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/>
  </bookViews>
  <sheets>
    <sheet name="(c)" sheetId="16" r:id="rId1"/>
    <sheet name="Sensitivity_Test" sheetId="12" r:id="rId2"/>
    <sheet name="Result of Sensitivity Test" sheetId="15" r:id="rId3"/>
  </sheets>
  <externalReferences>
    <externalReference r:id="rId4"/>
    <externalReference r:id="rId5"/>
  </externalReferences>
  <definedNames>
    <definedName name="A" localSheetId="0">[1]Inputs_Outputs!$B$4</definedName>
    <definedName name="a">#REF!</definedName>
    <definedName name="a_sound">[1]Inputs_Outputs!$J$5</definedName>
    <definedName name="BPR" localSheetId="0">[1]Inputs_Outputs!$F$3</definedName>
    <definedName name="BPR">#REF!</definedName>
    <definedName name="c_dw">[1]Fuel!$C$23</definedName>
    <definedName name="Cd">[1]Fuel!$C$31</definedName>
    <definedName name="Cd0">[1]Fuel!$C$28</definedName>
    <definedName name="Cdoc">[1]DOC!$C$92</definedName>
    <definedName name="CF_AIC">[1]Environmental!$C$65</definedName>
    <definedName name="CF_NOx">[1]Environmental!$C$64</definedName>
    <definedName name="CL" localSheetId="0">[1]Fuel!$C$29</definedName>
    <definedName name="CL">#REF!</definedName>
    <definedName name="CL_m">#REF!</definedName>
    <definedName name="d_f">[1]Inputs_Outputs!#REF!</definedName>
    <definedName name="df">[1]Inputs_Outputs!#REF!</definedName>
    <definedName name="DmG" localSheetId="0">'[2]Schneeballfaktor '!$B$32</definedName>
    <definedName name="DmG">#REF!</definedName>
    <definedName name="DmL" localSheetId="0">'[2]Schneeballfaktor '!$B$4</definedName>
    <definedName name="DmL">#REF!</definedName>
    <definedName name="e" localSheetId="0">[1]Fuel!$C$15</definedName>
    <definedName name="E">Sensitivity_Test!$C$48</definedName>
    <definedName name="E_glide">[1]Fuel!$C$33</definedName>
    <definedName name="EI_NOx">[1]Environmental!$C$50</definedName>
    <definedName name="FL">'[1]Flight time'!$B$167</definedName>
    <definedName name="fuel_km">[1]Fuel!$I$41</definedName>
    <definedName name="fuel_mile">[1]Fuel!$I$42</definedName>
    <definedName name="g" localSheetId="0">[1]Inputs_Outputs!$N$2</definedName>
    <definedName name="g">Sensitivity_Test!$C$38</definedName>
    <definedName name="gamma" localSheetId="0">#REF!</definedName>
    <definedName name="gamma">#REF!</definedName>
    <definedName name="H">[1]Inputs_Outputs!$J$3</definedName>
    <definedName name="Hft">[1]Inputs_Outputs!$J$4</definedName>
    <definedName name="k_inf">[1]DOC!$C$10</definedName>
    <definedName name="L">[1]Inputs_Outputs!$N$4</definedName>
    <definedName name="L_D" localSheetId="0">#REF!</definedName>
    <definedName name="L_D">#REF!</definedName>
    <definedName name="L_D_max" localSheetId="0">#REF!</definedName>
    <definedName name="L_D_max">#REF!</definedName>
    <definedName name="M" localSheetId="0">[1]Inputs_Outputs!$J$2</definedName>
    <definedName name="M">#REF!</definedName>
    <definedName name="m_e">[1]Inputs_Outputs!$F$8</definedName>
    <definedName name="M_opt">[1]Inputs_Outputs!$B$13</definedName>
    <definedName name="m_PL">[1]DOC!$C$84</definedName>
    <definedName name="m_PLmax">[1]Inputs_Outputs!$B$10</definedName>
    <definedName name="mF" localSheetId="0">'[2]Schneeballfaktor '!$B$9</definedName>
    <definedName name="mF">#REF!</definedName>
    <definedName name="Mff">[1]DOC!$C$43</definedName>
    <definedName name="mFmMTO" localSheetId="0">'[2]Schneeballfaktor '!$B$8</definedName>
    <definedName name="mFmMTO">#REF!</definedName>
    <definedName name="mFOB">[1]DOC!$C$50</definedName>
    <definedName name="mMPL" localSheetId="0">'[2]Schneeballfaktor '!$B$10</definedName>
    <definedName name="mMPL">#REF!</definedName>
    <definedName name="mMTO" localSheetId="0">'[2]Schneeballfaktor '!$B$5</definedName>
    <definedName name="mMTO">#REF!</definedName>
    <definedName name="mMTOG" localSheetId="0">'[2]Schneeballfaktor '!$B$13</definedName>
    <definedName name="mMTOG">#REF!</definedName>
    <definedName name="mOE" localSheetId="0">'[2]Schneeballfaktor '!$B$7</definedName>
    <definedName name="mOE">#REF!</definedName>
    <definedName name="mOEmMTO" localSheetId="0">'[2]Schneeballfaktor '!$B$6</definedName>
    <definedName name="mOEmMTO">#REF!</definedName>
    <definedName name="MTOW">[1]Inputs_Outputs!$B$2</definedName>
    <definedName name="MZFW">[1]Inputs_Outputs!$B$6</definedName>
    <definedName name="n_E">[1]Inputs_Outputs!$F$2</definedName>
    <definedName name="n_PAX">[1]Inputs_Outputs!$B$11</definedName>
    <definedName name="n_shafts">[1]Inputs_Outputs!$F$7</definedName>
    <definedName name="n_stages">[1]Inputs_Outputs!$F$6</definedName>
    <definedName name="nt_a">[1]DOC!$C$40</definedName>
    <definedName name="OAPR">[1]Inputs_Outputs!$F$5</definedName>
    <definedName name="OEW">[1]Inputs_Outputs!$B$9</definedName>
    <definedName name="p">[1]Inputs_Outputs!$J$7</definedName>
    <definedName name="p_t">[1]Inputs_Outputs!$N$9</definedName>
    <definedName name="p0" localSheetId="0">[1]Inputs_Outputs!$N$6</definedName>
    <definedName name="p0">#REF!</definedName>
    <definedName name="phi">[1]Inputs_Outputs!$B$7</definedName>
    <definedName name="phi_rad">[1]Inputs_Outputs!$B$8</definedName>
    <definedName name="price_fuel">[1]DOC!$C$7</definedName>
    <definedName name="R.">Sensitivity_Test!$C$35</definedName>
    <definedName name="R_const">[1]Inputs_Outputs!$N$3</definedName>
    <definedName name="range">[1]Inputs_Outputs!$J$12</definedName>
    <definedName name="range_added">'[1]Flight time'!$B$170</definedName>
    <definedName name="range_mile">[1]DOC!$D$41</definedName>
    <definedName name="rho">[1]Inputs_Outputs!$J$8</definedName>
    <definedName name="rho_t">[1]Inputs_Outputs!$N$10</definedName>
    <definedName name="rho0">[1]Inputs_Outputs!$N$7</definedName>
    <definedName name="SFC">Sensitivity_Test!$C$49</definedName>
    <definedName name="SS">[1]Inputs_Outputs!$B$3</definedName>
    <definedName name="Swet">[1]Inputs_Outputs!#REF!</definedName>
    <definedName name="T">[1]Inputs_Outputs!$J$6</definedName>
    <definedName name="T_t">[1]Inputs_Outputs!$N$8</definedName>
    <definedName name="T_to">[1]Inputs_Outputs!$F$4</definedName>
    <definedName name="T0">[1]Inputs_Outputs!$N$5</definedName>
    <definedName name="TAS">[1]Inputs_Outputs!$J$10</definedName>
    <definedName name="TAS_regulated">'[1]Flight time'!$B$166</definedName>
    <definedName name="tb">[1]DOC!$C$79</definedName>
    <definedName name="tf">[1]DOC!$C$59</definedName>
    <definedName name="tf_added">'[1]Flight time'!$B$168</definedName>
    <definedName name="TSFC">[1]Fuel!$I$35</definedName>
    <definedName name="Uaf">[1]DOC!$C$96</definedName>
    <definedName name="V_CR" localSheetId="0">#REF!</definedName>
    <definedName name="V_CR">#REF!</definedName>
    <definedName name="Vcr">Sensitivity_Test!$C$39</definedName>
    <definedName name="w_co2">[1]Inputs_Outputs!$B$164</definedName>
    <definedName name="w_doc">[1]Inputs_Outputs!$B$157</definedName>
    <definedName name="w_env">[1]Inputs_Outputs!$B$158</definedName>
    <definedName name="w_resource">[1]Inputs_Outputs!$B$163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2"/>
  <c r="Q21"/>
  <c r="Q22"/>
  <c r="Q23"/>
  <c r="Q24"/>
  <c r="Q25"/>
  <c r="Q26"/>
  <c r="Q27"/>
  <c r="Q28"/>
  <c r="Q29"/>
  <c r="Q30"/>
  <c r="Q19"/>
  <c r="G5" i="15" l="1"/>
  <c r="H5" s="1"/>
  <c r="C20" i="12" l="1"/>
  <c r="A6" i="15"/>
  <c r="G8"/>
  <c r="H8" s="1"/>
  <c r="A8"/>
  <c r="G7"/>
  <c r="H7" s="1"/>
  <c r="A7"/>
  <c r="G6"/>
  <c r="H6" s="1"/>
  <c r="A5"/>
  <c r="C31" i="12" l="1"/>
  <c r="C35"/>
  <c r="C25" l="1"/>
  <c r="C15" l="1"/>
  <c r="C10" s="1"/>
</calcChain>
</file>

<file path=xl/sharedStrings.xml><?xml version="1.0" encoding="utf-8"?>
<sst xmlns="http://schemas.openxmlformats.org/spreadsheetml/2006/main" count="68" uniqueCount="60">
  <si>
    <t>e</t>
  </si>
  <si>
    <t>g</t>
  </si>
  <si>
    <t>m/s²</t>
  </si>
  <si>
    <t>m</t>
  </si>
  <si>
    <t>m/s</t>
  </si>
  <si>
    <r>
      <t>V</t>
    </r>
    <r>
      <rPr>
        <vertAlign val="subscript"/>
        <sz val="10"/>
        <rFont val="Arial"/>
        <family val="2"/>
      </rPr>
      <t>CR</t>
    </r>
  </si>
  <si>
    <t>NM -&gt; m</t>
  </si>
  <si>
    <t>m/NM</t>
  </si>
  <si>
    <t>R</t>
  </si>
  <si>
    <r>
      <t>SFC</t>
    </r>
    <r>
      <rPr>
        <vertAlign val="subscript"/>
        <sz val="10"/>
        <rFont val="Arial"/>
        <family val="2"/>
      </rPr>
      <t>CR</t>
    </r>
  </si>
  <si>
    <t>Kraftstoffmassenanteil</t>
  </si>
  <si>
    <t>kg</t>
  </si>
  <si>
    <r>
      <t>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</si>
  <si>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OE</t>
    </r>
  </si>
  <si>
    <t>1</t>
  </si>
  <si>
    <t>2</t>
  </si>
  <si>
    <t>B</t>
  </si>
  <si>
    <t>E</t>
  </si>
  <si>
    <t>y= 1/(1-(0,5967-0,00000166*x)-(1+e^(-x/28742550,2)</t>
  </si>
  <si>
    <t>Sensitivity Test with Range [A320-200]</t>
  </si>
  <si>
    <t>Mass growth factor</t>
  </si>
  <si>
    <r>
      <t>k</t>
    </r>
    <r>
      <rPr>
        <b/>
        <vertAlign val="subscript"/>
        <sz val="10"/>
        <rFont val="Arial"/>
        <family val="2"/>
      </rPr>
      <t>MGW</t>
    </r>
  </si>
  <si>
    <t xml:space="preserve">Payload Fraction </t>
  </si>
  <si>
    <t>Operating empty mass fraction</t>
  </si>
  <si>
    <t>Fuel mass fraction</t>
  </si>
  <si>
    <t>Calculating fuel mass fraction</t>
  </si>
  <si>
    <r>
      <t>m</t>
    </r>
    <r>
      <rPr>
        <b/>
        <vertAlign val="subscript"/>
        <sz val="10"/>
        <rFont val="Arial"/>
        <family val="2"/>
      </rPr>
      <t>OE</t>
    </r>
    <r>
      <rPr>
        <b/>
        <sz val="10"/>
        <rFont val="Arial"/>
        <family val="2"/>
      </rPr>
      <t>/m</t>
    </r>
    <r>
      <rPr>
        <b/>
        <vertAlign val="subscript"/>
        <sz val="10"/>
        <rFont val="Arial"/>
        <family val="2"/>
      </rPr>
      <t>MTO</t>
    </r>
  </si>
  <si>
    <r>
      <t>m</t>
    </r>
    <r>
      <rPr>
        <b/>
        <vertAlign val="subscript"/>
        <sz val="10"/>
        <rFont val="Arial"/>
        <family val="2"/>
      </rPr>
      <t>F</t>
    </r>
    <r>
      <rPr>
        <b/>
        <sz val="10"/>
        <rFont val="Arial"/>
        <family val="2"/>
      </rPr>
      <t>/m</t>
    </r>
    <r>
      <rPr>
        <b/>
        <vertAlign val="subscript"/>
        <sz val="10"/>
        <rFont val="Arial"/>
        <family val="2"/>
      </rPr>
      <t>MTO</t>
    </r>
  </si>
  <si>
    <t>This parameter is varied</t>
  </si>
  <si>
    <t>Breguet factor</t>
  </si>
  <si>
    <t>Conversion factor</t>
  </si>
  <si>
    <t>Design Range</t>
  </si>
  <si>
    <r>
      <t>m</t>
    </r>
    <r>
      <rPr>
        <b/>
        <vertAlign val="subscript"/>
        <sz val="10"/>
        <rFont val="Arial"/>
        <family val="2"/>
      </rPr>
      <t>MPL</t>
    </r>
    <r>
      <rPr>
        <b/>
        <sz val="10"/>
        <rFont val="Arial"/>
        <family val="2"/>
      </rPr>
      <t>/m</t>
    </r>
    <r>
      <rPr>
        <b/>
        <vertAlign val="subscript"/>
        <sz val="10"/>
        <rFont val="Arial"/>
        <family val="2"/>
      </rPr>
      <t>MTO</t>
    </r>
  </si>
  <si>
    <t>Range</t>
  </si>
  <si>
    <t>Difference [%]</t>
  </si>
  <si>
    <t>Effect [%]</t>
  </si>
  <si>
    <t>Acceleration of gravity</t>
  </si>
  <si>
    <t>Cruise speed</t>
  </si>
  <si>
    <t>Euler's number</t>
  </si>
  <si>
    <t>Maximum take-off mass</t>
  </si>
  <si>
    <t>Operating empty mass</t>
  </si>
  <si>
    <t>Technology paramter</t>
  </si>
  <si>
    <t>Glide Ration</t>
  </si>
  <si>
    <t xml:space="preserve">Specific fuel consumptio </t>
  </si>
  <si>
    <t>These parameters are assumed to be constant</t>
  </si>
  <si>
    <t>Operating mass fraction</t>
  </si>
  <si>
    <t>Sum</t>
  </si>
  <si>
    <t xml:space="preserve">Effect on original additional kg </t>
  </si>
  <si>
    <t>Copyright © 2020</t>
  </si>
  <si>
    <t>John Singh Cheema</t>
  </si>
  <si>
    <t>The spreadsheet for the Master Project</t>
  </si>
  <si>
    <r>
      <t>"</t>
    </r>
    <r>
      <rPr>
        <b/>
        <sz val="10"/>
        <color indexed="8"/>
        <rFont val="Arial Unicode MS"/>
        <family val="2"/>
      </rPr>
      <t>The Mass Growth Factor – Snowball Effects in Aircraft Design</t>
    </r>
    <r>
      <rPr>
        <sz val="10"/>
        <color indexed="8"/>
        <rFont val="Arial Unicode MS"/>
        <family val="2"/>
      </rPr>
      <t>"</t>
    </r>
  </si>
  <si>
    <t>is free software: you can redistribute it and/or modify it</t>
  </si>
  <si>
    <t>under the terms of the GNU General Public License as published by</t>
  </si>
  <si>
    <t>the Free Software Foundation, License Version 3.</t>
  </si>
  <si>
    <t>The spreadsheet is distributed in the hope that it will be useful,</t>
  </si>
  <si>
    <t>but WITHOUT ANY WARRANTY; without even the implied warranty of</t>
  </si>
  <si>
    <t>MERCHANTABILITY or FITNESS FOR A PARTICULAR PURPOSE.</t>
  </si>
  <si>
    <t>See the GNU General Public License for more details.</t>
  </si>
  <si>
    <t xml:space="preserve">http://www.gnu.org/licenses/ 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</si>
</sst>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3333CC"/>
      <name val="Arial"/>
      <family val="2"/>
    </font>
    <font>
      <sz val="12"/>
      <name val="Times New Roman"/>
      <family val="1"/>
    </font>
    <font>
      <b/>
      <sz val="16"/>
      <name val="Arial"/>
      <family val="2"/>
    </font>
    <font>
      <b/>
      <vertAlign val="subscript"/>
      <sz val="1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1" fontId="2" fillId="0" borderId="0" xfId="0" applyNumberFormat="1" applyFont="1"/>
    <xf numFmtId="1" fontId="3" fillId="0" borderId="0" xfId="0" applyNumberFormat="1" applyFont="1"/>
    <xf numFmtId="11" fontId="2" fillId="0" borderId="0" xfId="0" applyNumberFormat="1" applyFont="1"/>
    <xf numFmtId="0" fontId="3" fillId="0" borderId="0" xfId="0" applyFont="1" applyFill="1" applyBorder="1"/>
    <xf numFmtId="0" fontId="0" fillId="0" borderId="0" xfId="0" applyFill="1"/>
    <xf numFmtId="0" fontId="0" fillId="4" borderId="0" xfId="0" applyNumberForma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64" fontId="7" fillId="0" borderId="0" xfId="0" applyNumberFormat="1" applyFont="1"/>
    <xf numFmtId="0" fontId="5" fillId="0" borderId="0" xfId="0" applyFont="1" applyFill="1"/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3" fillId="7" borderId="0" xfId="0" applyFont="1" applyFill="1"/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Fill="1"/>
    <xf numFmtId="0" fontId="0" fillId="0" borderId="2" xfId="0" applyBorder="1"/>
    <xf numFmtId="0" fontId="6" fillId="0" borderId="2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3" fillId="11" borderId="0" xfId="2" applyFont="1" applyFill="1"/>
    <xf numFmtId="0" fontId="12" fillId="11" borderId="0" xfId="2" applyFill="1"/>
    <xf numFmtId="0" fontId="12" fillId="0" borderId="0" xfId="2"/>
    <xf numFmtId="0" fontId="13" fillId="11" borderId="0" xfId="2" applyFont="1" applyFill="1"/>
    <xf numFmtId="0" fontId="16" fillId="11" borderId="0" xfId="3" applyFont="1" applyFill="1" applyAlignment="1" applyProtection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6" fillId="10" borderId="0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</cellXfs>
  <cellStyles count="4">
    <cellStyle name="Hyperlink" xfId="3" builtinId="8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CC0000"/>
      <color rgb="FFFF0000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effectLst/>
              </a:rPr>
              <a:t>Mass growth factor and mass fraction over the range</a:t>
            </a:r>
            <a:endParaRPr lang="de-DE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4340380598719738E-2"/>
          <c:y val="8.6239309051912252E-2"/>
          <c:w val="0.83973394034519822"/>
          <c:h val="0.78229291448151161"/>
        </c:manualLayout>
      </c:layout>
      <c:scatterChart>
        <c:scatterStyle val="lineMarker"/>
        <c:ser>
          <c:idx val="0"/>
          <c:order val="0"/>
          <c:tx>
            <c:strRef>
              <c:f>Sensitivity_Test!$K$18</c:f>
              <c:strCache>
                <c:ptCount val="1"/>
                <c:pt idx="0">
                  <c:v>Mass growth factor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Sensitivity_Test!$J$19:$J$31</c:f>
              <c:numCache>
                <c:formatCode>General</c:formatCode>
                <c:ptCount val="1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</c:numCache>
            </c:numRef>
          </c:xVal>
          <c:yVal>
            <c:numRef>
              <c:f>Sensitivity_Test!$K$19:$K$31</c:f>
              <c:numCache>
                <c:formatCode>General</c:formatCode>
                <c:ptCount val="13"/>
                <c:pt idx="0">
                  <c:v>2.979805410253884</c:v>
                </c:pt>
                <c:pt idx="1">
                  <c:v>3.2941933844259697</c:v>
                </c:pt>
                <c:pt idx="2">
                  <c:v>3.6670786440621499</c:v>
                </c:pt>
                <c:pt idx="3">
                  <c:v>4.1161075669233078</c:v>
                </c:pt>
                <c:pt idx="4">
                  <c:v>4.6668137325776771</c:v>
                </c:pt>
                <c:pt idx="5">
                  <c:v>5.3575789561035956</c:v>
                </c:pt>
                <c:pt idx="6">
                  <c:v>6.2488777556460455</c:v>
                </c:pt>
                <c:pt idx="7">
                  <c:v>7.4418453118570937</c:v>
                </c:pt>
                <c:pt idx="8">
                  <c:v>9.1193559324589817</c:v>
                </c:pt>
                <c:pt idx="9">
                  <c:v>11.64951269107469</c:v>
                </c:pt>
                <c:pt idx="10">
                  <c:v>15.899685476975295</c:v>
                </c:pt>
                <c:pt idx="11">
                  <c:v>24.51724372898202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7B4-449B-B9E3-7AF8B9CB6F6C}"/>
            </c:ext>
          </c:extLst>
        </c:ser>
        <c:ser>
          <c:idx val="2"/>
          <c:order val="2"/>
          <c:tx>
            <c:strRef>
              <c:f>Sensitivity_Test!$M$18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Sensitivity_Test!$J$19:$J$31</c:f>
              <c:numCache>
                <c:formatCode>General</c:formatCode>
                <c:ptCount val="1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</c:numCache>
            </c:numRef>
          </c:xVal>
          <c:yVal>
            <c:numRef>
              <c:f>Sensitivity_Test!$M$19:$M$31</c:f>
              <c:numCache>
                <c:formatCode>General</c:formatCode>
                <c:ptCount val="13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7B4-449B-B9E3-7AF8B9CB6F6C}"/>
            </c:ext>
          </c:extLst>
        </c:ser>
        <c:ser>
          <c:idx val="4"/>
          <c:order val="4"/>
          <c:tx>
            <c:strRef>
              <c:f>Sensitivity_Test!$O$18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Sensitivity_Test!$J$19:$J$31</c:f>
              <c:numCache>
                <c:formatCode>General</c:formatCode>
                <c:ptCount val="1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</c:numCache>
            </c:numRef>
          </c:xVal>
          <c:yVal>
            <c:numRef>
              <c:f>Sensitivity_Test!$O$19:$O$31</c:f>
              <c:numCache>
                <c:formatCode>General</c:formatCode>
                <c:ptCount val="13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47B4-449B-B9E3-7AF8B9CB6F6C}"/>
            </c:ext>
          </c:extLst>
        </c:ser>
        <c:axId val="237507712"/>
        <c:axId val="237509632"/>
      </c:scatterChart>
      <c:scatterChart>
        <c:scatterStyle val="lineMarker"/>
        <c:ser>
          <c:idx val="1"/>
          <c:order val="1"/>
          <c:tx>
            <c:strRef>
              <c:f>Sensitivity_Test!$L$18</c:f>
              <c:strCache>
                <c:ptCount val="1"/>
                <c:pt idx="0">
                  <c:v>Operating mass fraction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Sensitivity_Test!$J$19:$J$31</c:f>
              <c:numCache>
                <c:formatCode>General</c:formatCode>
                <c:ptCount val="1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</c:numCache>
            </c:numRef>
          </c:xVal>
          <c:yVal>
            <c:numRef>
              <c:f>Sensitivity_Test!$L$19:$L$31</c:f>
              <c:numCache>
                <c:formatCode>General</c:formatCode>
                <c:ptCount val="13"/>
                <c:pt idx="0">
                  <c:v>0.59504000000000001</c:v>
                </c:pt>
                <c:pt idx="1">
                  <c:v>0.59421000000000002</c:v>
                </c:pt>
                <c:pt idx="2">
                  <c:v>0.59338000000000002</c:v>
                </c:pt>
                <c:pt idx="3">
                  <c:v>0.59255000000000002</c:v>
                </c:pt>
                <c:pt idx="4">
                  <c:v>0.59172000000000002</c:v>
                </c:pt>
                <c:pt idx="5">
                  <c:v>0.59089000000000003</c:v>
                </c:pt>
                <c:pt idx="6">
                  <c:v>0.59006000000000003</c:v>
                </c:pt>
                <c:pt idx="7">
                  <c:v>0.58923000000000003</c:v>
                </c:pt>
                <c:pt idx="8">
                  <c:v>0.58840000000000003</c:v>
                </c:pt>
                <c:pt idx="9">
                  <c:v>0.58757000000000004</c:v>
                </c:pt>
                <c:pt idx="10">
                  <c:v>0.58674000000000004</c:v>
                </c:pt>
                <c:pt idx="11">
                  <c:v>0.58591000000000004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7B4-449B-B9E3-7AF8B9CB6F6C}"/>
            </c:ext>
          </c:extLst>
        </c:ser>
        <c:ser>
          <c:idx val="3"/>
          <c:order val="3"/>
          <c:tx>
            <c:strRef>
              <c:f>Sensitivity_Test!$N$18</c:f>
              <c:strCache>
                <c:ptCount val="1"/>
                <c:pt idx="0">
                  <c:v>Fuel mass fraction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Sensitivity_Test!$J$19:$J$31</c:f>
              <c:numCache>
                <c:formatCode>General</c:formatCode>
                <c:ptCount val="13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2500</c:v>
                </c:pt>
                <c:pt idx="4">
                  <c:v>3000</c:v>
                </c:pt>
                <c:pt idx="5">
                  <c:v>3500</c:v>
                </c:pt>
                <c:pt idx="6">
                  <c:v>4000</c:v>
                </c:pt>
                <c:pt idx="7">
                  <c:v>4500</c:v>
                </c:pt>
                <c:pt idx="8">
                  <c:v>5000</c:v>
                </c:pt>
                <c:pt idx="9">
                  <c:v>5500</c:v>
                </c:pt>
                <c:pt idx="10">
                  <c:v>6000</c:v>
                </c:pt>
                <c:pt idx="11">
                  <c:v>6500</c:v>
                </c:pt>
              </c:numCache>
            </c:numRef>
          </c:xVal>
          <c:yVal>
            <c:numRef>
              <c:f>Sensitivity_Test!$N$19:$N$31</c:f>
              <c:numCache>
                <c:formatCode>General</c:formatCode>
                <c:ptCount val="13"/>
                <c:pt idx="0">
                  <c:v>6.9367616497750251E-2</c:v>
                </c:pt>
                <c:pt idx="1">
                  <c:v>0.10222555089154084</c:v>
                </c:pt>
                <c:pt idx="2">
                  <c:v>0.13392336677692152</c:v>
                </c:pt>
                <c:pt idx="3">
                  <c:v>0.1645020245787755</c:v>
                </c:pt>
                <c:pt idx="4">
                  <c:v>0.19400103852800266</c:v>
                </c:pt>
                <c:pt idx="5">
                  <c:v>0.22245852772244168</c:v>
                </c:pt>
                <c:pt idx="6">
                  <c:v>0.24991126538497721</c:v>
                </c:pt>
                <c:pt idx="7">
                  <c:v>0.27639472638248741</c:v>
                </c:pt>
                <c:pt idx="8">
                  <c:v>0.30194313306703491</c:v>
                </c:pt>
                <c:pt idx="9">
                  <c:v>0.32658949949853666</c:v>
                </c:pt>
                <c:pt idx="10">
                  <c:v>0.35036567410606179</c:v>
                </c:pt>
                <c:pt idx="11">
                  <c:v>0.37330238084288025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47B4-449B-B9E3-7AF8B9CB6F6C}"/>
            </c:ext>
          </c:extLst>
        </c:ser>
        <c:axId val="70595328"/>
        <c:axId val="237922944"/>
      </c:scatterChart>
      <c:valAx>
        <c:axId val="2375077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Range [NM]</a:t>
                </a:r>
              </a:p>
            </c:rich>
          </c:tx>
          <c:layout>
            <c:manualLayout>
              <c:xMode val="edge"/>
              <c:yMode val="edge"/>
              <c:x val="0.45273215071718509"/>
              <c:y val="0.92537373281472501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509632"/>
        <c:crosses val="autoZero"/>
        <c:crossBetween val="midCat"/>
      </c:valAx>
      <c:valAx>
        <c:axId val="237509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b="1"/>
                  <a:t>k</a:t>
                </a:r>
                <a:r>
                  <a:rPr lang="de-DE" b="1" baseline="-25000"/>
                  <a:t>MGW</a:t>
                </a:r>
              </a:p>
            </c:rich>
          </c:tx>
          <c:layout>
            <c:manualLayout>
              <c:xMode val="edge"/>
              <c:yMode val="edge"/>
              <c:x val="1.597160603371784E-2"/>
              <c:y val="0.45468789778031027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507712"/>
        <c:crosses val="autoZero"/>
        <c:crossBetween val="midCat"/>
        <c:majorUnit val="2"/>
      </c:valAx>
      <c:valAx>
        <c:axId val="237922944"/>
        <c:scaling>
          <c:orientation val="minMax"/>
          <c:max val="1"/>
        </c:scaling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Massenanteile</a:t>
                </a:r>
              </a:p>
            </c:rich>
          </c:tx>
          <c:layout>
            <c:manualLayout>
              <c:xMode val="edge"/>
              <c:yMode val="edge"/>
              <c:x val="0.95556774739363837"/>
              <c:y val="0.38950671278314986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95328"/>
        <c:crosses val="max"/>
        <c:crossBetween val="midCat"/>
      </c:valAx>
      <c:valAx>
        <c:axId val="70595328"/>
        <c:scaling>
          <c:orientation val="minMax"/>
        </c:scaling>
        <c:delete val="1"/>
        <c:axPos val="b"/>
        <c:numFmt formatCode="General" sourceLinked="1"/>
        <c:tickLblPos val="none"/>
        <c:crossAx val="237922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063778092909492"/>
          <c:y val="0.20435157994823377"/>
          <c:w val="0.56340377011146281"/>
          <c:h val="3.9784165970999742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180975</xdr:rowOff>
    </xdr:from>
    <xdr:to>
      <xdr:col>3</xdr:col>
      <xdr:colOff>57150</xdr:colOff>
      <xdr:row>7</xdr:row>
      <xdr:rowOff>38100</xdr:rowOff>
    </xdr:to>
    <xdr:pic>
      <xdr:nvPicPr>
        <xdr:cNvPr id="2" name="Picture 5" descr="gplv3-127x5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61975"/>
          <a:ext cx="22669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65013</xdr:colOff>
      <xdr:row>32</xdr:row>
      <xdr:rowOff>45359</xdr:rowOff>
    </xdr:from>
    <xdr:to>
      <xdr:col>19</xdr:col>
      <xdr:colOff>498930</xdr:colOff>
      <xdr:row>64</xdr:row>
      <xdr:rowOff>151191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137584</xdr:colOff>
      <xdr:row>17</xdr:row>
      <xdr:rowOff>105832</xdr:rowOff>
    </xdr:from>
    <xdr:to>
      <xdr:col>7</xdr:col>
      <xdr:colOff>0</xdr:colOff>
      <xdr:row>19</xdr:row>
      <xdr:rowOff>162982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6084" y="2889249"/>
          <a:ext cx="2200275" cy="374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222250</xdr:colOff>
      <xdr:row>8</xdr:row>
      <xdr:rowOff>21167</xdr:rowOff>
    </xdr:from>
    <xdr:to>
      <xdr:col>5</xdr:col>
      <xdr:colOff>539750</xdr:colOff>
      <xdr:row>11</xdr:row>
      <xdr:rowOff>67784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1333500"/>
          <a:ext cx="1079500" cy="54403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436560</xdr:colOff>
      <xdr:row>1</xdr:row>
      <xdr:rowOff>10583</xdr:rowOff>
    </xdr:from>
    <xdr:to>
      <xdr:col>17</xdr:col>
      <xdr:colOff>120650</xdr:colOff>
      <xdr:row>4</xdr:row>
      <xdr:rowOff>103717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393" y="169333"/>
          <a:ext cx="4256090" cy="61171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31752</xdr:colOff>
      <xdr:row>10</xdr:row>
      <xdr:rowOff>63502</xdr:rowOff>
    </xdr:from>
    <xdr:to>
      <xdr:col>14</xdr:col>
      <xdr:colOff>412752</xdr:colOff>
      <xdr:row>13</xdr:row>
      <xdr:rowOff>127002</xdr:rowOff>
    </xdr:to>
    <xdr:sp macro="" textlink="">
      <xdr:nvSpPr>
        <xdr:cNvPr id="2" name="Textfeld 1"/>
        <xdr:cNvSpPr txBox="1"/>
      </xdr:nvSpPr>
      <xdr:spPr>
        <a:xfrm>
          <a:off x="8424335" y="1714502"/>
          <a:ext cx="4667250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Mass growth factor and mass fraction over the range</a:t>
          </a:r>
          <a:endParaRPr lang="de-DE" sz="1400"/>
        </a:p>
      </xdr:txBody>
    </xdr:sp>
    <xdr:clientData/>
  </xdr:twoCellAnchor>
  <xdr:twoCellAnchor>
    <xdr:from>
      <xdr:col>9</xdr:col>
      <xdr:colOff>10585</xdr:colOff>
      <xdr:row>1</xdr:row>
      <xdr:rowOff>21167</xdr:rowOff>
    </xdr:from>
    <xdr:to>
      <xdr:col>11</xdr:col>
      <xdr:colOff>21169</xdr:colOff>
      <xdr:row>4</xdr:row>
      <xdr:rowOff>10584</xdr:rowOff>
    </xdr:to>
    <xdr:sp macro="" textlink="">
      <xdr:nvSpPr>
        <xdr:cNvPr id="5" name="Textfeld 4"/>
        <xdr:cNvSpPr txBox="1"/>
      </xdr:nvSpPr>
      <xdr:spPr>
        <a:xfrm>
          <a:off x="8403168" y="179917"/>
          <a:ext cx="2010834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400"/>
            <a:t>Alternative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HAW/Arbeiten/Caers/Ergebnisse/PassengerAircraftMinimumFue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HT\HAM-WI41\Shop\Praktikanten\03_Praktikanten\John\Sonstiges\Projekt\Projekt%20im%20Master\Flugzeuge%20Auswertung%20und%20Erkenntnisse\7.11_Erkenntnis_Flugzeu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_Outputs"/>
      <sheetName val="Fuel"/>
      <sheetName val="DOC"/>
      <sheetName val="Environmental"/>
      <sheetName val="Flight time"/>
      <sheetName val="Extra information"/>
    </sheetNames>
    <sheetDataSet>
      <sheetData sheetId="0">
        <row r="2">
          <cell r="B2">
            <v>73500</v>
          </cell>
          <cell r="F2">
            <v>2</v>
          </cell>
          <cell r="J2">
            <v>0.9</v>
          </cell>
          <cell r="N2">
            <v>9.8066499999999994</v>
          </cell>
        </row>
        <row r="3">
          <cell r="B3">
            <v>122.4</v>
          </cell>
          <cell r="F3">
            <v>5.7</v>
          </cell>
          <cell r="J3">
            <v>12500</v>
          </cell>
          <cell r="N3">
            <v>287.053</v>
          </cell>
        </row>
        <row r="4">
          <cell r="B4">
            <v>9.5</v>
          </cell>
          <cell r="F4">
            <v>120000</v>
          </cell>
          <cell r="J4">
            <v>41010.49868766404</v>
          </cell>
          <cell r="N4">
            <v>6.4999999999999997E-3</v>
          </cell>
        </row>
        <row r="5">
          <cell r="F5">
            <v>32.6</v>
          </cell>
          <cell r="J5">
            <v>295.06956032434113</v>
          </cell>
          <cell r="N5">
            <v>288.14999999999998</v>
          </cell>
        </row>
        <row r="6">
          <cell r="B6">
            <v>60500</v>
          </cell>
          <cell r="F6">
            <v>18</v>
          </cell>
          <cell r="J6">
            <v>216.65</v>
          </cell>
          <cell r="N6">
            <v>101325</v>
          </cell>
        </row>
        <row r="7">
          <cell r="B7">
            <v>25</v>
          </cell>
          <cell r="F7">
            <v>2</v>
          </cell>
          <cell r="J7">
            <v>17884.531472127925</v>
          </cell>
          <cell r="N7">
            <v>1.1225000000000001</v>
          </cell>
        </row>
        <row r="8">
          <cell r="B8">
            <v>0.43633231299858238</v>
          </cell>
          <cell r="F8">
            <v>2380</v>
          </cell>
          <cell r="J8">
            <v>0.28726392255536015</v>
          </cell>
          <cell r="N8">
            <v>216.65</v>
          </cell>
        </row>
        <row r="9">
          <cell r="B9">
            <v>42600</v>
          </cell>
          <cell r="N9">
            <v>22657</v>
          </cell>
        </row>
        <row r="10">
          <cell r="B10">
            <v>17900</v>
          </cell>
          <cell r="J10">
            <v>516.21240575100717</v>
          </cell>
          <cell r="N10">
            <v>0.36392000000000002</v>
          </cell>
        </row>
        <row r="11">
          <cell r="B11">
            <v>150</v>
          </cell>
        </row>
        <row r="12">
          <cell r="J12">
            <v>1500</v>
          </cell>
        </row>
        <row r="13">
          <cell r="B13">
            <v>0.78</v>
          </cell>
        </row>
        <row r="157">
          <cell r="B157">
            <v>0.5</v>
          </cell>
        </row>
        <row r="158">
          <cell r="B158">
            <v>0.5</v>
          </cell>
        </row>
        <row r="163">
          <cell r="B163">
            <v>0.5</v>
          </cell>
        </row>
        <row r="164">
          <cell r="B164">
            <v>0.5</v>
          </cell>
        </row>
      </sheetData>
      <sheetData sheetId="1">
        <row r="15">
          <cell r="C15">
            <v>0.57793155638612903</v>
          </cell>
        </row>
        <row r="23">
          <cell r="C23" t="str">
            <v/>
          </cell>
        </row>
        <row r="28">
          <cell r="C28">
            <v>1.1273111577958602E-2</v>
          </cell>
        </row>
        <row r="29">
          <cell r="C29">
            <v>0.58135534282882717</v>
          </cell>
        </row>
        <row r="31">
          <cell r="C31" t="e">
            <v>#VALUE!</v>
          </cell>
        </row>
        <row r="33">
          <cell r="C33" t="e">
            <v>#VALUE!</v>
          </cell>
        </row>
        <row r="35">
          <cell r="I35">
            <v>1.831465106715439E-5</v>
          </cell>
        </row>
        <row r="41">
          <cell r="I41" t="e">
            <v>#VALUE!</v>
          </cell>
        </row>
        <row r="42">
          <cell r="I42" t="e">
            <v>#VALUE!</v>
          </cell>
        </row>
      </sheetData>
      <sheetData sheetId="2">
        <row r="7">
          <cell r="C7">
            <v>1.76</v>
          </cell>
        </row>
        <row r="10">
          <cell r="C10">
            <v>2.131410279024593</v>
          </cell>
        </row>
        <row r="40">
          <cell r="C40">
            <v>1505</v>
          </cell>
        </row>
        <row r="41">
          <cell r="D41">
            <v>809.93520518358537</v>
          </cell>
        </row>
        <row r="43">
          <cell r="C43" t="e">
            <v>#VALUE!</v>
          </cell>
        </row>
        <row r="50">
          <cell r="C50" t="e">
            <v>#VALUE!</v>
          </cell>
        </row>
        <row r="59">
          <cell r="C59">
            <v>1.7412726422869818</v>
          </cell>
        </row>
        <row r="79">
          <cell r="C79">
            <v>1.9912726422869818</v>
          </cell>
        </row>
        <row r="84">
          <cell r="C84" t="e">
            <v>#VALUE!</v>
          </cell>
        </row>
        <row r="92">
          <cell r="C92" t="e">
            <v>#VALUE!</v>
          </cell>
        </row>
        <row r="96">
          <cell r="C96">
            <v>2621.0589309815036</v>
          </cell>
        </row>
      </sheetData>
      <sheetData sheetId="3">
        <row r="50">
          <cell r="C50" t="e">
            <v>#VALUE!</v>
          </cell>
        </row>
        <row r="64">
          <cell r="C64">
            <v>260.50657953811276</v>
          </cell>
        </row>
        <row r="65">
          <cell r="C65">
            <v>23.862727604905828</v>
          </cell>
        </row>
      </sheetData>
      <sheetData sheetId="4">
        <row r="166">
          <cell r="B166">
            <v>290</v>
          </cell>
        </row>
        <row r="167">
          <cell r="B167">
            <v>410</v>
          </cell>
        </row>
        <row r="168">
          <cell r="B168">
            <v>0.68350831146106727</v>
          </cell>
        </row>
        <row r="170">
          <cell r="B170">
            <v>488.75045848362186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F_mMTO"/>
      <sheetName val="Schneeballfaktor "/>
      <sheetName val="Flugzeuge 1940-1972"/>
      <sheetName val="Flugzeuge 1980-present"/>
      <sheetName val="Ergebnisvergleich"/>
    </sheetNames>
    <sheetDataSet>
      <sheetData sheetId="0" refreshError="1"/>
      <sheetData sheetId="1">
        <row r="4">
          <cell r="B4">
            <v>1</v>
          </cell>
        </row>
        <row r="5">
          <cell r="B5">
            <v>90000</v>
          </cell>
        </row>
        <row r="6">
          <cell r="B6">
            <v>0.48333333333333334</v>
          </cell>
        </row>
        <row r="7">
          <cell r="B7">
            <v>43500</v>
          </cell>
        </row>
        <row r="8">
          <cell r="B8">
            <v>0.29444444444444445</v>
          </cell>
        </row>
        <row r="9">
          <cell r="B9">
            <v>26500</v>
          </cell>
        </row>
        <row r="10">
          <cell r="B10">
            <v>20000</v>
          </cell>
        </row>
        <row r="13">
          <cell r="B13">
            <v>90004.500225011288</v>
          </cell>
        </row>
        <row r="32">
          <cell r="B32">
            <v>4.5002250112884212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nu.org/licens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23" sqref="A23"/>
    </sheetView>
  </sheetViews>
  <sheetFormatPr baseColWidth="10" defaultRowHeight="15"/>
  <cols>
    <col min="1" max="16384" width="11.42578125" style="36"/>
  </cols>
  <sheetData>
    <row r="1" spans="1:6">
      <c r="A1" s="34" t="s">
        <v>48</v>
      </c>
      <c r="B1" s="35"/>
      <c r="C1" s="35"/>
      <c r="D1" s="35"/>
      <c r="E1" s="35"/>
      <c r="F1" s="35"/>
    </row>
    <row r="2" spans="1:6">
      <c r="A2" s="34" t="s">
        <v>49</v>
      </c>
      <c r="B2" s="35"/>
      <c r="C2" s="35"/>
      <c r="D2" s="35"/>
      <c r="E2" s="35"/>
      <c r="F2" s="35"/>
    </row>
    <row r="3" spans="1:6">
      <c r="A3" s="35"/>
      <c r="B3" s="35"/>
      <c r="C3" s="35"/>
      <c r="D3" s="35"/>
      <c r="E3" s="35"/>
      <c r="F3" s="35"/>
    </row>
    <row r="4" spans="1:6">
      <c r="A4" s="35"/>
      <c r="B4" s="35"/>
      <c r="C4" s="35"/>
      <c r="D4" s="35"/>
      <c r="E4" s="35"/>
      <c r="F4" s="35"/>
    </row>
    <row r="5" spans="1:6">
      <c r="A5" s="35"/>
      <c r="B5" s="35"/>
      <c r="C5" s="35"/>
      <c r="D5" s="35"/>
      <c r="E5" s="35"/>
      <c r="F5" s="35"/>
    </row>
    <row r="6" spans="1:6">
      <c r="A6" s="35"/>
      <c r="B6" s="35"/>
      <c r="C6" s="35"/>
      <c r="D6" s="35"/>
      <c r="E6" s="35"/>
      <c r="F6" s="35"/>
    </row>
    <row r="7" spans="1:6">
      <c r="A7" s="35"/>
      <c r="B7" s="35"/>
      <c r="C7" s="35"/>
      <c r="D7" s="35"/>
      <c r="E7" s="35"/>
      <c r="F7" s="35"/>
    </row>
    <row r="8" spans="1:6">
      <c r="A8" s="35"/>
      <c r="B8" s="35"/>
      <c r="C8" s="35"/>
      <c r="D8" s="35"/>
      <c r="E8" s="35"/>
      <c r="F8" s="35"/>
    </row>
    <row r="9" spans="1:6" ht="15.75">
      <c r="A9" s="37" t="s">
        <v>50</v>
      </c>
      <c r="B9" s="35"/>
      <c r="C9" s="35"/>
      <c r="D9" s="35"/>
      <c r="E9" s="35"/>
      <c r="F9" s="35"/>
    </row>
    <row r="10" spans="1:6" ht="15.75">
      <c r="A10" s="37" t="s">
        <v>51</v>
      </c>
      <c r="B10" s="35"/>
      <c r="C10" s="35"/>
      <c r="D10" s="35"/>
      <c r="E10" s="35"/>
      <c r="F10" s="35"/>
    </row>
    <row r="11" spans="1:6" ht="15.75">
      <c r="A11" s="37"/>
      <c r="B11" s="35"/>
      <c r="C11" s="35"/>
      <c r="D11" s="35"/>
      <c r="E11" s="35"/>
      <c r="F11" s="35"/>
    </row>
    <row r="12" spans="1:6" ht="15.75">
      <c r="A12" s="37" t="s">
        <v>52</v>
      </c>
      <c r="B12" s="35"/>
      <c r="C12" s="35"/>
      <c r="D12" s="35"/>
      <c r="E12" s="35"/>
      <c r="F12" s="35"/>
    </row>
    <row r="13" spans="1:6" ht="15.75">
      <c r="A13" s="37" t="s">
        <v>53</v>
      </c>
      <c r="B13" s="35"/>
      <c r="C13" s="35"/>
      <c r="D13" s="35"/>
      <c r="E13" s="35"/>
      <c r="F13" s="35"/>
    </row>
    <row r="14" spans="1:6" ht="15.75">
      <c r="A14" s="37" t="s">
        <v>54</v>
      </c>
      <c r="B14" s="35"/>
      <c r="C14" s="35"/>
      <c r="D14" s="35"/>
      <c r="E14" s="35"/>
      <c r="F14" s="35"/>
    </row>
    <row r="15" spans="1:6" ht="15.75">
      <c r="A15" s="37"/>
      <c r="B15" s="35"/>
      <c r="C15" s="35"/>
      <c r="D15" s="35"/>
      <c r="E15" s="35"/>
      <c r="F15" s="35"/>
    </row>
    <row r="16" spans="1:6" ht="15.75">
      <c r="A16" s="37" t="s">
        <v>55</v>
      </c>
      <c r="B16" s="35"/>
      <c r="C16" s="35"/>
      <c r="D16" s="35"/>
      <c r="E16" s="35"/>
      <c r="F16" s="35"/>
    </row>
    <row r="17" spans="1:6" ht="15.75">
      <c r="A17" s="37" t="s">
        <v>56</v>
      </c>
      <c r="B17" s="35"/>
      <c r="C17" s="35"/>
      <c r="D17" s="35"/>
      <c r="E17" s="35"/>
      <c r="F17" s="35"/>
    </row>
    <row r="18" spans="1:6" ht="15.75">
      <c r="A18" s="37" t="s">
        <v>57</v>
      </c>
      <c r="B18" s="35"/>
      <c r="C18" s="35"/>
      <c r="D18" s="35"/>
      <c r="E18" s="35"/>
      <c r="F18" s="35"/>
    </row>
    <row r="19" spans="1:6" ht="15.75">
      <c r="A19" s="37" t="s">
        <v>58</v>
      </c>
      <c r="B19" s="35"/>
      <c r="C19" s="35"/>
      <c r="D19" s="35"/>
      <c r="E19" s="35"/>
      <c r="F19" s="35"/>
    </row>
    <row r="20" spans="1:6">
      <c r="A20" s="35"/>
      <c r="B20" s="35"/>
      <c r="C20" s="35"/>
      <c r="D20" s="35"/>
      <c r="E20" s="35"/>
      <c r="F20" s="35"/>
    </row>
    <row r="21" spans="1:6">
      <c r="A21" s="38" t="s">
        <v>59</v>
      </c>
      <c r="B21" s="35"/>
      <c r="C21" s="35"/>
      <c r="D21" s="35"/>
      <c r="E21" s="35"/>
      <c r="F21" s="35"/>
    </row>
  </sheetData>
  <hyperlinks>
    <hyperlink ref="A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9"/>
  <sheetViews>
    <sheetView zoomScale="90" zoomScaleNormal="90" workbookViewId="0"/>
  </sheetViews>
  <sheetFormatPr baseColWidth="10" defaultRowHeight="12.75"/>
  <cols>
    <col min="1" max="1" width="33.28515625" customWidth="1"/>
    <col min="8" max="8" width="12.5703125" style="29" customWidth="1"/>
    <col min="11" max="11" width="18.5703125" customWidth="1"/>
  </cols>
  <sheetData>
    <row r="2" spans="1:15">
      <c r="A2" s="48" t="s">
        <v>19</v>
      </c>
      <c r="B2" s="48"/>
      <c r="C2" s="48"/>
      <c r="D2" s="48"/>
      <c r="E2" s="48"/>
      <c r="F2" s="48"/>
      <c r="J2" s="44"/>
      <c r="K2" s="44"/>
      <c r="L2" s="44"/>
    </row>
    <row r="3" spans="1:15">
      <c r="A3" s="48"/>
      <c r="B3" s="48"/>
      <c r="C3" s="48"/>
      <c r="D3" s="48"/>
      <c r="E3" s="48"/>
      <c r="F3" s="48"/>
    </row>
    <row r="4" spans="1:15" ht="15.75">
      <c r="A4" s="48"/>
      <c r="B4" s="48"/>
      <c r="C4" s="48"/>
      <c r="D4" s="48"/>
      <c r="E4" s="48"/>
      <c r="F4" s="48"/>
      <c r="J4" s="18"/>
      <c r="N4" s="21"/>
      <c r="O4" s="22"/>
    </row>
    <row r="8" spans="1:15">
      <c r="A8" s="49" t="s">
        <v>20</v>
      </c>
      <c r="B8" s="49"/>
      <c r="C8" s="49"/>
      <c r="D8" s="49"/>
    </row>
    <row r="10" spans="1:15" ht="14.25">
      <c r="A10" s="2"/>
      <c r="B10" s="18" t="s">
        <v>21</v>
      </c>
      <c r="C10">
        <f>1/C15</f>
        <v>3.3636124783380716</v>
      </c>
    </row>
    <row r="13" spans="1:15">
      <c r="A13" s="49" t="s">
        <v>22</v>
      </c>
      <c r="B13" s="49"/>
      <c r="C13" s="49"/>
      <c r="D13" s="49"/>
    </row>
    <row r="14" spans="1:15">
      <c r="I14" s="44"/>
      <c r="J14" s="44"/>
      <c r="K14" s="44"/>
      <c r="L14" s="44"/>
      <c r="M14" s="44"/>
      <c r="N14" s="44"/>
    </row>
    <row r="15" spans="1:15" ht="14.25">
      <c r="A15" s="2"/>
      <c r="B15" s="18" t="s">
        <v>32</v>
      </c>
      <c r="C15">
        <f>1-C20-C25</f>
        <v>0.29729940843069125</v>
      </c>
    </row>
    <row r="16" spans="1:15">
      <c r="J16" s="43" t="s">
        <v>18</v>
      </c>
      <c r="K16" s="50"/>
      <c r="L16" s="50"/>
      <c r="M16" s="50"/>
      <c r="N16" s="50"/>
    </row>
    <row r="18" spans="1:17">
      <c r="A18" s="49" t="s">
        <v>23</v>
      </c>
      <c r="B18" s="49"/>
      <c r="C18" s="49"/>
      <c r="D18" s="49"/>
      <c r="J18" s="31" t="s">
        <v>33</v>
      </c>
      <c r="K18" s="32" t="s">
        <v>20</v>
      </c>
      <c r="L18" s="41" t="s">
        <v>45</v>
      </c>
      <c r="M18" s="42"/>
      <c r="N18" s="41" t="s">
        <v>24</v>
      </c>
      <c r="O18" s="42"/>
      <c r="P18" s="18"/>
      <c r="Q18" s="18" t="s">
        <v>46</v>
      </c>
    </row>
    <row r="19" spans="1:17">
      <c r="J19" s="29">
        <v>1000</v>
      </c>
      <c r="K19" s="33">
        <v>2.979805410253884</v>
      </c>
      <c r="L19" s="39">
        <v>0.59504000000000001</v>
      </c>
      <c r="M19" s="40"/>
      <c r="N19" s="39">
        <v>6.9367616497750251E-2</v>
      </c>
      <c r="O19" s="40"/>
      <c r="Q19">
        <f>L19+N19</f>
        <v>0.66440761649775026</v>
      </c>
    </row>
    <row r="20" spans="1:17" ht="14.25">
      <c r="A20" s="2"/>
      <c r="B20" s="18" t="s">
        <v>26</v>
      </c>
      <c r="C20">
        <f>0.5967-0.00000166*C34</f>
        <v>0.59404400000000002</v>
      </c>
      <c r="H20" s="30"/>
      <c r="J20" s="29">
        <v>1500</v>
      </c>
      <c r="K20" s="33">
        <v>3.2941933844259697</v>
      </c>
      <c r="L20" s="39">
        <v>0.59421000000000002</v>
      </c>
      <c r="M20" s="40"/>
      <c r="N20" s="39">
        <v>0.10222555089154084</v>
      </c>
      <c r="O20" s="40"/>
      <c r="Q20">
        <f t="shared" ref="Q20:Q30" si="0">L20+N20</f>
        <v>0.69643555089154086</v>
      </c>
    </row>
    <row r="21" spans="1:17">
      <c r="J21" s="29">
        <v>2000</v>
      </c>
      <c r="K21" s="33">
        <v>3.6670786440621499</v>
      </c>
      <c r="L21" s="39">
        <v>0.59338000000000002</v>
      </c>
      <c r="M21" s="40"/>
      <c r="N21" s="39">
        <v>0.13392336677692152</v>
      </c>
      <c r="O21" s="40"/>
      <c r="Q21">
        <f t="shared" si="0"/>
        <v>0.72730336677692153</v>
      </c>
    </row>
    <row r="22" spans="1:17">
      <c r="J22" s="29">
        <v>2500</v>
      </c>
      <c r="K22" s="33">
        <v>4.1161075669233078</v>
      </c>
      <c r="L22" s="39">
        <v>0.59255000000000002</v>
      </c>
      <c r="M22" s="40"/>
      <c r="N22" s="39">
        <v>0.1645020245787755</v>
      </c>
      <c r="O22" s="40"/>
      <c r="Q22">
        <f t="shared" si="0"/>
        <v>0.75705202457877552</v>
      </c>
    </row>
    <row r="23" spans="1:17">
      <c r="A23" s="49" t="s">
        <v>24</v>
      </c>
      <c r="B23" s="49"/>
      <c r="C23" s="49"/>
      <c r="D23" s="49"/>
      <c r="J23" s="29">
        <v>3000</v>
      </c>
      <c r="K23" s="33">
        <v>4.6668137325776771</v>
      </c>
      <c r="L23" s="39">
        <v>0.59172000000000002</v>
      </c>
      <c r="M23" s="40"/>
      <c r="N23" s="39">
        <v>0.19400103852800266</v>
      </c>
      <c r="O23" s="40"/>
      <c r="Q23">
        <f t="shared" si="0"/>
        <v>0.78572103852800268</v>
      </c>
    </row>
    <row r="24" spans="1:17">
      <c r="J24" s="29">
        <v>3500</v>
      </c>
      <c r="K24" s="33">
        <v>5.3575789561035956</v>
      </c>
      <c r="L24" s="39">
        <v>0.59089000000000003</v>
      </c>
      <c r="M24" s="40"/>
      <c r="N24" s="39">
        <v>0.22245852772244168</v>
      </c>
      <c r="O24" s="40"/>
      <c r="Q24">
        <f t="shared" si="0"/>
        <v>0.81334852772244171</v>
      </c>
    </row>
    <row r="25" spans="1:17" ht="14.25">
      <c r="B25" s="18" t="s">
        <v>27</v>
      </c>
      <c r="C25">
        <f>1-(POWER(C40,(-C35)/C31))</f>
        <v>0.10865659156930874</v>
      </c>
      <c r="J25" s="29">
        <v>4000</v>
      </c>
      <c r="K25" s="33">
        <v>6.2488777556460455</v>
      </c>
      <c r="L25" s="39">
        <v>0.59006000000000003</v>
      </c>
      <c r="M25" s="40"/>
      <c r="N25" s="39">
        <v>0.24991126538497721</v>
      </c>
      <c r="O25" s="40"/>
      <c r="Q25">
        <f t="shared" si="0"/>
        <v>0.83997126538497724</v>
      </c>
    </row>
    <row r="26" spans="1:17">
      <c r="J26" s="29">
        <v>4500</v>
      </c>
      <c r="K26" s="33">
        <v>7.4418453118570937</v>
      </c>
      <c r="L26" s="39">
        <v>0.58923000000000003</v>
      </c>
      <c r="M26" s="40"/>
      <c r="N26" s="39">
        <v>0.27639472638248741</v>
      </c>
      <c r="O26" s="40"/>
      <c r="Q26">
        <f t="shared" si="0"/>
        <v>0.86562472638248744</v>
      </c>
    </row>
    <row r="27" spans="1:17">
      <c r="J27" s="29">
        <v>5000</v>
      </c>
      <c r="K27" s="33">
        <v>9.1193559324589817</v>
      </c>
      <c r="L27" s="39">
        <v>0.58840000000000003</v>
      </c>
      <c r="M27" s="40"/>
      <c r="N27" s="39">
        <v>0.30194313306703491</v>
      </c>
      <c r="O27" s="40"/>
      <c r="Q27">
        <f t="shared" si="0"/>
        <v>0.89034313306703494</v>
      </c>
    </row>
    <row r="28" spans="1:17">
      <c r="J28" s="29">
        <v>5500</v>
      </c>
      <c r="K28" s="33">
        <v>11.64951269107469</v>
      </c>
      <c r="L28" s="39">
        <v>0.58757000000000004</v>
      </c>
      <c r="M28" s="40"/>
      <c r="N28" s="39">
        <v>0.32658949949853666</v>
      </c>
      <c r="O28" s="40"/>
      <c r="Q28">
        <f t="shared" si="0"/>
        <v>0.9141594994985367</v>
      </c>
    </row>
    <row r="29" spans="1:17">
      <c r="A29" s="44" t="s">
        <v>25</v>
      </c>
      <c r="B29" s="44"/>
      <c r="C29" s="44"/>
      <c r="D29" s="44"/>
      <c r="J29" s="29">
        <v>6000</v>
      </c>
      <c r="K29" s="33">
        <v>15.899685476975295</v>
      </c>
      <c r="L29" s="39">
        <v>0.58674000000000004</v>
      </c>
      <c r="M29" s="40"/>
      <c r="N29" s="39">
        <v>0.35036567410606179</v>
      </c>
      <c r="O29" s="40"/>
      <c r="Q29">
        <f t="shared" si="0"/>
        <v>0.93710567410606183</v>
      </c>
    </row>
    <row r="30" spans="1:17">
      <c r="J30" s="29">
        <v>6500</v>
      </c>
      <c r="K30" s="33">
        <v>24.51724372898202</v>
      </c>
      <c r="L30" s="39">
        <v>0.58591000000000004</v>
      </c>
      <c r="M30" s="40"/>
      <c r="N30" s="39">
        <v>0.37330238084288025</v>
      </c>
      <c r="O30" s="40"/>
      <c r="Q30">
        <f t="shared" si="0"/>
        <v>0.9592123808428803</v>
      </c>
    </row>
    <row r="31" spans="1:17">
      <c r="A31" s="2" t="s">
        <v>29</v>
      </c>
      <c r="B31" s="2" t="s">
        <v>16</v>
      </c>
      <c r="C31">
        <f>(E*Vcr)/(SFC*g)</f>
        <v>25761242.753419261</v>
      </c>
      <c r="D31" s="2" t="s">
        <v>3</v>
      </c>
      <c r="L31" s="43"/>
      <c r="M31" s="43"/>
      <c r="N31" s="43"/>
      <c r="O31" s="43"/>
    </row>
    <row r="32" spans="1:17">
      <c r="L32" s="43"/>
      <c r="M32" s="43"/>
      <c r="N32" s="43"/>
      <c r="O32" s="43"/>
    </row>
    <row r="33" spans="1:15">
      <c r="A33" s="2" t="s">
        <v>30</v>
      </c>
      <c r="B33" s="5" t="s">
        <v>6</v>
      </c>
      <c r="C33">
        <v>1852</v>
      </c>
      <c r="D33" t="s">
        <v>7</v>
      </c>
      <c r="L33" s="43"/>
      <c r="M33" s="43"/>
      <c r="N33" s="43"/>
      <c r="O33" s="43"/>
    </row>
    <row r="34" spans="1:15" ht="15">
      <c r="A34" s="23" t="s">
        <v>31</v>
      </c>
      <c r="B34" t="s">
        <v>8</v>
      </c>
      <c r="C34" s="4">
        <v>1600</v>
      </c>
      <c r="D34" s="1"/>
      <c r="E34" s="45" t="s">
        <v>28</v>
      </c>
      <c r="F34" s="45"/>
      <c r="G34" s="45"/>
    </row>
    <row r="35" spans="1:15">
      <c r="A35" s="2" t="s">
        <v>31</v>
      </c>
      <c r="B35" t="s">
        <v>8</v>
      </c>
      <c r="C35" s="2">
        <f>C34*C33</f>
        <v>2963200</v>
      </c>
      <c r="D35" t="s">
        <v>3</v>
      </c>
    </row>
    <row r="36" spans="1:15">
      <c r="C36" s="2"/>
    </row>
    <row r="37" spans="1:15">
      <c r="C37" s="2"/>
    </row>
    <row r="38" spans="1:15">
      <c r="A38" s="2" t="s">
        <v>36</v>
      </c>
      <c r="B38" s="3" t="s">
        <v>1</v>
      </c>
      <c r="C38">
        <v>9.81</v>
      </c>
      <c r="D38" t="s">
        <v>2</v>
      </c>
    </row>
    <row r="39" spans="1:15" ht="15.75">
      <c r="A39" s="2" t="s">
        <v>37</v>
      </c>
      <c r="B39" t="s">
        <v>5</v>
      </c>
      <c r="C39">
        <v>230</v>
      </c>
      <c r="D39" s="2" t="s">
        <v>4</v>
      </c>
    </row>
    <row r="40" spans="1:15">
      <c r="A40" s="2" t="s">
        <v>38</v>
      </c>
      <c r="B40" s="3" t="s">
        <v>0</v>
      </c>
      <c r="C40">
        <v>2.7182818281827998</v>
      </c>
    </row>
    <row r="41" spans="1:15">
      <c r="B41" s="3"/>
    </row>
    <row r="42" spans="1:15" ht="15.75">
      <c r="A42" s="2" t="s">
        <v>39</v>
      </c>
      <c r="B42" s="7" t="s">
        <v>12</v>
      </c>
      <c r="C42">
        <v>73500</v>
      </c>
      <c r="D42" s="2" t="s">
        <v>11</v>
      </c>
    </row>
    <row r="43" spans="1:15" ht="15.75">
      <c r="A43" s="2" t="s">
        <v>40</v>
      </c>
      <c r="B43" s="7" t="s">
        <v>13</v>
      </c>
      <c r="C43">
        <v>42100</v>
      </c>
      <c r="D43" s="2" t="s">
        <v>11</v>
      </c>
    </row>
    <row r="44" spans="1:15">
      <c r="B44" s="3"/>
    </row>
    <row r="46" spans="1:15">
      <c r="A46" s="51" t="s">
        <v>41</v>
      </c>
      <c r="B46" s="52"/>
      <c r="C46" s="52"/>
      <c r="D46" s="52"/>
    </row>
    <row r="48" spans="1:15">
      <c r="A48" s="14" t="s">
        <v>42</v>
      </c>
      <c r="B48" s="2" t="s">
        <v>17</v>
      </c>
      <c r="C48" s="13">
        <v>17.91</v>
      </c>
      <c r="E48" s="46" t="s">
        <v>44</v>
      </c>
      <c r="F48" s="46"/>
      <c r="G48" s="46"/>
      <c r="H48" s="47"/>
    </row>
    <row r="49" spans="1:8" ht="15.75">
      <c r="A49" s="28" t="s">
        <v>43</v>
      </c>
      <c r="B49" s="8" t="s">
        <v>9</v>
      </c>
      <c r="C49" s="6">
        <v>1.63E-5</v>
      </c>
      <c r="D49" s="1"/>
      <c r="E49" s="46"/>
      <c r="F49" s="46"/>
      <c r="G49" s="46"/>
      <c r="H49" s="47"/>
    </row>
  </sheetData>
  <mergeCells count="44">
    <mergeCell ref="J2:L2"/>
    <mergeCell ref="E34:G34"/>
    <mergeCell ref="E48:H49"/>
    <mergeCell ref="A2:F4"/>
    <mergeCell ref="A8:D8"/>
    <mergeCell ref="A13:D13"/>
    <mergeCell ref="A18:D18"/>
    <mergeCell ref="J16:N16"/>
    <mergeCell ref="I14:N14"/>
    <mergeCell ref="A23:D23"/>
    <mergeCell ref="A29:D29"/>
    <mergeCell ref="A46:D46"/>
    <mergeCell ref="L18:M18"/>
    <mergeCell ref="L19:M19"/>
    <mergeCell ref="L20:M20"/>
    <mergeCell ref="L21:M21"/>
    <mergeCell ref="L22:M22"/>
    <mergeCell ref="L23:M23"/>
    <mergeCell ref="L24:M24"/>
    <mergeCell ref="L25:M25"/>
    <mergeCell ref="N29:O29"/>
    <mergeCell ref="N28:O28"/>
    <mergeCell ref="N23:O23"/>
    <mergeCell ref="N24:O24"/>
    <mergeCell ref="N25:O25"/>
    <mergeCell ref="N22:O22"/>
    <mergeCell ref="L26:M26"/>
    <mergeCell ref="L27:M27"/>
    <mergeCell ref="L28:M28"/>
    <mergeCell ref="L29:M29"/>
    <mergeCell ref="L30:M30"/>
    <mergeCell ref="N33:O33"/>
    <mergeCell ref="L31:M31"/>
    <mergeCell ref="L32:M32"/>
    <mergeCell ref="L33:M33"/>
    <mergeCell ref="N30:O30"/>
    <mergeCell ref="N31:O31"/>
    <mergeCell ref="N21:O21"/>
    <mergeCell ref="N20:O20"/>
    <mergeCell ref="N19:O19"/>
    <mergeCell ref="N18:O18"/>
    <mergeCell ref="N32:O32"/>
    <mergeCell ref="N26:O26"/>
    <mergeCell ref="N27:O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3:I8"/>
  <sheetViews>
    <sheetView workbookViewId="0"/>
  </sheetViews>
  <sheetFormatPr baseColWidth="10" defaultRowHeight="12.75"/>
  <cols>
    <col min="3" max="3" width="12.42578125" customWidth="1"/>
    <col min="4" max="4" width="21.28515625" hidden="1" customWidth="1"/>
    <col min="8" max="8" width="34" customWidth="1"/>
  </cols>
  <sheetData>
    <row r="3" spans="1:9">
      <c r="A3" s="53" t="s">
        <v>33</v>
      </c>
      <c r="B3" s="53"/>
      <c r="C3" s="24" t="s">
        <v>34</v>
      </c>
      <c r="D3" s="25" t="s">
        <v>10</v>
      </c>
      <c r="E3" s="54" t="s">
        <v>20</v>
      </c>
      <c r="F3" s="54"/>
      <c r="G3" s="26" t="s">
        <v>35</v>
      </c>
      <c r="H3" s="27" t="s">
        <v>47</v>
      </c>
      <c r="I3" s="2"/>
    </row>
    <row r="4" spans="1:9">
      <c r="A4" s="55">
        <v>1600</v>
      </c>
      <c r="B4" s="55"/>
      <c r="C4" s="9">
        <v>0</v>
      </c>
      <c r="D4" s="15">
        <v>9.7958309928572462E-2</v>
      </c>
      <c r="E4" s="56">
        <v>3.3636124783380716</v>
      </c>
      <c r="F4" s="56"/>
      <c r="G4" s="11">
        <v>0</v>
      </c>
      <c r="H4" s="19"/>
    </row>
    <row r="5" spans="1:9">
      <c r="A5" s="57">
        <f>A4*1.01</f>
        <v>1616</v>
      </c>
      <c r="B5" s="57"/>
      <c r="C5" s="10" t="s">
        <v>14</v>
      </c>
      <c r="D5" s="16">
        <v>0.59401744000000001</v>
      </c>
      <c r="E5" s="58">
        <v>3.3749431697215795</v>
      </c>
      <c r="F5" s="58"/>
      <c r="G5" s="12">
        <f>(E5*100/E4)-100</f>
        <v>0.33686078454276469</v>
      </c>
      <c r="H5" s="20">
        <f>G5*E4</f>
        <v>1.1330691383507958</v>
      </c>
    </row>
    <row r="6" spans="1:9">
      <c r="A6" s="57">
        <f>A4*1.02</f>
        <v>1632</v>
      </c>
      <c r="B6" s="57"/>
      <c r="C6" s="10" t="s">
        <v>15</v>
      </c>
      <c r="D6" s="16">
        <v>9.9816305247704795E-2</v>
      </c>
      <c r="E6" s="58">
        <v>3.386336948284582</v>
      </c>
      <c r="F6" s="58"/>
      <c r="G6" s="12">
        <f>(E6*100/E4)-100</f>
        <v>0.67559714719985209</v>
      </c>
      <c r="H6" s="20">
        <f>G6*E4</f>
        <v>2.2724469946510255</v>
      </c>
    </row>
    <row r="7" spans="1:9">
      <c r="A7" s="57">
        <f>A4*1.1</f>
        <v>1760.0000000000002</v>
      </c>
      <c r="B7" s="57"/>
      <c r="C7" s="9">
        <v>10</v>
      </c>
      <c r="D7" s="16">
        <v>0.10721009490462552</v>
      </c>
      <c r="E7" s="58">
        <v>3.4798219296938462</v>
      </c>
      <c r="F7" s="58"/>
      <c r="G7" s="12">
        <f>(E7*100/E4)-100</f>
        <v>3.4549001142127054</v>
      </c>
      <c r="H7" s="20">
        <f>G7*E4</f>
        <v>11.620945135577484</v>
      </c>
    </row>
    <row r="8" spans="1:9">
      <c r="A8" s="57">
        <f>A4*1.2</f>
        <v>1920</v>
      </c>
      <c r="B8" s="57"/>
      <c r="C8" s="9">
        <v>20</v>
      </c>
      <c r="D8" s="17">
        <v>0.11636698900569431</v>
      </c>
      <c r="E8" s="58">
        <v>3.6028346148385935</v>
      </c>
      <c r="F8" s="58"/>
      <c r="G8" s="12">
        <f>(E8*100/E4)-100</f>
        <v>7.1120599665131294</v>
      </c>
      <c r="H8" s="20">
        <f>G8*E4</f>
        <v>23.92221365005221</v>
      </c>
    </row>
  </sheetData>
  <mergeCells count="12">
    <mergeCell ref="A3:B3"/>
    <mergeCell ref="E3:F3"/>
    <mergeCell ref="A4:B4"/>
    <mergeCell ref="E4:F4"/>
    <mergeCell ref="A8:B8"/>
    <mergeCell ref="E8:F8"/>
    <mergeCell ref="A6:B6"/>
    <mergeCell ref="E6:F6"/>
    <mergeCell ref="A7:B7"/>
    <mergeCell ref="E7:F7"/>
    <mergeCell ref="A5:B5"/>
    <mergeCell ref="E5:F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(c)</vt:lpstr>
      <vt:lpstr>Sensitivity_Test</vt:lpstr>
      <vt:lpstr>Result of Sensitivity Test</vt:lpstr>
      <vt:lpstr>E</vt:lpstr>
      <vt:lpstr>g</vt:lpstr>
      <vt:lpstr>R.</vt:lpstr>
      <vt:lpstr>SFC</vt:lpstr>
      <vt:lpstr>Vcr</vt:lpstr>
    </vt:vector>
  </TitlesOfParts>
  <Company>Lufthansa Technik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CHEEMA, JOHN</dc:creator>
  <cp:lastModifiedBy>Dieter SCHOLZ</cp:lastModifiedBy>
  <dcterms:created xsi:type="dcterms:W3CDTF">2019-09-19T11:44:25Z</dcterms:created>
  <dcterms:modified xsi:type="dcterms:W3CDTF">2020-10-04T08:49:01Z</dcterms:modified>
</cp:coreProperties>
</file>