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style8.xml" ContentType="application/vnd.ms-office.chartsty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19.xml" ContentType="application/vnd.openxmlformats-officedocument.drawing+xml"/>
  <Override PartName="/xl/charts/style6.xml" ContentType="application/vnd.ms-office.chartstyle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17.xml" ContentType="application/vnd.openxmlformats-officedocument.drawing+xml"/>
  <Override PartName="/xl/charts/style4.xml" ContentType="application/vnd.ms-office.chartstyle+xml"/>
  <Default Extension="rels" ContentType="application/vnd.openxmlformats-package.relationships+xml"/>
  <Default Extension="wmf" ContentType="image/x-wmf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charts/style2.xml" ContentType="application/vnd.ms-office.chartstyle+xml"/>
  <Override PartName="/xl/charts/colors9.xml" ContentType="application/vnd.ms-office.chartcolorstyle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charts/colors7.xml" ContentType="application/vnd.ms-office.chartcolorstyle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charts/style10.xml" ContentType="application/vnd.ms-office.chartstyle+xml"/>
  <Override PartName="/xl/charts/colors5.xml" ContentType="application/vnd.ms-office.chartcolorstyle+xml"/>
  <Override PartName="/xl/sharedStrings.xml" ContentType="application/vnd.openxmlformats-officedocument.spreadsheetml.sharedStrings+xml"/>
  <Override PartName="/xl/charts/colors3.xml" ContentType="application/vnd.ms-office.chartcolorsty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olors1.xml" ContentType="application/vnd.ms-office.chartcolorstyle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10.xml" ContentType="application/vnd.openxmlformats-officedocument.drawingml.chart+xml"/>
  <Default Extension="png" ContentType="image/png"/>
  <Override PartName="/xl/charts/style9.xml" ContentType="application/vnd.ms-office.chartstyle+xml"/>
  <Override PartName="/xl/worksheets/sheet14.xml" ContentType="application/vnd.openxmlformats-officedocument.spreadsheetml.workshee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7.xml" ContentType="application/vnd.ms-office.chartsty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18.xml" ContentType="application/vnd.openxmlformats-officedocument.drawing+xml"/>
  <Override PartName="/xl/charts/style5.xml" ContentType="application/vnd.ms-office.chartsty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charts/colors8.xml" ContentType="application/vnd.ms-office.chartcolorstyle+xml"/>
  <Override PartName="/xl/charts/style3.xml" ContentType="application/vnd.ms-office.chartstyle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/colors6.xml" ContentType="application/vnd.ms-office.chartcolorstyle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charts/colors4.xml" ContentType="application/vnd.ms-office.chartcolorstyle+xml"/>
  <Override PartName="/xl/charts/colors10.xml" ContentType="application/vnd.ms-office.chartcolorstyle+xml"/>
  <Override PartName="/xl/worksheets/sheet19.xml" ContentType="application/vnd.openxmlformats-officedocument.spreadsheetml.worksheet+xml"/>
  <Override PartName="/xl/drawings/drawing10.xml" ContentType="application/vnd.openxmlformats-officedocument.drawing+xml"/>
  <Override PartName="/xl/charts/colors2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DieseArbeitsmappe"/>
  <bookViews>
    <workbookView xWindow="0" yWindow="465" windowWidth="19440" windowHeight="15600"/>
  </bookViews>
  <sheets>
    <sheet name="Basic Secondary Scenario S0" sheetId="1" r:id="rId1"/>
    <sheet name="S_cp variiert (verdoppelt)" sheetId="12" state="hidden" r:id="rId2"/>
    <sheet name="S_cp variiert (geringer+länger)" sheetId="13" state="hidden" r:id="rId3"/>
    <sheet name="Vcab variiert (A319)" sheetId="4" state="hidden" r:id="rId4"/>
    <sheet name="lamda variiert (20h-1)" sheetId="10" state="hidden" r:id="rId5"/>
    <sheet name="lamda variiert (30h-1)" sheetId="9" state="hidden" r:id="rId6"/>
    <sheet name="theta variiert (0,4)" sheetId="11" state="hidden" r:id="rId7"/>
    <sheet name="alpha duct variiert (0,7)" sheetId="5" state="hidden" r:id="rId8"/>
    <sheet name="alpha duct variiert (0,98)" sheetId="6" state="hidden" r:id="rId9"/>
    <sheet name="alpha filter variiert (2x 0,2)" sheetId="8" state="hidden" r:id="rId10"/>
    <sheet name="alpha filter variiert (1x 0,4)" sheetId="7" state="hidden" r:id="rId11"/>
    <sheet name="S1A" sheetId="16" r:id="rId12"/>
    <sheet name="S1B" sheetId="17" r:id="rId13"/>
    <sheet name="S2A" sheetId="18" r:id="rId14"/>
    <sheet name="S2B" sheetId="19" r:id="rId15"/>
    <sheet name="S3" sheetId="20" r:id="rId16"/>
    <sheet name="S4A" sheetId="25" r:id="rId17"/>
    <sheet name="S4B" sheetId="24" r:id="rId18"/>
    <sheet name="S4C" sheetId="21" r:id="rId19"/>
    <sheet name="S4D" sheetId="23" r:id="rId20"/>
    <sheet name="calculation c_cab for S1A-B" sheetId="14" r:id="rId21"/>
    <sheet name="(c)" sheetId="26" r:id="rId22"/>
  </sheets>
  <calcPr calcId="19102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9" i="23"/>
  <c r="D39" i="21"/>
  <c r="D39" i="24"/>
  <c r="D39" i="25"/>
  <c r="D39" i="20"/>
  <c r="D39" i="19"/>
  <c r="D39" i="18"/>
  <c r="D39" i="17"/>
  <c r="D39" i="16"/>
  <c r="E39" i="14"/>
  <c r="D39" i="1"/>
  <c r="E39"/>
  <c r="D13" i="14"/>
  <c r="E13"/>
  <c r="F13"/>
  <c r="G13"/>
  <c r="H13"/>
  <c r="I13"/>
  <c r="D20"/>
  <c r="E20"/>
  <c r="F20"/>
  <c r="G20"/>
  <c r="H20"/>
  <c r="I20"/>
  <c r="D32"/>
  <c r="E32"/>
  <c r="F32"/>
  <c r="G32"/>
  <c r="H32"/>
  <c r="I32"/>
  <c r="D33"/>
  <c r="E33"/>
  <c r="F33"/>
  <c r="G33"/>
  <c r="H33"/>
  <c r="I33"/>
  <c r="D34"/>
  <c r="E34"/>
  <c r="F34"/>
  <c r="G34"/>
  <c r="H34"/>
  <c r="I34"/>
  <c r="E22" i="23" l="1"/>
  <c r="E22" i="25"/>
  <c r="E22" i="24"/>
  <c r="E22" i="21"/>
  <c r="H23" i="25" l="1"/>
  <c r="H22"/>
  <c r="G22"/>
  <c r="F23"/>
  <c r="F22"/>
  <c r="D23"/>
  <c r="G22" i="24"/>
  <c r="H22"/>
  <c r="H23"/>
  <c r="F23"/>
  <c r="F22"/>
  <c r="D23"/>
  <c r="F23" i="23"/>
  <c r="F34" s="1"/>
  <c r="H23"/>
  <c r="D23"/>
  <c r="H22"/>
  <c r="G22"/>
  <c r="F22"/>
  <c r="H23" i="21"/>
  <c r="H22"/>
  <c r="F23"/>
  <c r="G22"/>
  <c r="F22"/>
  <c r="D23"/>
  <c r="B40" i="25"/>
  <c r="B35"/>
  <c r="K34"/>
  <c r="I34"/>
  <c r="H34"/>
  <c r="G34"/>
  <c r="E34"/>
  <c r="D34"/>
  <c r="B34"/>
  <c r="F32"/>
  <c r="K27"/>
  <c r="J27"/>
  <c r="I27"/>
  <c r="H27"/>
  <c r="G27"/>
  <c r="F27"/>
  <c r="E27"/>
  <c r="D27"/>
  <c r="B27"/>
  <c r="J26"/>
  <c r="J34" s="1"/>
  <c r="K25"/>
  <c r="F34"/>
  <c r="K20"/>
  <c r="K33" s="1"/>
  <c r="J20"/>
  <c r="J33" s="1"/>
  <c r="I20"/>
  <c r="I33" s="1"/>
  <c r="H20"/>
  <c r="H33" s="1"/>
  <c r="G20"/>
  <c r="G33" s="1"/>
  <c r="F20"/>
  <c r="E20"/>
  <c r="E33" s="1"/>
  <c r="D20"/>
  <c r="D33" s="1"/>
  <c r="B20"/>
  <c r="B33" s="1"/>
  <c r="K13"/>
  <c r="K32" s="1"/>
  <c r="J13"/>
  <c r="J32" s="1"/>
  <c r="I13"/>
  <c r="I32" s="1"/>
  <c r="H13"/>
  <c r="H32" s="1"/>
  <c r="G13"/>
  <c r="G32" s="1"/>
  <c r="F13"/>
  <c r="E13"/>
  <c r="E32" s="1"/>
  <c r="D13"/>
  <c r="D32" s="1"/>
  <c r="B13"/>
  <c r="B32" s="1"/>
  <c r="B40" i="24"/>
  <c r="D40" s="1"/>
  <c r="E39"/>
  <c r="B35"/>
  <c r="C39" s="1"/>
  <c r="K34"/>
  <c r="J34"/>
  <c r="I34"/>
  <c r="G34"/>
  <c r="F34"/>
  <c r="E34"/>
  <c r="B34"/>
  <c r="K27"/>
  <c r="J27"/>
  <c r="I27"/>
  <c r="H27"/>
  <c r="G27"/>
  <c r="F27"/>
  <c r="E27"/>
  <c r="D27"/>
  <c r="B27"/>
  <c r="J26"/>
  <c r="K25"/>
  <c r="H34"/>
  <c r="D34"/>
  <c r="K20"/>
  <c r="J20"/>
  <c r="J33" s="1"/>
  <c r="I20"/>
  <c r="H20"/>
  <c r="G20"/>
  <c r="G33" s="1"/>
  <c r="F20"/>
  <c r="F33" s="1"/>
  <c r="E20"/>
  <c r="D20"/>
  <c r="B20"/>
  <c r="B33" s="1"/>
  <c r="K13"/>
  <c r="K32" s="1"/>
  <c r="J13"/>
  <c r="J32" s="1"/>
  <c r="I13"/>
  <c r="I32" s="1"/>
  <c r="H13"/>
  <c r="H32" s="1"/>
  <c r="G13"/>
  <c r="G32" s="1"/>
  <c r="F13"/>
  <c r="F32" s="1"/>
  <c r="E13"/>
  <c r="E32" s="1"/>
  <c r="D13"/>
  <c r="D32" s="1"/>
  <c r="B13"/>
  <c r="B32" s="1"/>
  <c r="B40" i="23"/>
  <c r="D40" s="1"/>
  <c r="B35"/>
  <c r="K34"/>
  <c r="I34"/>
  <c r="H34"/>
  <c r="G34"/>
  <c r="E34"/>
  <c r="B34"/>
  <c r="K27"/>
  <c r="J27"/>
  <c r="I27"/>
  <c r="H27"/>
  <c r="G27"/>
  <c r="F27"/>
  <c r="E27"/>
  <c r="D27"/>
  <c r="B27"/>
  <c r="J26"/>
  <c r="J34" s="1"/>
  <c r="K25"/>
  <c r="D34"/>
  <c r="K20"/>
  <c r="J20"/>
  <c r="I20"/>
  <c r="I33" s="1"/>
  <c r="H20"/>
  <c r="H33" s="1"/>
  <c r="G20"/>
  <c r="F20"/>
  <c r="E20"/>
  <c r="E33" s="1"/>
  <c r="D20"/>
  <c r="D33" s="1"/>
  <c r="B20"/>
  <c r="B33" s="1"/>
  <c r="K13"/>
  <c r="K32" s="1"/>
  <c r="J13"/>
  <c r="J32" s="1"/>
  <c r="I13"/>
  <c r="I32" s="1"/>
  <c r="H13"/>
  <c r="H32" s="1"/>
  <c r="G13"/>
  <c r="G32" s="1"/>
  <c r="F13"/>
  <c r="F32" s="1"/>
  <c r="E13"/>
  <c r="E32" s="1"/>
  <c r="D13"/>
  <c r="D32" s="1"/>
  <c r="B13"/>
  <c r="B32" s="1"/>
  <c r="B41" i="25" l="1"/>
  <c r="D41" s="1"/>
  <c r="D40"/>
  <c r="B36" i="24"/>
  <c r="K33"/>
  <c r="G33" i="23"/>
  <c r="K33"/>
  <c r="F33" i="25"/>
  <c r="C39"/>
  <c r="E39" s="1"/>
  <c r="B36"/>
  <c r="B42"/>
  <c r="D42" s="1"/>
  <c r="C40" i="24"/>
  <c r="E40" s="1"/>
  <c r="D33"/>
  <c r="H33"/>
  <c r="E33"/>
  <c r="I33"/>
  <c r="B41"/>
  <c r="B36" i="23"/>
  <c r="F33"/>
  <c r="J33"/>
  <c r="C39"/>
  <c r="E39" s="1"/>
  <c r="B41"/>
  <c r="D41" s="1"/>
  <c r="C41" i="24" l="1"/>
  <c r="E41" s="1"/>
  <c r="D41"/>
  <c r="B43" i="25"/>
  <c r="D43" s="1"/>
  <c r="C43"/>
  <c r="E43" s="1"/>
  <c r="C42"/>
  <c r="E42" s="1"/>
  <c r="C41"/>
  <c r="E41" s="1"/>
  <c r="C40"/>
  <c r="E40" s="1"/>
  <c r="B42" i="24"/>
  <c r="D42" s="1"/>
  <c r="B42" i="23"/>
  <c r="C40"/>
  <c r="E40" s="1"/>
  <c r="C41"/>
  <c r="E41" s="1"/>
  <c r="C42" l="1"/>
  <c r="E42" s="1"/>
  <c r="D42"/>
  <c r="B44" i="25"/>
  <c r="D44" s="1"/>
  <c r="B43" i="24"/>
  <c r="D43" s="1"/>
  <c r="C42"/>
  <c r="E42" s="1"/>
  <c r="B43" i="23"/>
  <c r="D43" s="1"/>
  <c r="B45" i="25" l="1"/>
  <c r="D45" s="1"/>
  <c r="C44"/>
  <c r="E44" s="1"/>
  <c r="B44" i="24"/>
  <c r="D44" s="1"/>
  <c r="C43"/>
  <c r="E43" s="1"/>
  <c r="B44" i="23"/>
  <c r="D44" s="1"/>
  <c r="C43"/>
  <c r="E43" s="1"/>
  <c r="B46" i="25" l="1"/>
  <c r="D46" s="1"/>
  <c r="C45"/>
  <c r="E45" s="1"/>
  <c r="B45" i="24"/>
  <c r="D45" s="1"/>
  <c r="C44"/>
  <c r="E44" s="1"/>
  <c r="B45" i="23"/>
  <c r="D45" s="1"/>
  <c r="C44"/>
  <c r="E44" s="1"/>
  <c r="B47" i="25" l="1"/>
  <c r="D47" s="1"/>
  <c r="C46"/>
  <c r="E46" s="1"/>
  <c r="B46" i="24"/>
  <c r="D46" s="1"/>
  <c r="C45"/>
  <c r="E45" s="1"/>
  <c r="B46" i="23"/>
  <c r="D46" s="1"/>
  <c r="C45"/>
  <c r="E45" s="1"/>
  <c r="B48" i="25" l="1"/>
  <c r="D48" s="1"/>
  <c r="C47"/>
  <c r="E47" s="1"/>
  <c r="B47" i="24"/>
  <c r="D47" s="1"/>
  <c r="C46"/>
  <c r="E46" s="1"/>
  <c r="B47" i="23"/>
  <c r="D47" s="1"/>
  <c r="C46"/>
  <c r="E46" s="1"/>
  <c r="B49" i="25" l="1"/>
  <c r="D49" s="1"/>
  <c r="C48"/>
  <c r="E48" s="1"/>
  <c r="B48" i="24"/>
  <c r="D48" s="1"/>
  <c r="C47"/>
  <c r="E47" s="1"/>
  <c r="B48" i="23"/>
  <c r="D48" s="1"/>
  <c r="C47"/>
  <c r="E47" s="1"/>
  <c r="B50" i="25" l="1"/>
  <c r="D50" s="1"/>
  <c r="C49"/>
  <c r="E49" s="1"/>
  <c r="B49" i="24"/>
  <c r="D49" s="1"/>
  <c r="C48"/>
  <c r="E48" s="1"/>
  <c r="B49" i="23"/>
  <c r="D49" s="1"/>
  <c r="C48"/>
  <c r="E48" s="1"/>
  <c r="B51" i="25" l="1"/>
  <c r="D51" s="1"/>
  <c r="C50"/>
  <c r="E50" s="1"/>
  <c r="B50" i="24"/>
  <c r="D50" s="1"/>
  <c r="C49"/>
  <c r="E49" s="1"/>
  <c r="B50" i="23"/>
  <c r="D50" s="1"/>
  <c r="C49"/>
  <c r="E49" s="1"/>
  <c r="B52" i="25" l="1"/>
  <c r="D52" s="1"/>
  <c r="C51"/>
  <c r="E51" s="1"/>
  <c r="B51" i="24"/>
  <c r="D51" s="1"/>
  <c r="C50"/>
  <c r="E50" s="1"/>
  <c r="B51" i="23"/>
  <c r="D51" s="1"/>
  <c r="C50"/>
  <c r="E50" s="1"/>
  <c r="B53" i="25" l="1"/>
  <c r="D53" s="1"/>
  <c r="C52"/>
  <c r="E52" s="1"/>
  <c r="B52" i="24"/>
  <c r="D52" s="1"/>
  <c r="C51"/>
  <c r="E51" s="1"/>
  <c r="B52" i="23"/>
  <c r="D52" s="1"/>
  <c r="C51"/>
  <c r="E51" s="1"/>
  <c r="B54" i="25" l="1"/>
  <c r="D54" s="1"/>
  <c r="C53"/>
  <c r="E53" s="1"/>
  <c r="B53" i="24"/>
  <c r="D53" s="1"/>
  <c r="C52"/>
  <c r="E52" s="1"/>
  <c r="B53" i="23"/>
  <c r="D53" s="1"/>
  <c r="C52"/>
  <c r="E52" s="1"/>
  <c r="B55" i="25" l="1"/>
  <c r="D55" s="1"/>
  <c r="C54"/>
  <c r="E54" s="1"/>
  <c r="B54" i="24"/>
  <c r="D54" s="1"/>
  <c r="C53"/>
  <c r="E53" s="1"/>
  <c r="B54" i="23"/>
  <c r="D54" s="1"/>
  <c r="C53"/>
  <c r="E53" s="1"/>
  <c r="B56" i="25" l="1"/>
  <c r="D56" s="1"/>
  <c r="C55"/>
  <c r="E55" s="1"/>
  <c r="B55" i="24"/>
  <c r="D55" s="1"/>
  <c r="C54"/>
  <c r="E54" s="1"/>
  <c r="B55" i="23"/>
  <c r="D55" s="1"/>
  <c r="C54"/>
  <c r="E54" s="1"/>
  <c r="B57" i="25" l="1"/>
  <c r="D57" s="1"/>
  <c r="C56"/>
  <c r="E56" s="1"/>
  <c r="B56" i="24"/>
  <c r="D56" s="1"/>
  <c r="C55"/>
  <c r="E55" s="1"/>
  <c r="B56" i="23"/>
  <c r="D56" s="1"/>
  <c r="C55"/>
  <c r="E55" s="1"/>
  <c r="B58" i="25" l="1"/>
  <c r="D58" s="1"/>
  <c r="C57"/>
  <c r="E57" s="1"/>
  <c r="B57" i="24"/>
  <c r="D57" s="1"/>
  <c r="C56"/>
  <c r="E56" s="1"/>
  <c r="B57" i="23"/>
  <c r="D57" s="1"/>
  <c r="C56"/>
  <c r="E56" s="1"/>
  <c r="B59" i="25" l="1"/>
  <c r="D59" s="1"/>
  <c r="C58"/>
  <c r="E58" s="1"/>
  <c r="B58" i="24"/>
  <c r="D58" s="1"/>
  <c r="C57"/>
  <c r="E57" s="1"/>
  <c r="B58" i="23"/>
  <c r="D58" s="1"/>
  <c r="C57"/>
  <c r="E57" s="1"/>
  <c r="B60" i="25" l="1"/>
  <c r="D60" s="1"/>
  <c r="C59"/>
  <c r="E59" s="1"/>
  <c r="B59" i="24"/>
  <c r="D59" s="1"/>
  <c r="C58"/>
  <c r="E58" s="1"/>
  <c r="B59" i="23"/>
  <c r="D59" s="1"/>
  <c r="C58"/>
  <c r="E58" s="1"/>
  <c r="B61" i="25" l="1"/>
  <c r="D61" s="1"/>
  <c r="C60"/>
  <c r="E60" s="1"/>
  <c r="B60" i="24"/>
  <c r="D60" s="1"/>
  <c r="C59"/>
  <c r="E59" s="1"/>
  <c r="B60" i="23"/>
  <c r="D60" s="1"/>
  <c r="C59"/>
  <c r="E59" s="1"/>
  <c r="B62" i="25" l="1"/>
  <c r="D62" s="1"/>
  <c r="C61"/>
  <c r="E61" s="1"/>
  <c r="B61" i="24"/>
  <c r="D61" s="1"/>
  <c r="C60"/>
  <c r="E60" s="1"/>
  <c r="B61" i="23"/>
  <c r="D61" s="1"/>
  <c r="C60"/>
  <c r="E60" s="1"/>
  <c r="B63" i="25" l="1"/>
  <c r="C62"/>
  <c r="E62" s="1"/>
  <c r="B62" i="24"/>
  <c r="D62" s="1"/>
  <c r="C61"/>
  <c r="E61" s="1"/>
  <c r="B62" i="23"/>
  <c r="D62" s="1"/>
  <c r="C61"/>
  <c r="E61" s="1"/>
  <c r="B64" i="25" l="1"/>
  <c r="D64" s="1"/>
  <c r="D63"/>
  <c r="B65"/>
  <c r="D65" s="1"/>
  <c r="C63"/>
  <c r="B63" i="24"/>
  <c r="D63" s="1"/>
  <c r="C62"/>
  <c r="E62" s="1"/>
  <c r="B63" i="23"/>
  <c r="D63" s="1"/>
  <c r="C62"/>
  <c r="E62" s="1"/>
  <c r="B66" i="25" l="1"/>
  <c r="D66" s="1"/>
  <c r="D35"/>
  <c r="D36" s="1"/>
  <c r="E63"/>
  <c r="B64" i="24"/>
  <c r="D64" s="1"/>
  <c r="C63"/>
  <c r="B64" i="23"/>
  <c r="D64" s="1"/>
  <c r="C63"/>
  <c r="B67" i="25" l="1"/>
  <c r="D67" s="1"/>
  <c r="C65"/>
  <c r="E65" s="1"/>
  <c r="C64"/>
  <c r="E64" s="1"/>
  <c r="C67"/>
  <c r="E67" s="1"/>
  <c r="C66"/>
  <c r="E66" s="1"/>
  <c r="E63" i="24"/>
  <c r="D35"/>
  <c r="D36" s="1"/>
  <c r="B65"/>
  <c r="D65" s="1"/>
  <c r="D35" i="23"/>
  <c r="D36" s="1"/>
  <c r="E63"/>
  <c r="B65"/>
  <c r="D65" s="1"/>
  <c r="B68" i="25" l="1"/>
  <c r="D68" s="1"/>
  <c r="C65" i="24"/>
  <c r="E65" s="1"/>
  <c r="C64"/>
  <c r="E64" s="1"/>
  <c r="C65" i="23"/>
  <c r="E65" s="1"/>
  <c r="C64"/>
  <c r="E64" s="1"/>
  <c r="B66" i="24"/>
  <c r="D66" s="1"/>
  <c r="B66" i="23"/>
  <c r="D66" s="1"/>
  <c r="C66" l="1"/>
  <c r="C66" i="24"/>
  <c r="E66" s="1"/>
  <c r="B69" i="25"/>
  <c r="D69" s="1"/>
  <c r="C68"/>
  <c r="B67" i="24"/>
  <c r="B67" i="23"/>
  <c r="E66"/>
  <c r="C67" l="1"/>
  <c r="E67" s="1"/>
  <c r="D67"/>
  <c r="C67" i="24"/>
  <c r="D67"/>
  <c r="E35" i="25"/>
  <c r="E68"/>
  <c r="B70"/>
  <c r="D70" s="1"/>
  <c r="B68" i="24"/>
  <c r="E67"/>
  <c r="B68" i="23"/>
  <c r="C68" l="1"/>
  <c r="D68"/>
  <c r="C68" i="24"/>
  <c r="D68"/>
  <c r="B71" i="25"/>
  <c r="D71" s="1"/>
  <c r="B69" i="24"/>
  <c r="E68"/>
  <c r="B69" i="23"/>
  <c r="E68"/>
  <c r="C69" l="1"/>
  <c r="D69"/>
  <c r="C69" i="24"/>
  <c r="D69"/>
  <c r="B72" i="25"/>
  <c r="D72" s="1"/>
  <c r="B70" i="24"/>
  <c r="E69"/>
  <c r="B70" i="23"/>
  <c r="E69"/>
  <c r="C70" l="1"/>
  <c r="E70" s="1"/>
  <c r="D70"/>
  <c r="C70" i="24"/>
  <c r="D70"/>
  <c r="B73" i="25"/>
  <c r="D73" s="1"/>
  <c r="B71" i="24"/>
  <c r="E70"/>
  <c r="B71" i="23"/>
  <c r="C71" l="1"/>
  <c r="E71" s="1"/>
  <c r="D71"/>
  <c r="C71" i="24"/>
  <c r="D71"/>
  <c r="B74" i="25"/>
  <c r="D74" s="1"/>
  <c r="B72" i="24"/>
  <c r="E71"/>
  <c r="B72" i="23"/>
  <c r="C72" l="1"/>
  <c r="D72"/>
  <c r="C72" i="24"/>
  <c r="D72"/>
  <c r="B75" i="25"/>
  <c r="D75" s="1"/>
  <c r="B73" i="24"/>
  <c r="E72"/>
  <c r="B73" i="23"/>
  <c r="E72"/>
  <c r="C73" l="1"/>
  <c r="D73"/>
  <c r="C73" i="24"/>
  <c r="E73" s="1"/>
  <c r="D73"/>
  <c r="B76" i="25"/>
  <c r="D76" s="1"/>
  <c r="B74" i="24"/>
  <c r="B74" i="23"/>
  <c r="E73"/>
  <c r="C74" l="1"/>
  <c r="E74" s="1"/>
  <c r="D74"/>
  <c r="C74" i="24"/>
  <c r="D74"/>
  <c r="B77" i="25"/>
  <c r="D77" s="1"/>
  <c r="B75" i="24"/>
  <c r="E74"/>
  <c r="B75" i="23"/>
  <c r="C75" l="1"/>
  <c r="D75"/>
  <c r="C75" i="24"/>
  <c r="D75"/>
  <c r="B78" i="25"/>
  <c r="D78" s="1"/>
  <c r="B76" i="24"/>
  <c r="E75"/>
  <c r="B76" i="23"/>
  <c r="E75"/>
  <c r="C76" l="1"/>
  <c r="D76"/>
  <c r="C76" i="24"/>
  <c r="D76"/>
  <c r="B79" i="25"/>
  <c r="D79" s="1"/>
  <c r="B77" i="24"/>
  <c r="E76"/>
  <c r="B77" i="23"/>
  <c r="E76"/>
  <c r="C77" l="1"/>
  <c r="E77" s="1"/>
  <c r="D77"/>
  <c r="C77" i="24"/>
  <c r="D77"/>
  <c r="B80" i="25"/>
  <c r="D80" s="1"/>
  <c r="B78" i="24"/>
  <c r="E77"/>
  <c r="B78" i="23"/>
  <c r="C78" l="1"/>
  <c r="E78" s="1"/>
  <c r="D78"/>
  <c r="C78" i="24"/>
  <c r="E35" s="1"/>
  <c r="D78"/>
  <c r="B81" i="25"/>
  <c r="D81" s="1"/>
  <c r="B79" i="24"/>
  <c r="D79" s="1"/>
  <c r="E78"/>
  <c r="B79" i="23"/>
  <c r="C79" l="1"/>
  <c r="E79" s="1"/>
  <c r="D79"/>
  <c r="B82" i="25"/>
  <c r="D82" s="1"/>
  <c r="B80" i="24"/>
  <c r="D80" s="1"/>
  <c r="B80" i="23"/>
  <c r="C80" l="1"/>
  <c r="D80"/>
  <c r="B83" i="25"/>
  <c r="D83" s="1"/>
  <c r="B81" i="24"/>
  <c r="D81" s="1"/>
  <c r="B81" i="23"/>
  <c r="E80"/>
  <c r="C81" l="1"/>
  <c r="D81"/>
  <c r="B84" i="25"/>
  <c r="B82" i="24"/>
  <c r="D82" s="1"/>
  <c r="B82" i="23"/>
  <c r="E81"/>
  <c r="C82" l="1"/>
  <c r="D82"/>
  <c r="B85" i="25"/>
  <c r="D84"/>
  <c r="B83" i="24"/>
  <c r="D83" s="1"/>
  <c r="B83" i="23"/>
  <c r="E82"/>
  <c r="C83" l="1"/>
  <c r="D83"/>
  <c r="B86" i="25"/>
  <c r="D85"/>
  <c r="B84" i="24"/>
  <c r="D84" s="1"/>
  <c r="B84" i="23"/>
  <c r="E83"/>
  <c r="C84" l="1"/>
  <c r="E84" s="1"/>
  <c r="D84"/>
  <c r="B87" i="25"/>
  <c r="D86"/>
  <c r="B85" i="24"/>
  <c r="D85" s="1"/>
  <c r="B85" i="23"/>
  <c r="C85" l="1"/>
  <c r="D85"/>
  <c r="B88" i="25"/>
  <c r="D87"/>
  <c r="B86" i="24"/>
  <c r="D86" s="1"/>
  <c r="B86" i="23"/>
  <c r="E85"/>
  <c r="C86" l="1"/>
  <c r="D86"/>
  <c r="B89" i="25"/>
  <c r="D88"/>
  <c r="B87" i="24"/>
  <c r="D87" s="1"/>
  <c r="B87" i="23"/>
  <c r="E86"/>
  <c r="C87" l="1"/>
  <c r="E87" s="1"/>
  <c r="D87"/>
  <c r="B90" i="25"/>
  <c r="D89"/>
  <c r="B88" i="24"/>
  <c r="D88" s="1"/>
  <c r="B88" i="23"/>
  <c r="C88" l="1"/>
  <c r="D88"/>
  <c r="B91" i="25"/>
  <c r="D90"/>
  <c r="B89" i="24"/>
  <c r="D89" s="1"/>
  <c r="B89" i="23"/>
  <c r="E88"/>
  <c r="C89" l="1"/>
  <c r="D89"/>
  <c r="B92" i="25"/>
  <c r="D91"/>
  <c r="B90" i="24"/>
  <c r="D90" s="1"/>
  <c r="B90" i="23"/>
  <c r="E89"/>
  <c r="C90" l="1"/>
  <c r="E90" s="1"/>
  <c r="D90"/>
  <c r="B93" i="25"/>
  <c r="D93" s="1"/>
  <c r="D92"/>
  <c r="B91" i="24"/>
  <c r="D91" s="1"/>
  <c r="B91" i="23"/>
  <c r="C91" l="1"/>
  <c r="D91"/>
  <c r="B92" i="24"/>
  <c r="D92" s="1"/>
  <c r="B92" i="23"/>
  <c r="E91"/>
  <c r="C92" l="1"/>
  <c r="E92" s="1"/>
  <c r="D92"/>
  <c r="B94" i="25"/>
  <c r="D94" s="1"/>
  <c r="B93" i="24"/>
  <c r="D93" s="1"/>
  <c r="B93" i="23"/>
  <c r="C93" l="1"/>
  <c r="D93"/>
  <c r="E36" i="25"/>
  <c r="B95"/>
  <c r="D95" s="1"/>
  <c r="B94" i="24"/>
  <c r="D94" s="1"/>
  <c r="B94" i="23"/>
  <c r="C94" l="1"/>
  <c r="D94"/>
  <c r="C71" i="25"/>
  <c r="E71" s="1"/>
  <c r="C72"/>
  <c r="E72" s="1"/>
  <c r="C70"/>
  <c r="E70" s="1"/>
  <c r="C73"/>
  <c r="C69"/>
  <c r="E69" s="1"/>
  <c r="B96"/>
  <c r="D96" s="1"/>
  <c r="E36" i="24"/>
  <c r="B95"/>
  <c r="D95" s="1"/>
  <c r="E93" i="23"/>
  <c r="B95"/>
  <c r="C95" l="1"/>
  <c r="D95"/>
  <c r="E73" i="25"/>
  <c r="F35"/>
  <c r="C83" i="24"/>
  <c r="E83" s="1"/>
  <c r="C87"/>
  <c r="E87" s="1"/>
  <c r="C91"/>
  <c r="E91" s="1"/>
  <c r="C85"/>
  <c r="E85" s="1"/>
  <c r="C90"/>
  <c r="E90" s="1"/>
  <c r="C80"/>
  <c r="E80" s="1"/>
  <c r="C84"/>
  <c r="E84" s="1"/>
  <c r="C88"/>
  <c r="E88" s="1"/>
  <c r="C92"/>
  <c r="E92" s="1"/>
  <c r="C89"/>
  <c r="E89" s="1"/>
  <c r="C93"/>
  <c r="C86"/>
  <c r="E86" s="1"/>
  <c r="C81"/>
  <c r="E81" s="1"/>
  <c r="C82"/>
  <c r="E82" s="1"/>
  <c r="C79"/>
  <c r="E79" s="1"/>
  <c r="B97" i="25"/>
  <c r="D97" s="1"/>
  <c r="B96" i="24"/>
  <c r="D96" s="1"/>
  <c r="B96" i="23"/>
  <c r="C96" l="1"/>
  <c r="D96"/>
  <c r="F35" i="24"/>
  <c r="E93"/>
  <c r="B98" i="25"/>
  <c r="D98" s="1"/>
  <c r="B97" i="24"/>
  <c r="D97" s="1"/>
  <c r="B97" i="23"/>
  <c r="C97" l="1"/>
  <c r="D97"/>
  <c r="B99" i="25"/>
  <c r="D99" s="1"/>
  <c r="B98" i="24"/>
  <c r="D98" s="1"/>
  <c r="B98" i="23"/>
  <c r="C98" l="1"/>
  <c r="D98"/>
  <c r="B100" i="25"/>
  <c r="D100" s="1"/>
  <c r="B99" i="24"/>
  <c r="D99" s="1"/>
  <c r="B99" i="23"/>
  <c r="C99" l="1"/>
  <c r="D99"/>
  <c r="B101" i="25"/>
  <c r="D101" s="1"/>
  <c r="B100" i="24"/>
  <c r="D100" s="1"/>
  <c r="B100" i="23"/>
  <c r="C100" l="1"/>
  <c r="D100"/>
  <c r="B102" i="25"/>
  <c r="D102" s="1"/>
  <c r="B101" i="24"/>
  <c r="D101" s="1"/>
  <c r="B101" i="23"/>
  <c r="C101" l="1"/>
  <c r="D101"/>
  <c r="B103" i="25"/>
  <c r="D103" s="1"/>
  <c r="B102" i="24"/>
  <c r="D102" s="1"/>
  <c r="B102" i="23"/>
  <c r="C102" l="1"/>
  <c r="D102"/>
  <c r="B104" i="25"/>
  <c r="D104" s="1"/>
  <c r="B103" i="24"/>
  <c r="D103" s="1"/>
  <c r="B103" i="23"/>
  <c r="C103" l="1"/>
  <c r="D103"/>
  <c r="B105" i="25"/>
  <c r="D105" s="1"/>
  <c r="B104" i="24"/>
  <c r="D104" s="1"/>
  <c r="B104" i="23"/>
  <c r="C104" l="1"/>
  <c r="D104"/>
  <c r="B106" i="25"/>
  <c r="D106" s="1"/>
  <c r="B105" i="24"/>
  <c r="D105" s="1"/>
  <c r="B105" i="23"/>
  <c r="C105" l="1"/>
  <c r="D105"/>
  <c r="F36" i="25"/>
  <c r="B107"/>
  <c r="D107" s="1"/>
  <c r="B106" i="24"/>
  <c r="D106" s="1"/>
  <c r="B106" i="23"/>
  <c r="D106" s="1"/>
  <c r="C77" i="25" l="1"/>
  <c r="C78"/>
  <c r="C75"/>
  <c r="E75" s="1"/>
  <c r="C76"/>
  <c r="E76" s="1"/>
  <c r="C74"/>
  <c r="E74"/>
  <c r="E77"/>
  <c r="B108"/>
  <c r="D108" s="1"/>
  <c r="F36" i="24"/>
  <c r="B107"/>
  <c r="D107" s="1"/>
  <c r="B107" i="23"/>
  <c r="D107" s="1"/>
  <c r="C96" i="24" l="1"/>
  <c r="E96" s="1"/>
  <c r="C94"/>
  <c r="E94" s="1"/>
  <c r="C99"/>
  <c r="C97"/>
  <c r="E97" s="1"/>
  <c r="C98"/>
  <c r="C95"/>
  <c r="E78" i="25"/>
  <c r="G35"/>
  <c r="E98" i="24"/>
  <c r="E95"/>
  <c r="B109" i="25"/>
  <c r="D109" s="1"/>
  <c r="B108" i="24"/>
  <c r="D108" s="1"/>
  <c r="B108" i="23"/>
  <c r="D108" s="1"/>
  <c r="G35" i="24" l="1"/>
  <c r="E99"/>
  <c r="B110" i="25"/>
  <c r="D110" s="1"/>
  <c r="B109" i="24"/>
  <c r="D109" s="1"/>
  <c r="B109" i="23"/>
  <c r="D109" s="1"/>
  <c r="B111" i="25" l="1"/>
  <c r="D111" s="1"/>
  <c r="B110" i="24"/>
  <c r="D110" s="1"/>
  <c r="B110" i="23"/>
  <c r="D110" s="1"/>
  <c r="B112" i="25" l="1"/>
  <c r="D112" s="1"/>
  <c r="B111" i="24"/>
  <c r="D111" s="1"/>
  <c r="B111" i="23"/>
  <c r="D111" s="1"/>
  <c r="B113" i="25" l="1"/>
  <c r="D113" s="1"/>
  <c r="B112" i="24"/>
  <c r="D112" s="1"/>
  <c r="B112" i="23"/>
  <c r="D112" s="1"/>
  <c r="B114" i="25" l="1"/>
  <c r="D114" s="1"/>
  <c r="B113" i="24"/>
  <c r="D113" s="1"/>
  <c r="B113" i="23"/>
  <c r="D113" s="1"/>
  <c r="B115" i="25" l="1"/>
  <c r="D115" s="1"/>
  <c r="B114" i="24"/>
  <c r="D114" s="1"/>
  <c r="B114" i="23"/>
  <c r="D114" s="1"/>
  <c r="B116" i="25" l="1"/>
  <c r="D116" s="1"/>
  <c r="B115" i="24"/>
  <c r="D115" s="1"/>
  <c r="B115" i="23"/>
  <c r="D115" s="1"/>
  <c r="B117" i="25" l="1"/>
  <c r="D117" s="1"/>
  <c r="B116" i="24"/>
  <c r="D116" s="1"/>
  <c r="B116" i="23"/>
  <c r="D116" s="1"/>
  <c r="B118" i="25" l="1"/>
  <c r="D118" s="1"/>
  <c r="B117" i="24"/>
  <c r="D117" s="1"/>
  <c r="B117" i="23"/>
  <c r="D117" s="1"/>
  <c r="G36" i="25" l="1"/>
  <c r="B119"/>
  <c r="D119" s="1"/>
  <c r="B118" i="24"/>
  <c r="D118" s="1"/>
  <c r="B118" i="23"/>
  <c r="D118" s="1"/>
  <c r="C80" i="25" l="1"/>
  <c r="C84"/>
  <c r="E84" s="1"/>
  <c r="C88"/>
  <c r="C81"/>
  <c r="E81" s="1"/>
  <c r="C85"/>
  <c r="C79"/>
  <c r="E79" s="1"/>
  <c r="C87"/>
  <c r="E87" s="1"/>
  <c r="C82"/>
  <c r="E82" s="1"/>
  <c r="C83"/>
  <c r="C86"/>
  <c r="E86"/>
  <c r="E83"/>
  <c r="E80"/>
  <c r="E85"/>
  <c r="B120"/>
  <c r="D120" s="1"/>
  <c r="G36" i="24"/>
  <c r="B119"/>
  <c r="D119" s="1"/>
  <c r="B119" i="23"/>
  <c r="D119" s="1"/>
  <c r="C102" i="24" l="1"/>
  <c r="C106"/>
  <c r="C110"/>
  <c r="C104"/>
  <c r="E104" s="1"/>
  <c r="C100"/>
  <c r="C101"/>
  <c r="C103"/>
  <c r="E103" s="1"/>
  <c r="C107"/>
  <c r="E107" s="1"/>
  <c r="C111"/>
  <c r="C108"/>
  <c r="E108" s="1"/>
  <c r="C105"/>
  <c r="C109"/>
  <c r="E109" s="1"/>
  <c r="H35" i="25"/>
  <c r="E88"/>
  <c r="E101" i="24"/>
  <c r="E105"/>
  <c r="E100"/>
  <c r="E102"/>
  <c r="E106"/>
  <c r="E110"/>
  <c r="B121" i="25"/>
  <c r="D121" s="1"/>
  <c r="B120" i="24"/>
  <c r="D120" s="1"/>
  <c r="B120" i="23"/>
  <c r="D120" s="1"/>
  <c r="H35" i="24" l="1"/>
  <c r="E111"/>
  <c r="B122" i="25"/>
  <c r="D122" s="1"/>
  <c r="B121" i="24"/>
  <c r="D121" s="1"/>
  <c r="B121" i="23"/>
  <c r="D121" s="1"/>
  <c r="B123" i="25" l="1"/>
  <c r="D123" s="1"/>
  <c r="B122" i="24"/>
  <c r="D122" s="1"/>
  <c r="B122" i="23"/>
  <c r="D122" s="1"/>
  <c r="B124" i="25" l="1"/>
  <c r="D124" s="1"/>
  <c r="B123" i="24"/>
  <c r="D123" s="1"/>
  <c r="B123" i="23"/>
  <c r="D123" s="1"/>
  <c r="B125" i="25" l="1"/>
  <c r="D125" s="1"/>
  <c r="B124" i="24"/>
  <c r="D124" s="1"/>
  <c r="B124" i="23"/>
  <c r="D124" s="1"/>
  <c r="B126" i="25" l="1"/>
  <c r="D126" s="1"/>
  <c r="B125" i="24"/>
  <c r="D125" s="1"/>
  <c r="B125" i="23"/>
  <c r="D125" s="1"/>
  <c r="B127" i="25" l="1"/>
  <c r="D127" s="1"/>
  <c r="B126" i="24"/>
  <c r="D126" s="1"/>
  <c r="B126" i="23"/>
  <c r="D126" s="1"/>
  <c r="B128" i="25" l="1"/>
  <c r="D128" s="1"/>
  <c r="B127" i="24"/>
  <c r="D127" s="1"/>
  <c r="B127" i="23"/>
  <c r="D127" s="1"/>
  <c r="B129" i="25" l="1"/>
  <c r="D129" s="1"/>
  <c r="B128" i="24"/>
  <c r="D128" s="1"/>
  <c r="B128" i="23"/>
  <c r="D128" s="1"/>
  <c r="B130" i="25" l="1"/>
  <c r="D130" s="1"/>
  <c r="B129" i="24"/>
  <c r="D129" s="1"/>
  <c r="B129" i="23"/>
  <c r="D129" s="1"/>
  <c r="B131" i="25" l="1"/>
  <c r="D131" s="1"/>
  <c r="B130" i="24"/>
  <c r="D130" s="1"/>
  <c r="B130" i="23"/>
  <c r="D130" s="1"/>
  <c r="B132" i="25" l="1"/>
  <c r="D132" s="1"/>
  <c r="B131" i="24"/>
  <c r="D131" s="1"/>
  <c r="B131" i="23"/>
  <c r="D131" s="1"/>
  <c r="B133" i="25" l="1"/>
  <c r="D133" s="1"/>
  <c r="B132" i="24"/>
  <c r="D132" s="1"/>
  <c r="B132" i="23"/>
  <c r="D132" s="1"/>
  <c r="B134" i="25" l="1"/>
  <c r="D134" s="1"/>
  <c r="B133" i="24"/>
  <c r="D133" s="1"/>
  <c r="B133" i="23"/>
  <c r="D133" s="1"/>
  <c r="B135" i="25" l="1"/>
  <c r="D135" s="1"/>
  <c r="B134" i="24"/>
  <c r="D134" s="1"/>
  <c r="B134" i="23"/>
  <c r="D134" s="1"/>
  <c r="B136" i="25" l="1"/>
  <c r="D136" s="1"/>
  <c r="B135" i="24"/>
  <c r="D135" s="1"/>
  <c r="B135" i="23"/>
  <c r="D135" s="1"/>
  <c r="B137" i="25" l="1"/>
  <c r="D137" s="1"/>
  <c r="B136" i="24"/>
  <c r="D136" s="1"/>
  <c r="B136" i="23"/>
  <c r="D136" s="1"/>
  <c r="B138" i="25" l="1"/>
  <c r="D138" s="1"/>
  <c r="B137" i="24"/>
  <c r="D137" s="1"/>
  <c r="B137" i="23"/>
  <c r="D137" s="1"/>
  <c r="B139" i="25" l="1"/>
  <c r="D139" s="1"/>
  <c r="B138" i="24"/>
  <c r="D138" s="1"/>
  <c r="B138" i="23"/>
  <c r="D138" s="1"/>
  <c r="B140" i="25" l="1"/>
  <c r="D140" s="1"/>
  <c r="B139" i="24"/>
  <c r="D139" s="1"/>
  <c r="B139" i="23"/>
  <c r="D139" s="1"/>
  <c r="B141" i="25" l="1"/>
  <c r="D141" s="1"/>
  <c r="B140" i="24"/>
  <c r="D140" s="1"/>
  <c r="B140" i="23"/>
  <c r="D140" s="1"/>
  <c r="B142" i="25" l="1"/>
  <c r="D142" s="1"/>
  <c r="B141" i="24"/>
  <c r="D141" s="1"/>
  <c r="B141" i="23"/>
  <c r="D141" s="1"/>
  <c r="H36" i="25" l="1"/>
  <c r="B143"/>
  <c r="D143" s="1"/>
  <c r="B142" i="24"/>
  <c r="D142" s="1"/>
  <c r="B142" i="23"/>
  <c r="D142" s="1"/>
  <c r="C89" i="25" l="1"/>
  <c r="E89" s="1"/>
  <c r="C90"/>
  <c r="E90" s="1"/>
  <c r="C91"/>
  <c r="E91" s="1"/>
  <c r="C93"/>
  <c r="C92"/>
  <c r="E92" s="1"/>
  <c r="B144"/>
  <c r="D144" s="1"/>
  <c r="H36" i="24"/>
  <c r="B143"/>
  <c r="D143" s="1"/>
  <c r="B143" i="23"/>
  <c r="D143" s="1"/>
  <c r="I35" i="25" l="1"/>
  <c r="E93"/>
  <c r="C116" i="24"/>
  <c r="E116" s="1"/>
  <c r="C114"/>
  <c r="E114" s="1"/>
  <c r="C113"/>
  <c r="E113" s="1"/>
  <c r="C117"/>
  <c r="C112"/>
  <c r="E112" s="1"/>
  <c r="C115"/>
  <c r="E115" s="1"/>
  <c r="B145" i="25"/>
  <c r="D145" s="1"/>
  <c r="B144" i="24"/>
  <c r="D144" s="1"/>
  <c r="B144" i="23"/>
  <c r="D144" s="1"/>
  <c r="I35" i="24" l="1"/>
  <c r="E117"/>
  <c r="B146" i="25"/>
  <c r="D146" s="1"/>
  <c r="B145" i="24"/>
  <c r="D145" s="1"/>
  <c r="B145" i="23"/>
  <c r="D145" s="1"/>
  <c r="B147" i="25" l="1"/>
  <c r="D147" s="1"/>
  <c r="B146" i="24"/>
  <c r="D146" s="1"/>
  <c r="B146" i="23"/>
  <c r="D146" s="1"/>
  <c r="B148" i="25" l="1"/>
  <c r="D148" s="1"/>
  <c r="B147" i="24"/>
  <c r="D147" s="1"/>
  <c r="B147" i="23"/>
  <c r="D147" s="1"/>
  <c r="B149" i="25" l="1"/>
  <c r="D149" s="1"/>
  <c r="B148" i="24"/>
  <c r="D148" s="1"/>
  <c r="B148" i="23"/>
  <c r="D148" s="1"/>
  <c r="B150" i="25" l="1"/>
  <c r="D150" s="1"/>
  <c r="B149" i="24"/>
  <c r="D149" s="1"/>
  <c r="B149" i="23"/>
  <c r="D149" s="1"/>
  <c r="B151" i="25" l="1"/>
  <c r="D151" s="1"/>
  <c r="B150" i="24"/>
  <c r="D150" s="1"/>
  <c r="B150" i="23"/>
  <c r="D150" s="1"/>
  <c r="B152" i="25" l="1"/>
  <c r="D152" s="1"/>
  <c r="B151" i="24"/>
  <c r="D151" s="1"/>
  <c r="B151" i="23"/>
  <c r="D151" s="1"/>
  <c r="B153" i="25" l="1"/>
  <c r="D153" s="1"/>
  <c r="B152" i="24"/>
  <c r="D152" s="1"/>
  <c r="B152" i="23"/>
  <c r="D152" s="1"/>
  <c r="B154" i="25" l="1"/>
  <c r="D154" s="1"/>
  <c r="B153" i="24"/>
  <c r="D153" s="1"/>
  <c r="B153" i="23"/>
  <c r="D153" s="1"/>
  <c r="I36" i="25" l="1"/>
  <c r="B155"/>
  <c r="D155" s="1"/>
  <c r="B154" i="24"/>
  <c r="D154" s="1"/>
  <c r="B154" i="23"/>
  <c r="D154" s="1"/>
  <c r="C97" i="25" l="1"/>
  <c r="E97" s="1"/>
  <c r="C101"/>
  <c r="E101" s="1"/>
  <c r="C105"/>
  <c r="E105" s="1"/>
  <c r="C109"/>
  <c r="E109" s="1"/>
  <c r="C113"/>
  <c r="E113" s="1"/>
  <c r="C117"/>
  <c r="E117" s="1"/>
  <c r="C121"/>
  <c r="E121" s="1"/>
  <c r="C125"/>
  <c r="E125" s="1"/>
  <c r="C129"/>
  <c r="E129" s="1"/>
  <c r="C133"/>
  <c r="E133" s="1"/>
  <c r="C137"/>
  <c r="E137" s="1"/>
  <c r="C141"/>
  <c r="E141" s="1"/>
  <c r="C145"/>
  <c r="E145" s="1"/>
  <c r="C149"/>
  <c r="E149" s="1"/>
  <c r="C153"/>
  <c r="E153" s="1"/>
  <c r="C98"/>
  <c r="E98" s="1"/>
  <c r="C102"/>
  <c r="E102" s="1"/>
  <c r="C106"/>
  <c r="E106" s="1"/>
  <c r="C110"/>
  <c r="E110" s="1"/>
  <c r="C96"/>
  <c r="E96" s="1"/>
  <c r="C104"/>
  <c r="E104" s="1"/>
  <c r="C112"/>
  <c r="E112" s="1"/>
  <c r="C118"/>
  <c r="E118" s="1"/>
  <c r="C123"/>
  <c r="E123" s="1"/>
  <c r="C128"/>
  <c r="E128" s="1"/>
  <c r="C134"/>
  <c r="E134" s="1"/>
  <c r="C139"/>
  <c r="E139" s="1"/>
  <c r="C144"/>
  <c r="E144" s="1"/>
  <c r="C150"/>
  <c r="E150" s="1"/>
  <c r="C155"/>
  <c r="E155" s="1"/>
  <c r="C99"/>
  <c r="E99" s="1"/>
  <c r="C107"/>
  <c r="E107" s="1"/>
  <c r="C114"/>
  <c r="E114" s="1"/>
  <c r="C119"/>
  <c r="E119" s="1"/>
  <c r="C124"/>
  <c r="E124" s="1"/>
  <c r="C130"/>
  <c r="E130" s="1"/>
  <c r="C135"/>
  <c r="E135" s="1"/>
  <c r="C140"/>
  <c r="E140" s="1"/>
  <c r="C146"/>
  <c r="E146" s="1"/>
  <c r="C151"/>
  <c r="E151" s="1"/>
  <c r="C100"/>
  <c r="E100" s="1"/>
  <c r="C108"/>
  <c r="E108" s="1"/>
  <c r="C115"/>
  <c r="E115" s="1"/>
  <c r="C120"/>
  <c r="E120" s="1"/>
  <c r="C126"/>
  <c r="E126" s="1"/>
  <c r="C131"/>
  <c r="E131" s="1"/>
  <c r="C136"/>
  <c r="E136" s="1"/>
  <c r="C142"/>
  <c r="E142" s="1"/>
  <c r="C147"/>
  <c r="E147" s="1"/>
  <c r="C152"/>
  <c r="E152" s="1"/>
  <c r="C116"/>
  <c r="E116" s="1"/>
  <c r="C138"/>
  <c r="E138" s="1"/>
  <c r="C95"/>
  <c r="E95" s="1"/>
  <c r="C122"/>
  <c r="E122" s="1"/>
  <c r="C143"/>
  <c r="E143" s="1"/>
  <c r="C103"/>
  <c r="E103" s="1"/>
  <c r="C127"/>
  <c r="E127" s="1"/>
  <c r="C148"/>
  <c r="E148" s="1"/>
  <c r="C111"/>
  <c r="E111" s="1"/>
  <c r="C132"/>
  <c r="E132" s="1"/>
  <c r="C94"/>
  <c r="E94" s="1"/>
  <c r="C154"/>
  <c r="B156"/>
  <c r="E154"/>
  <c r="I36" i="24"/>
  <c r="B155"/>
  <c r="D155" s="1"/>
  <c r="B155" i="23"/>
  <c r="D155" s="1"/>
  <c r="C156" i="25" l="1"/>
  <c r="E156" s="1"/>
  <c r="D156"/>
  <c r="C122" i="24"/>
  <c r="E122" s="1"/>
  <c r="C126"/>
  <c r="E126" s="1"/>
  <c r="C130"/>
  <c r="E130" s="1"/>
  <c r="C134"/>
  <c r="E134" s="1"/>
  <c r="C138"/>
  <c r="E138" s="1"/>
  <c r="C142"/>
  <c r="E142" s="1"/>
  <c r="C146"/>
  <c r="E146" s="1"/>
  <c r="C150"/>
  <c r="E150" s="1"/>
  <c r="C154"/>
  <c r="C118"/>
  <c r="E118" s="1"/>
  <c r="C136"/>
  <c r="E136" s="1"/>
  <c r="C152"/>
  <c r="E152" s="1"/>
  <c r="C125"/>
  <c r="E125" s="1"/>
  <c r="C137"/>
  <c r="E137" s="1"/>
  <c r="C141"/>
  <c r="E141" s="1"/>
  <c r="C153"/>
  <c r="E153" s="1"/>
  <c r="C119"/>
  <c r="E119" s="1"/>
  <c r="C123"/>
  <c r="E123" s="1"/>
  <c r="C127"/>
  <c r="E127" s="1"/>
  <c r="C131"/>
  <c r="E131" s="1"/>
  <c r="C135"/>
  <c r="E135" s="1"/>
  <c r="C139"/>
  <c r="E139" s="1"/>
  <c r="C143"/>
  <c r="E143" s="1"/>
  <c r="C147"/>
  <c r="E147" s="1"/>
  <c r="C151"/>
  <c r="E151" s="1"/>
  <c r="C155"/>
  <c r="E155" s="1"/>
  <c r="C124"/>
  <c r="E124" s="1"/>
  <c r="C128"/>
  <c r="E128" s="1"/>
  <c r="C140"/>
  <c r="E140" s="1"/>
  <c r="C148"/>
  <c r="E148" s="1"/>
  <c r="C129"/>
  <c r="E129" s="1"/>
  <c r="C149"/>
  <c r="E149" s="1"/>
  <c r="C120"/>
  <c r="E120" s="1"/>
  <c r="C132"/>
  <c r="E132" s="1"/>
  <c r="C144"/>
  <c r="E144" s="1"/>
  <c r="C133"/>
  <c r="E133" s="1"/>
  <c r="C121"/>
  <c r="E121" s="1"/>
  <c r="C145"/>
  <c r="E145" s="1"/>
  <c r="B157" i="25"/>
  <c r="B156" i="24"/>
  <c r="E154"/>
  <c r="B156" i="23"/>
  <c r="D156" s="1"/>
  <c r="C156" i="24" l="1"/>
  <c r="E156" s="1"/>
  <c r="D156"/>
  <c r="C157" i="25"/>
  <c r="D157"/>
  <c r="B158"/>
  <c r="E157"/>
  <c r="B157" i="24"/>
  <c r="B157" i="23"/>
  <c r="D157" s="1"/>
  <c r="C157" i="24" l="1"/>
  <c r="D157"/>
  <c r="C158" i="25"/>
  <c r="D158"/>
  <c r="B159"/>
  <c r="E158"/>
  <c r="B158" i="24"/>
  <c r="E157"/>
  <c r="B158" i="23"/>
  <c r="D158" s="1"/>
  <c r="C158" i="24" l="1"/>
  <c r="D158"/>
  <c r="C159" i="25"/>
  <c r="D159"/>
  <c r="B160"/>
  <c r="E159"/>
  <c r="B159" i="24"/>
  <c r="E158"/>
  <c r="B159" i="23"/>
  <c r="D159" s="1"/>
  <c r="C159" i="24" l="1"/>
  <c r="D159"/>
  <c r="C160" i="25"/>
  <c r="D160"/>
  <c r="B161"/>
  <c r="E160"/>
  <c r="B160" i="24"/>
  <c r="E159"/>
  <c r="B160" i="23"/>
  <c r="D160" s="1"/>
  <c r="C160" i="24" l="1"/>
  <c r="D160"/>
  <c r="C161" i="25"/>
  <c r="D161"/>
  <c r="B162"/>
  <c r="E161"/>
  <c r="B161" i="24"/>
  <c r="E160"/>
  <c r="B161" i="23"/>
  <c r="D161" s="1"/>
  <c r="C161" i="24" l="1"/>
  <c r="D161"/>
  <c r="C162" i="25"/>
  <c r="D162"/>
  <c r="B163"/>
  <c r="E162"/>
  <c r="B162" i="24"/>
  <c r="E161"/>
  <c r="B162" i="23"/>
  <c r="D162" s="1"/>
  <c r="C162" i="24" l="1"/>
  <c r="D162"/>
  <c r="C163" i="25"/>
  <c r="D163"/>
  <c r="B164"/>
  <c r="E163"/>
  <c r="B163" i="24"/>
  <c r="E162"/>
  <c r="B163" i="23"/>
  <c r="D163" s="1"/>
  <c r="C163" i="24" l="1"/>
  <c r="D163"/>
  <c r="C164" i="25"/>
  <c r="D164"/>
  <c r="B165"/>
  <c r="E164"/>
  <c r="B164" i="24"/>
  <c r="E163"/>
  <c r="B164" i="23"/>
  <c r="D164" s="1"/>
  <c r="C164" i="24" l="1"/>
  <c r="D164"/>
  <c r="C165" i="25"/>
  <c r="D165"/>
  <c r="B166"/>
  <c r="E165"/>
  <c r="B165" i="24"/>
  <c r="E164"/>
  <c r="B165" i="23"/>
  <c r="D165" s="1"/>
  <c r="C165" i="24" l="1"/>
  <c r="D165"/>
  <c r="C166" i="25"/>
  <c r="D166"/>
  <c r="B167"/>
  <c r="E166"/>
  <c r="B166" i="24"/>
  <c r="E165"/>
  <c r="B166" i="23"/>
  <c r="D166" s="1"/>
  <c r="C166" i="24" l="1"/>
  <c r="D166"/>
  <c r="C167" i="25"/>
  <c r="D167"/>
  <c r="B168"/>
  <c r="E167"/>
  <c r="B167" i="24"/>
  <c r="E166"/>
  <c r="B167" i="23"/>
  <c r="D167" s="1"/>
  <c r="C167" i="24" l="1"/>
  <c r="D167"/>
  <c r="C168" i="25"/>
  <c r="D168"/>
  <c r="B169"/>
  <c r="E168"/>
  <c r="B168" i="24"/>
  <c r="E167"/>
  <c r="B168" i="23"/>
  <c r="D168" s="1"/>
  <c r="C168" i="24" l="1"/>
  <c r="D168"/>
  <c r="C169" i="25"/>
  <c r="D169"/>
  <c r="B170"/>
  <c r="E169"/>
  <c r="B169" i="24"/>
  <c r="E168"/>
  <c r="B169" i="23"/>
  <c r="D169" s="1"/>
  <c r="C169" i="24" l="1"/>
  <c r="D169"/>
  <c r="C170" i="25"/>
  <c r="D170"/>
  <c r="B171"/>
  <c r="E170"/>
  <c r="B170" i="24"/>
  <c r="E169"/>
  <c r="B170" i="23"/>
  <c r="D170" s="1"/>
  <c r="C170" i="24" l="1"/>
  <c r="D170"/>
  <c r="C171" i="25"/>
  <c r="D171"/>
  <c r="B172"/>
  <c r="E171"/>
  <c r="B171" i="24"/>
  <c r="E170"/>
  <c r="B171" i="23"/>
  <c r="D171" s="1"/>
  <c r="C171" i="24" l="1"/>
  <c r="D171"/>
  <c r="C172" i="25"/>
  <c r="D172"/>
  <c r="B173"/>
  <c r="E172"/>
  <c r="B172" i="24"/>
  <c r="E171"/>
  <c r="B172" i="23"/>
  <c r="D172" s="1"/>
  <c r="C172" i="24" l="1"/>
  <c r="D172"/>
  <c r="C173" i="25"/>
  <c r="D173"/>
  <c r="B174"/>
  <c r="E173"/>
  <c r="B173" i="24"/>
  <c r="E172"/>
  <c r="B173" i="23"/>
  <c r="D173" s="1"/>
  <c r="C173" i="24" l="1"/>
  <c r="D173"/>
  <c r="C174" i="25"/>
  <c r="D174"/>
  <c r="B175"/>
  <c r="E174"/>
  <c r="B174" i="24"/>
  <c r="E173"/>
  <c r="B174" i="23"/>
  <c r="D174" s="1"/>
  <c r="C174" i="24" l="1"/>
  <c r="D174"/>
  <c r="C175" i="25"/>
  <c r="D175"/>
  <c r="B176"/>
  <c r="E175"/>
  <c r="B175" i="24"/>
  <c r="E174"/>
  <c r="B175" i="23"/>
  <c r="D175" s="1"/>
  <c r="C175" i="24" l="1"/>
  <c r="D175"/>
  <c r="C176" i="25"/>
  <c r="D176"/>
  <c r="B177"/>
  <c r="E176"/>
  <c r="B176" i="24"/>
  <c r="E175"/>
  <c r="B176" i="23"/>
  <c r="D176" s="1"/>
  <c r="C176" i="24" l="1"/>
  <c r="D176"/>
  <c r="C177" i="25"/>
  <c r="D177"/>
  <c r="B178"/>
  <c r="E177"/>
  <c r="B177" i="24"/>
  <c r="E176"/>
  <c r="B177" i="23"/>
  <c r="D177" s="1"/>
  <c r="C177" i="24" l="1"/>
  <c r="D177"/>
  <c r="C178" i="25"/>
  <c r="D178"/>
  <c r="B179"/>
  <c r="E178"/>
  <c r="B178" i="24"/>
  <c r="E177"/>
  <c r="B178" i="23"/>
  <c r="D178" s="1"/>
  <c r="C178" i="24" l="1"/>
  <c r="D178"/>
  <c r="C179" i="25"/>
  <c r="D179"/>
  <c r="B180"/>
  <c r="E179"/>
  <c r="B179" i="24"/>
  <c r="E178"/>
  <c r="B179" i="23"/>
  <c r="D179" s="1"/>
  <c r="C179" i="24" l="1"/>
  <c r="D179"/>
  <c r="C180" i="25"/>
  <c r="D180"/>
  <c r="B181"/>
  <c r="E180"/>
  <c r="B180" i="24"/>
  <c r="E179"/>
  <c r="B180" i="23"/>
  <c r="D180" s="1"/>
  <c r="C180" i="24" l="1"/>
  <c r="D180"/>
  <c r="C181" i="25"/>
  <c r="D181"/>
  <c r="B182"/>
  <c r="E181"/>
  <c r="B181" i="24"/>
  <c r="E180"/>
  <c r="B181" i="23"/>
  <c r="D181" s="1"/>
  <c r="C181" i="24" l="1"/>
  <c r="D181"/>
  <c r="C182" i="25"/>
  <c r="D182"/>
  <c r="B183"/>
  <c r="E182"/>
  <c r="B182" i="24"/>
  <c r="E181"/>
  <c r="B182" i="23"/>
  <c r="D182" s="1"/>
  <c r="C182" i="24" l="1"/>
  <c r="D182"/>
  <c r="C183" i="25"/>
  <c r="D183"/>
  <c r="B184"/>
  <c r="E183"/>
  <c r="B183" i="24"/>
  <c r="E182"/>
  <c r="B183" i="23"/>
  <c r="D183" s="1"/>
  <c r="C183" i="24" l="1"/>
  <c r="D183"/>
  <c r="C184" i="25"/>
  <c r="D184"/>
  <c r="B185"/>
  <c r="E184"/>
  <c r="B184" i="24"/>
  <c r="E183"/>
  <c r="B184" i="23"/>
  <c r="D184" s="1"/>
  <c r="C184" i="24" l="1"/>
  <c r="D184"/>
  <c r="C185" i="25"/>
  <c r="D185"/>
  <c r="B186"/>
  <c r="E185"/>
  <c r="B185" i="24"/>
  <c r="E184"/>
  <c r="B185" i="23"/>
  <c r="D185" s="1"/>
  <c r="C185" i="24" l="1"/>
  <c r="D185"/>
  <c r="C186" i="25"/>
  <c r="D186"/>
  <c r="B187"/>
  <c r="E186"/>
  <c r="B186" i="24"/>
  <c r="E185"/>
  <c r="B186" i="23"/>
  <c r="D186" s="1"/>
  <c r="C186" i="24" l="1"/>
  <c r="D186"/>
  <c r="C187" i="25"/>
  <c r="D187"/>
  <c r="B188"/>
  <c r="E187"/>
  <c r="B187" i="24"/>
  <c r="E186"/>
  <c r="B187" i="23"/>
  <c r="D187" s="1"/>
  <c r="C187" i="24" l="1"/>
  <c r="D187"/>
  <c r="C188" i="25"/>
  <c r="D188"/>
  <c r="B189"/>
  <c r="E188"/>
  <c r="B188" i="24"/>
  <c r="E187"/>
  <c r="B188" i="23"/>
  <c r="D188" s="1"/>
  <c r="C188" i="24" l="1"/>
  <c r="D188"/>
  <c r="C189" i="25"/>
  <c r="D189"/>
  <c r="B190"/>
  <c r="E189"/>
  <c r="B189" i="24"/>
  <c r="E188"/>
  <c r="B189" i="23"/>
  <c r="D189" s="1"/>
  <c r="C189" i="24" l="1"/>
  <c r="D189"/>
  <c r="C190" i="25"/>
  <c r="D190"/>
  <c r="B191"/>
  <c r="E190"/>
  <c r="B190" i="24"/>
  <c r="E189"/>
  <c r="B190" i="23"/>
  <c r="D190" s="1"/>
  <c r="C190" i="24" l="1"/>
  <c r="D190"/>
  <c r="C191" i="25"/>
  <c r="D191"/>
  <c r="B192"/>
  <c r="E191"/>
  <c r="B191" i="24"/>
  <c r="E190"/>
  <c r="B191" i="23"/>
  <c r="D191" s="1"/>
  <c r="C191" i="24" l="1"/>
  <c r="D191"/>
  <c r="C192" i="25"/>
  <c r="D192"/>
  <c r="B193"/>
  <c r="E192"/>
  <c r="B192" i="24"/>
  <c r="E191"/>
  <c r="B192" i="23"/>
  <c r="D192" s="1"/>
  <c r="C192" i="24" l="1"/>
  <c r="D192"/>
  <c r="C193" i="25"/>
  <c r="D193"/>
  <c r="B194"/>
  <c r="E193"/>
  <c r="B193" i="24"/>
  <c r="E192"/>
  <c r="B193" i="23"/>
  <c r="D193" s="1"/>
  <c r="C193" i="24" l="1"/>
  <c r="D193"/>
  <c r="C194" i="25"/>
  <c r="D194"/>
  <c r="B195"/>
  <c r="E194"/>
  <c r="B194" i="24"/>
  <c r="E193"/>
  <c r="B194" i="23"/>
  <c r="D194" s="1"/>
  <c r="C194" i="24" l="1"/>
  <c r="D194"/>
  <c r="C195" i="25"/>
  <c r="D195"/>
  <c r="B196"/>
  <c r="E195"/>
  <c r="B195" i="24"/>
  <c r="E194"/>
  <c r="B195" i="23"/>
  <c r="D195" s="1"/>
  <c r="C195" i="24" l="1"/>
  <c r="D195"/>
  <c r="C196" i="25"/>
  <c r="D196"/>
  <c r="B197"/>
  <c r="E196"/>
  <c r="B196" i="24"/>
  <c r="E195"/>
  <c r="B196" i="23"/>
  <c r="D196" s="1"/>
  <c r="C196" i="24" l="1"/>
  <c r="D196"/>
  <c r="C197" i="25"/>
  <c r="D197"/>
  <c r="B198"/>
  <c r="E197"/>
  <c r="B197" i="24"/>
  <c r="E196"/>
  <c r="B197" i="23"/>
  <c r="D197" s="1"/>
  <c r="C197" i="24" l="1"/>
  <c r="D197"/>
  <c r="C198" i="25"/>
  <c r="D198"/>
  <c r="B199"/>
  <c r="E198"/>
  <c r="B198" i="24"/>
  <c r="E197"/>
  <c r="B198" i="23"/>
  <c r="D198" s="1"/>
  <c r="C198" i="24" l="1"/>
  <c r="D198"/>
  <c r="C199" i="25"/>
  <c r="D199"/>
  <c r="B200"/>
  <c r="E199"/>
  <c r="B199" i="24"/>
  <c r="E198"/>
  <c r="B199" i="23"/>
  <c r="D199" s="1"/>
  <c r="C199" i="24" l="1"/>
  <c r="D199"/>
  <c r="C200" i="25"/>
  <c r="D200"/>
  <c r="B201"/>
  <c r="E200"/>
  <c r="B200" i="24"/>
  <c r="E199"/>
  <c r="B200" i="23"/>
  <c r="D200" s="1"/>
  <c r="C200" i="24" l="1"/>
  <c r="D200"/>
  <c r="C201" i="25"/>
  <c r="D201"/>
  <c r="B202"/>
  <c r="E201"/>
  <c r="B201" i="24"/>
  <c r="E200"/>
  <c r="B201" i="23"/>
  <c r="D201" s="1"/>
  <c r="C201" i="24" l="1"/>
  <c r="D201"/>
  <c r="C202" i="25"/>
  <c r="D202"/>
  <c r="B203"/>
  <c r="E202"/>
  <c r="B202" i="24"/>
  <c r="E201"/>
  <c r="B202" i="23"/>
  <c r="D202" s="1"/>
  <c r="C202" i="24" l="1"/>
  <c r="D202"/>
  <c r="C203" i="25"/>
  <c r="D203"/>
  <c r="B204"/>
  <c r="E203"/>
  <c r="B203" i="24"/>
  <c r="E202"/>
  <c r="B203" i="23"/>
  <c r="D203" s="1"/>
  <c r="C203" i="24" l="1"/>
  <c r="D203"/>
  <c r="C204" i="25"/>
  <c r="D204"/>
  <c r="B205"/>
  <c r="E204"/>
  <c r="B204" i="24"/>
  <c r="E203"/>
  <c r="B204" i="23"/>
  <c r="D204" s="1"/>
  <c r="C204" i="24" l="1"/>
  <c r="D204"/>
  <c r="C205" i="25"/>
  <c r="D205"/>
  <c r="B206"/>
  <c r="E205"/>
  <c r="B205" i="24"/>
  <c r="E204"/>
  <c r="B205" i="23"/>
  <c r="D205" s="1"/>
  <c r="C205" i="24" l="1"/>
  <c r="D205"/>
  <c r="C206" i="25"/>
  <c r="D206"/>
  <c r="B207"/>
  <c r="E206"/>
  <c r="B206" i="24"/>
  <c r="E205"/>
  <c r="B206" i="23"/>
  <c r="D206" s="1"/>
  <c r="C206" i="24" l="1"/>
  <c r="D206"/>
  <c r="C207" i="25"/>
  <c r="D207"/>
  <c r="B208"/>
  <c r="E207"/>
  <c r="B207" i="24"/>
  <c r="E206"/>
  <c r="B207" i="23"/>
  <c r="D207" s="1"/>
  <c r="C207" i="24" l="1"/>
  <c r="D207"/>
  <c r="C208" i="25"/>
  <c r="D208"/>
  <c r="B209"/>
  <c r="E208"/>
  <c r="B208" i="24"/>
  <c r="E207"/>
  <c r="B208" i="23"/>
  <c r="D208" s="1"/>
  <c r="C208" i="24" l="1"/>
  <c r="D208"/>
  <c r="C209" i="25"/>
  <c r="D209"/>
  <c r="B210"/>
  <c r="E209"/>
  <c r="B209" i="24"/>
  <c r="E208"/>
  <c r="B209" i="23"/>
  <c r="D209" s="1"/>
  <c r="C209" i="24" l="1"/>
  <c r="D209"/>
  <c r="C210" i="25"/>
  <c r="D210"/>
  <c r="B211"/>
  <c r="E210"/>
  <c r="B210" i="24"/>
  <c r="E209"/>
  <c r="B210" i="23"/>
  <c r="D210" s="1"/>
  <c r="C210" i="24" l="1"/>
  <c r="D210"/>
  <c r="C211" i="25"/>
  <c r="D211"/>
  <c r="B212"/>
  <c r="E211"/>
  <c r="B211" i="24"/>
  <c r="E210"/>
  <c r="B211" i="23"/>
  <c r="D211" s="1"/>
  <c r="C211" i="24" l="1"/>
  <c r="D211"/>
  <c r="C212" i="25"/>
  <c r="D212"/>
  <c r="B213"/>
  <c r="E212"/>
  <c r="B212" i="24"/>
  <c r="E211"/>
  <c r="B212" i="23"/>
  <c r="D212" s="1"/>
  <c r="C212" i="24" l="1"/>
  <c r="D212"/>
  <c r="C213" i="25"/>
  <c r="D213"/>
  <c r="B214"/>
  <c r="E213"/>
  <c r="B213" i="24"/>
  <c r="E212"/>
  <c r="B213" i="23"/>
  <c r="D213" s="1"/>
  <c r="C213" i="24" l="1"/>
  <c r="D213"/>
  <c r="C214" i="25"/>
  <c r="D214"/>
  <c r="B215"/>
  <c r="E214"/>
  <c r="B214" i="24"/>
  <c r="E213"/>
  <c r="B214" i="23"/>
  <c r="D214" s="1"/>
  <c r="C214" i="24" l="1"/>
  <c r="D214"/>
  <c r="C215" i="25"/>
  <c r="D215"/>
  <c r="B216"/>
  <c r="E215"/>
  <c r="B215" i="24"/>
  <c r="E214"/>
  <c r="B215" i="23"/>
  <c r="D215" s="1"/>
  <c r="C215" i="24" l="1"/>
  <c r="D215"/>
  <c r="C216" i="25"/>
  <c r="D216"/>
  <c r="B217"/>
  <c r="E216"/>
  <c r="B216" i="24"/>
  <c r="E215"/>
  <c r="B216" i="23"/>
  <c r="D216" s="1"/>
  <c r="C216" i="24" l="1"/>
  <c r="D216"/>
  <c r="C217" i="25"/>
  <c r="D217"/>
  <c r="B218"/>
  <c r="E217"/>
  <c r="B217" i="24"/>
  <c r="E216"/>
  <c r="B217" i="23"/>
  <c r="D217" s="1"/>
  <c r="C217" i="24" l="1"/>
  <c r="D217"/>
  <c r="C218" i="25"/>
  <c r="D218"/>
  <c r="B219"/>
  <c r="E218"/>
  <c r="B218" i="24"/>
  <c r="E217"/>
  <c r="B218" i="23"/>
  <c r="D218" s="1"/>
  <c r="C218" i="24" l="1"/>
  <c r="D218"/>
  <c r="C219" i="25"/>
  <c r="D219"/>
  <c r="B220"/>
  <c r="E219"/>
  <c r="B219" i="24"/>
  <c r="E218"/>
  <c r="B219" i="23"/>
  <c r="D219" s="1"/>
  <c r="C219" i="24" l="1"/>
  <c r="D219"/>
  <c r="C220" i="25"/>
  <c r="D220"/>
  <c r="B221"/>
  <c r="E220"/>
  <c r="B220" i="24"/>
  <c r="E219"/>
  <c r="B220" i="23"/>
  <c r="D220" s="1"/>
  <c r="C220" i="24" l="1"/>
  <c r="D220"/>
  <c r="C221" i="25"/>
  <c r="D221"/>
  <c r="B222"/>
  <c r="E221"/>
  <c r="B221" i="24"/>
  <c r="E220"/>
  <c r="B221" i="23"/>
  <c r="D221" s="1"/>
  <c r="C221" i="24" l="1"/>
  <c r="D221"/>
  <c r="C222" i="25"/>
  <c r="D222"/>
  <c r="B223"/>
  <c r="E222"/>
  <c r="B222" i="24"/>
  <c r="E221"/>
  <c r="B222" i="23"/>
  <c r="D222" s="1"/>
  <c r="C222" i="24" l="1"/>
  <c r="D222"/>
  <c r="C223" i="25"/>
  <c r="D223"/>
  <c r="B224"/>
  <c r="E223"/>
  <c r="B223" i="24"/>
  <c r="E222"/>
  <c r="B223" i="23"/>
  <c r="D223" s="1"/>
  <c r="C223" i="24" l="1"/>
  <c r="D223"/>
  <c r="C224" i="25"/>
  <c r="D224"/>
  <c r="B225"/>
  <c r="E224"/>
  <c r="B224" i="24"/>
  <c r="E223"/>
  <c r="B224" i="23"/>
  <c r="D224" s="1"/>
  <c r="C224" i="24" l="1"/>
  <c r="D224"/>
  <c r="C225" i="25"/>
  <c r="D225"/>
  <c r="B226"/>
  <c r="E225"/>
  <c r="B225" i="24"/>
  <c r="E224"/>
  <c r="B225" i="23"/>
  <c r="D225" s="1"/>
  <c r="C225" i="24" l="1"/>
  <c r="D225"/>
  <c r="C226" i="25"/>
  <c r="D226"/>
  <c r="B227"/>
  <c r="E226"/>
  <c r="B226" i="24"/>
  <c r="E225"/>
  <c r="B226" i="23"/>
  <c r="D226" s="1"/>
  <c r="C226" i="24" l="1"/>
  <c r="D226"/>
  <c r="C227" i="25"/>
  <c r="D227"/>
  <c r="B228"/>
  <c r="E227"/>
  <c r="B227" i="24"/>
  <c r="E226"/>
  <c r="B227" i="23"/>
  <c r="D227" s="1"/>
  <c r="C227" i="24" l="1"/>
  <c r="D227"/>
  <c r="C228" i="25"/>
  <c r="D228"/>
  <c r="B229"/>
  <c r="E228"/>
  <c r="B228" i="24"/>
  <c r="E227"/>
  <c r="B228" i="23"/>
  <c r="D228" s="1"/>
  <c r="C228" i="24" l="1"/>
  <c r="D228"/>
  <c r="C229" i="25"/>
  <c r="D229"/>
  <c r="B230"/>
  <c r="E229"/>
  <c r="B229" i="24"/>
  <c r="E228"/>
  <c r="B229" i="23"/>
  <c r="D229" s="1"/>
  <c r="C229" i="24" l="1"/>
  <c r="D229"/>
  <c r="C230" i="25"/>
  <c r="D230"/>
  <c r="B231"/>
  <c r="E230"/>
  <c r="B230" i="24"/>
  <c r="E229"/>
  <c r="B230" i="23"/>
  <c r="D230" s="1"/>
  <c r="C230" i="24" l="1"/>
  <c r="D230"/>
  <c r="C231" i="25"/>
  <c r="D231"/>
  <c r="B232"/>
  <c r="E231"/>
  <c r="B231" i="24"/>
  <c r="E230"/>
  <c r="B231" i="23"/>
  <c r="D231" s="1"/>
  <c r="C231" i="24" l="1"/>
  <c r="D231"/>
  <c r="C232" i="25"/>
  <c r="D232"/>
  <c r="B233"/>
  <c r="E232"/>
  <c r="B232" i="24"/>
  <c r="E231"/>
  <c r="B232" i="23"/>
  <c r="D232" s="1"/>
  <c r="C232" i="24" l="1"/>
  <c r="D232"/>
  <c r="C233" i="25"/>
  <c r="D233"/>
  <c r="B234"/>
  <c r="E233"/>
  <c r="B233" i="24"/>
  <c r="E232"/>
  <c r="B233" i="23"/>
  <c r="D233" s="1"/>
  <c r="C233" i="24" l="1"/>
  <c r="D233"/>
  <c r="C234" i="25"/>
  <c r="D234"/>
  <c r="B235"/>
  <c r="E234"/>
  <c r="B234" i="24"/>
  <c r="E233"/>
  <c r="B234" i="23"/>
  <c r="D234" s="1"/>
  <c r="C234" i="24" l="1"/>
  <c r="D234"/>
  <c r="C235" i="25"/>
  <c r="D235"/>
  <c r="B236"/>
  <c r="E235"/>
  <c r="B235" i="24"/>
  <c r="E234"/>
  <c r="B235" i="23"/>
  <c r="D235" s="1"/>
  <c r="C235" i="24" l="1"/>
  <c r="D235"/>
  <c r="C236" i="25"/>
  <c r="D236"/>
  <c r="B237"/>
  <c r="E236"/>
  <c r="B236" i="24"/>
  <c r="E235"/>
  <c r="B236" i="23"/>
  <c r="D236" s="1"/>
  <c r="C236" i="24" l="1"/>
  <c r="D236"/>
  <c r="C237" i="25"/>
  <c r="D237"/>
  <c r="B238"/>
  <c r="E237"/>
  <c r="B237" i="24"/>
  <c r="E236"/>
  <c r="B237" i="23"/>
  <c r="D237" s="1"/>
  <c r="C237" i="24" l="1"/>
  <c r="D237"/>
  <c r="C238" i="25"/>
  <c r="D238"/>
  <c r="B239"/>
  <c r="E238"/>
  <c r="B238" i="24"/>
  <c r="E237"/>
  <c r="B238" i="23"/>
  <c r="D238" s="1"/>
  <c r="C238" i="24" l="1"/>
  <c r="D238"/>
  <c r="C239" i="25"/>
  <c r="D239"/>
  <c r="B240"/>
  <c r="E239"/>
  <c r="B239" i="24"/>
  <c r="E238"/>
  <c r="B239" i="23"/>
  <c r="D239" s="1"/>
  <c r="C239" i="24" l="1"/>
  <c r="D239"/>
  <c r="C240" i="25"/>
  <c r="D240"/>
  <c r="B241"/>
  <c r="E240"/>
  <c r="B240" i="24"/>
  <c r="E239"/>
  <c r="B240" i="23"/>
  <c r="D240" s="1"/>
  <c r="C240" i="24" l="1"/>
  <c r="D240"/>
  <c r="C241" i="25"/>
  <c r="D241"/>
  <c r="B242"/>
  <c r="E241"/>
  <c r="B241" i="24"/>
  <c r="E240"/>
  <c r="B241" i="23"/>
  <c r="D241" s="1"/>
  <c r="C241" i="24" l="1"/>
  <c r="D241"/>
  <c r="C242" i="25"/>
  <c r="D242"/>
  <c r="B243"/>
  <c r="E242"/>
  <c r="B242" i="24"/>
  <c r="E241"/>
  <c r="B242" i="23"/>
  <c r="D242" s="1"/>
  <c r="C242" i="24" l="1"/>
  <c r="D242"/>
  <c r="C243" i="25"/>
  <c r="D243"/>
  <c r="B244"/>
  <c r="E243"/>
  <c r="B243" i="24"/>
  <c r="E242"/>
  <c r="B243" i="23"/>
  <c r="D243" s="1"/>
  <c r="C243" i="24" l="1"/>
  <c r="D243"/>
  <c r="C244" i="25"/>
  <c r="D244"/>
  <c r="B245"/>
  <c r="E244"/>
  <c r="B244" i="24"/>
  <c r="E243"/>
  <c r="B244" i="23"/>
  <c r="D244" s="1"/>
  <c r="C244" i="24" l="1"/>
  <c r="D244"/>
  <c r="C245" i="25"/>
  <c r="D245"/>
  <c r="B246"/>
  <c r="E245"/>
  <c r="B245" i="24"/>
  <c r="E244"/>
  <c r="B245" i="23"/>
  <c r="D245" s="1"/>
  <c r="C245" i="24" l="1"/>
  <c r="D245"/>
  <c r="C246" i="25"/>
  <c r="D246"/>
  <c r="B247"/>
  <c r="E246"/>
  <c r="B246" i="24"/>
  <c r="E245"/>
  <c r="B246" i="23"/>
  <c r="D246" s="1"/>
  <c r="C246" i="24" l="1"/>
  <c r="D246"/>
  <c r="C247" i="25"/>
  <c r="D247"/>
  <c r="B248"/>
  <c r="E247"/>
  <c r="B247" i="24"/>
  <c r="E246"/>
  <c r="B247" i="23"/>
  <c r="D247" s="1"/>
  <c r="C247" i="24" l="1"/>
  <c r="D247"/>
  <c r="C248" i="25"/>
  <c r="D248"/>
  <c r="B249"/>
  <c r="E248"/>
  <c r="B248" i="24"/>
  <c r="E247"/>
  <c r="B248" i="23"/>
  <c r="D248" s="1"/>
  <c r="C248" i="24" l="1"/>
  <c r="D248"/>
  <c r="C249" i="25"/>
  <c r="D249"/>
  <c r="B250"/>
  <c r="E249"/>
  <c r="B249" i="24"/>
  <c r="E248"/>
  <c r="B249" i="23"/>
  <c r="D249" s="1"/>
  <c r="C249" i="24" l="1"/>
  <c r="D249"/>
  <c r="C250" i="25"/>
  <c r="D250"/>
  <c r="B251"/>
  <c r="E250"/>
  <c r="B250" i="24"/>
  <c r="E249"/>
  <c r="B250" i="23"/>
  <c r="D250" s="1"/>
  <c r="C250" i="24" l="1"/>
  <c r="D250"/>
  <c r="C251" i="25"/>
  <c r="D251"/>
  <c r="B252"/>
  <c r="E251"/>
  <c r="B251" i="24"/>
  <c r="E250"/>
  <c r="B251" i="23"/>
  <c r="D251" s="1"/>
  <c r="C251" i="24" l="1"/>
  <c r="D251"/>
  <c r="C252" i="25"/>
  <c r="D252"/>
  <c r="B253"/>
  <c r="E252"/>
  <c r="B252" i="24"/>
  <c r="E251"/>
  <c r="B252" i="23"/>
  <c r="D252" s="1"/>
  <c r="C252" i="24" l="1"/>
  <c r="D252"/>
  <c r="C253" i="25"/>
  <c r="D253"/>
  <c r="B254"/>
  <c r="E253"/>
  <c r="B253" i="24"/>
  <c r="E252"/>
  <c r="B253" i="23"/>
  <c r="D253" s="1"/>
  <c r="C253" i="24" l="1"/>
  <c r="D253"/>
  <c r="C254" i="25"/>
  <c r="D254"/>
  <c r="B255"/>
  <c r="E254"/>
  <c r="B254" i="24"/>
  <c r="E253"/>
  <c r="B254" i="23"/>
  <c r="D254" s="1"/>
  <c r="C254" i="24" l="1"/>
  <c r="D254"/>
  <c r="C255" i="25"/>
  <c r="D255"/>
  <c r="B256"/>
  <c r="E255"/>
  <c r="B255" i="24"/>
  <c r="E254"/>
  <c r="B255" i="23"/>
  <c r="D255" s="1"/>
  <c r="C255" i="24" l="1"/>
  <c r="D255"/>
  <c r="C256" i="25"/>
  <c r="D256"/>
  <c r="B257"/>
  <c r="E256"/>
  <c r="B256" i="24"/>
  <c r="E255"/>
  <c r="B256" i="23"/>
  <c r="D256" s="1"/>
  <c r="C256" i="24" l="1"/>
  <c r="D256"/>
  <c r="C257" i="25"/>
  <c r="D257"/>
  <c r="B258"/>
  <c r="E257"/>
  <c r="B257" i="24"/>
  <c r="E256"/>
  <c r="B257" i="23"/>
  <c r="D257" s="1"/>
  <c r="C257" i="24" l="1"/>
  <c r="D257"/>
  <c r="C258" i="25"/>
  <c r="D258"/>
  <c r="B259"/>
  <c r="E258"/>
  <c r="B258" i="24"/>
  <c r="E257"/>
  <c r="B258" i="23"/>
  <c r="D258" s="1"/>
  <c r="C258" i="24" l="1"/>
  <c r="D258"/>
  <c r="C259" i="25"/>
  <c r="D259"/>
  <c r="B260"/>
  <c r="E259"/>
  <c r="B259" i="24"/>
  <c r="E258"/>
  <c r="B259" i="23"/>
  <c r="D259" s="1"/>
  <c r="C259" i="24" l="1"/>
  <c r="D259"/>
  <c r="C260" i="25"/>
  <c r="D260"/>
  <c r="B261"/>
  <c r="E260"/>
  <c r="B260" i="24"/>
  <c r="E259"/>
  <c r="B260" i="23"/>
  <c r="D260" s="1"/>
  <c r="C260" i="24" l="1"/>
  <c r="D260"/>
  <c r="C261" i="25"/>
  <c r="D261"/>
  <c r="B262"/>
  <c r="B261" i="24"/>
  <c r="E260"/>
  <c r="B261" i="23"/>
  <c r="D261" s="1"/>
  <c r="C261" i="24" l="1"/>
  <c r="D261"/>
  <c r="C262" i="25"/>
  <c r="D262"/>
  <c r="E261"/>
  <c r="B263"/>
  <c r="B262" i="24"/>
  <c r="D262" s="1"/>
  <c r="B262" i="23"/>
  <c r="D262" s="1"/>
  <c r="C263" i="25" l="1"/>
  <c r="D263"/>
  <c r="B264"/>
  <c r="E262"/>
  <c r="E263"/>
  <c r="E261" i="24"/>
  <c r="J35"/>
  <c r="J36" s="1"/>
  <c r="B263"/>
  <c r="D263" s="1"/>
  <c r="B263" i="23"/>
  <c r="D263" s="1"/>
  <c r="C264" i="25" l="1"/>
  <c r="E264" s="1"/>
  <c r="D264"/>
  <c r="B265"/>
  <c r="B264" i="24"/>
  <c r="C263"/>
  <c r="E263" s="1"/>
  <c r="C262"/>
  <c r="E262" s="1"/>
  <c r="B264" i="23"/>
  <c r="D264" s="1"/>
  <c r="C264" i="24" l="1"/>
  <c r="E264" s="1"/>
  <c r="D264"/>
  <c r="C265" i="25"/>
  <c r="D265"/>
  <c r="B266"/>
  <c r="E265"/>
  <c r="B265" i="24"/>
  <c r="D265" s="1"/>
  <c r="B265" i="23"/>
  <c r="D265" s="1"/>
  <c r="C266" i="25" l="1"/>
  <c r="D266"/>
  <c r="B267"/>
  <c r="E266"/>
  <c r="B266" i="24"/>
  <c r="D266" s="1"/>
  <c r="C265"/>
  <c r="E265" s="1"/>
  <c r="B266" i="23"/>
  <c r="D266" s="1"/>
  <c r="C267" i="25" l="1"/>
  <c r="J35" s="1"/>
  <c r="J36" s="1"/>
  <c r="D267"/>
  <c r="B268"/>
  <c r="D268" s="1"/>
  <c r="E267"/>
  <c r="B267" i="24"/>
  <c r="D267" s="1"/>
  <c r="C266"/>
  <c r="E266" s="1"/>
  <c r="B267" i="23"/>
  <c r="D267" s="1"/>
  <c r="C268" i="25" l="1"/>
  <c r="B269"/>
  <c r="E268"/>
  <c r="B268" i="24"/>
  <c r="D268" s="1"/>
  <c r="C267"/>
  <c r="E267" s="1"/>
  <c r="B268" i="23"/>
  <c r="D268" s="1"/>
  <c r="C269" i="25" l="1"/>
  <c r="D269"/>
  <c r="B270"/>
  <c r="E269"/>
  <c r="B269" i="24"/>
  <c r="D269" s="1"/>
  <c r="C268"/>
  <c r="E268" s="1"/>
  <c r="B269" i="23"/>
  <c r="D269" s="1"/>
  <c r="C270" i="25" l="1"/>
  <c r="D270"/>
  <c r="B271"/>
  <c r="E270"/>
  <c r="B270" i="24"/>
  <c r="D270" s="1"/>
  <c r="C269"/>
  <c r="E269" s="1"/>
  <c r="B270" i="23"/>
  <c r="D270" s="1"/>
  <c r="C271" i="25" l="1"/>
  <c r="D271"/>
  <c r="B272"/>
  <c r="E271"/>
  <c r="B271" i="24"/>
  <c r="D271" s="1"/>
  <c r="C270"/>
  <c r="E270" s="1"/>
  <c r="B271" i="23"/>
  <c r="D271" s="1"/>
  <c r="C272" i="25" l="1"/>
  <c r="D272"/>
  <c r="B273"/>
  <c r="E272"/>
  <c r="B272" i="24"/>
  <c r="D272" s="1"/>
  <c r="C271"/>
  <c r="E271" s="1"/>
  <c r="B272" i="23"/>
  <c r="D272" s="1"/>
  <c r="C273" i="25" l="1"/>
  <c r="D273"/>
  <c r="B274"/>
  <c r="B273" i="24"/>
  <c r="D273" s="1"/>
  <c r="C272"/>
  <c r="E272" s="1"/>
  <c r="B273" i="23"/>
  <c r="D273" s="1"/>
  <c r="C274" i="25" l="1"/>
  <c r="D274"/>
  <c r="E273"/>
  <c r="B275"/>
  <c r="B274" i="24"/>
  <c r="D274" s="1"/>
  <c r="C273"/>
  <c r="B274" i="23"/>
  <c r="D274" s="1"/>
  <c r="C275" i="25" l="1"/>
  <c r="D275"/>
  <c r="B276"/>
  <c r="E274"/>
  <c r="E275"/>
  <c r="E273" i="24"/>
  <c r="K35"/>
  <c r="K36" s="1"/>
  <c r="B275"/>
  <c r="D275" s="1"/>
  <c r="B275" i="23"/>
  <c r="D275" s="1"/>
  <c r="C276" i="25" l="1"/>
  <c r="E276" s="1"/>
  <c r="D276"/>
  <c r="B277"/>
  <c r="B276" i="24"/>
  <c r="C275"/>
  <c r="E275" s="1"/>
  <c r="C274"/>
  <c r="E274" s="1"/>
  <c r="B276" i="23"/>
  <c r="D276" s="1"/>
  <c r="C276" i="24" l="1"/>
  <c r="E276" s="1"/>
  <c r="D276"/>
  <c r="C277" i="25"/>
  <c r="D277"/>
  <c r="B278"/>
  <c r="E277"/>
  <c r="B277" i="24"/>
  <c r="D277" s="1"/>
  <c r="B277" i="23"/>
  <c r="D277" s="1"/>
  <c r="C278" i="25" l="1"/>
  <c r="D278"/>
  <c r="B279"/>
  <c r="E278"/>
  <c r="B278" i="24"/>
  <c r="D278" s="1"/>
  <c r="C277"/>
  <c r="E277" s="1"/>
  <c r="B278" i="23"/>
  <c r="D278" s="1"/>
  <c r="C279" i="25" l="1"/>
  <c r="K35" s="1"/>
  <c r="K36" s="1"/>
  <c r="D279"/>
  <c r="B280"/>
  <c r="E279"/>
  <c r="B279" i="24"/>
  <c r="D279" s="1"/>
  <c r="C278"/>
  <c r="E278" s="1"/>
  <c r="B279" i="23"/>
  <c r="D279" s="1"/>
  <c r="C280" i="25" l="1"/>
  <c r="D280"/>
  <c r="B281"/>
  <c r="E280"/>
  <c r="B280" i="24"/>
  <c r="D280" s="1"/>
  <c r="C279"/>
  <c r="E279" s="1"/>
  <c r="B280" i="23"/>
  <c r="D280" s="1"/>
  <c r="C281" i="25" l="1"/>
  <c r="D281"/>
  <c r="B282"/>
  <c r="E281"/>
  <c r="B281" i="24"/>
  <c r="D281" s="1"/>
  <c r="C280"/>
  <c r="E280" s="1"/>
  <c r="B281" i="23"/>
  <c r="D281" s="1"/>
  <c r="C282" i="25" l="1"/>
  <c r="D282"/>
  <c r="B283"/>
  <c r="E282"/>
  <c r="B282" i="24"/>
  <c r="D282" s="1"/>
  <c r="C281"/>
  <c r="E281" s="1"/>
  <c r="B282" i="23"/>
  <c r="D282" s="1"/>
  <c r="C283" i="25" l="1"/>
  <c r="D283"/>
  <c r="B284"/>
  <c r="E283"/>
  <c r="B283" i="24"/>
  <c r="D283" s="1"/>
  <c r="C282"/>
  <c r="E282" s="1"/>
  <c r="B283" i="23"/>
  <c r="D283" s="1"/>
  <c r="C284" i="25" l="1"/>
  <c r="D284"/>
  <c r="B285"/>
  <c r="E284"/>
  <c r="B284" i="24"/>
  <c r="D284" s="1"/>
  <c r="C283"/>
  <c r="E283" s="1"/>
  <c r="B284" i="23"/>
  <c r="D284" s="1"/>
  <c r="C285" i="25" l="1"/>
  <c r="D285"/>
  <c r="B286"/>
  <c r="E285"/>
  <c r="B285" i="24"/>
  <c r="D285" s="1"/>
  <c r="C284"/>
  <c r="E284" s="1"/>
  <c r="B285" i="23"/>
  <c r="D285" s="1"/>
  <c r="C286" i="25" l="1"/>
  <c r="D286"/>
  <c r="B287"/>
  <c r="E286"/>
  <c r="B286" i="24"/>
  <c r="D286" s="1"/>
  <c r="C285"/>
  <c r="E285" s="1"/>
  <c r="B286" i="23"/>
  <c r="D286" s="1"/>
  <c r="C287" i="25" l="1"/>
  <c r="D287"/>
  <c r="B288"/>
  <c r="E287"/>
  <c r="B287" i="24"/>
  <c r="D287" s="1"/>
  <c r="C286"/>
  <c r="E286" s="1"/>
  <c r="B287" i="23"/>
  <c r="D287" s="1"/>
  <c r="C288" i="25" l="1"/>
  <c r="D288"/>
  <c r="B289"/>
  <c r="E288"/>
  <c r="B288" i="24"/>
  <c r="D288" s="1"/>
  <c r="C287"/>
  <c r="E287" s="1"/>
  <c r="B288" i="23"/>
  <c r="D288" s="1"/>
  <c r="C289" i="25" l="1"/>
  <c r="D289"/>
  <c r="B290"/>
  <c r="E289"/>
  <c r="B289" i="24"/>
  <c r="D289" s="1"/>
  <c r="C288"/>
  <c r="E288" s="1"/>
  <c r="B289" i="23"/>
  <c r="D289" s="1"/>
  <c r="C290" i="25" l="1"/>
  <c r="D290"/>
  <c r="B291"/>
  <c r="E290"/>
  <c r="B290" i="24"/>
  <c r="D290" s="1"/>
  <c r="C289"/>
  <c r="E289" s="1"/>
  <c r="B290" i="23"/>
  <c r="D290" s="1"/>
  <c r="C291" i="25" l="1"/>
  <c r="D291"/>
  <c r="B292"/>
  <c r="E291"/>
  <c r="B291" i="24"/>
  <c r="D291" s="1"/>
  <c r="C290"/>
  <c r="E290" s="1"/>
  <c r="B291" i="23"/>
  <c r="D291" s="1"/>
  <c r="C292" i="25" l="1"/>
  <c r="D292"/>
  <c r="B293"/>
  <c r="E292"/>
  <c r="B292" i="24"/>
  <c r="D292" s="1"/>
  <c r="C291"/>
  <c r="E291" s="1"/>
  <c r="B292" i="23"/>
  <c r="D292" s="1"/>
  <c r="C293" i="25" l="1"/>
  <c r="D293"/>
  <c r="B294"/>
  <c r="E293"/>
  <c r="B293" i="24"/>
  <c r="D293" s="1"/>
  <c r="C292"/>
  <c r="E292" s="1"/>
  <c r="B293" i="23"/>
  <c r="D293" s="1"/>
  <c r="C294" i="25" l="1"/>
  <c r="D294"/>
  <c r="B295"/>
  <c r="E294"/>
  <c r="B294" i="24"/>
  <c r="D294" s="1"/>
  <c r="C293"/>
  <c r="E293" s="1"/>
  <c r="B294" i="23"/>
  <c r="D294" s="1"/>
  <c r="C295" i="25" l="1"/>
  <c r="D295"/>
  <c r="B296"/>
  <c r="E295"/>
  <c r="B295" i="24"/>
  <c r="D295" s="1"/>
  <c r="C294"/>
  <c r="E294" s="1"/>
  <c r="B295" i="23"/>
  <c r="D295" s="1"/>
  <c r="C296" i="25" l="1"/>
  <c r="D296"/>
  <c r="B297"/>
  <c r="E296"/>
  <c r="B296" i="24"/>
  <c r="D296" s="1"/>
  <c r="C295"/>
  <c r="E295" s="1"/>
  <c r="B296" i="23"/>
  <c r="D296" s="1"/>
  <c r="C297" i="25" l="1"/>
  <c r="D297"/>
  <c r="B298"/>
  <c r="E297"/>
  <c r="B297" i="24"/>
  <c r="D297" s="1"/>
  <c r="C296"/>
  <c r="E296" s="1"/>
  <c r="B297" i="23"/>
  <c r="D297" s="1"/>
  <c r="C298" i="25" l="1"/>
  <c r="D298"/>
  <c r="B299"/>
  <c r="E298"/>
  <c r="B298" i="24"/>
  <c r="D298" s="1"/>
  <c r="C297"/>
  <c r="E297" s="1"/>
  <c r="B298" i="23"/>
  <c r="D298" s="1"/>
  <c r="C299" i="25" l="1"/>
  <c r="D299"/>
  <c r="B300"/>
  <c r="E299"/>
  <c r="B299" i="24"/>
  <c r="D299" s="1"/>
  <c r="C298"/>
  <c r="E298" s="1"/>
  <c r="B299" i="23"/>
  <c r="D299" s="1"/>
  <c r="C300" i="25" l="1"/>
  <c r="D300"/>
  <c r="B301"/>
  <c r="E300"/>
  <c r="B300" i="24"/>
  <c r="D300" s="1"/>
  <c r="C299"/>
  <c r="E299" s="1"/>
  <c r="B300" i="23"/>
  <c r="D300" s="1"/>
  <c r="C301" i="25" l="1"/>
  <c r="D301"/>
  <c r="B302"/>
  <c r="E301"/>
  <c r="B301" i="24"/>
  <c r="D301" s="1"/>
  <c r="C300"/>
  <c r="E300" s="1"/>
  <c r="B301" i="23"/>
  <c r="D301" s="1"/>
  <c r="C302" i="25" l="1"/>
  <c r="D302"/>
  <c r="B303"/>
  <c r="E302"/>
  <c r="B302" i="24"/>
  <c r="D302" s="1"/>
  <c r="C301"/>
  <c r="E301" s="1"/>
  <c r="B302" i="23"/>
  <c r="D302" s="1"/>
  <c r="C303" i="25" l="1"/>
  <c r="D303"/>
  <c r="B304"/>
  <c r="E303"/>
  <c r="B303" i="24"/>
  <c r="D303" s="1"/>
  <c r="C302"/>
  <c r="E302" s="1"/>
  <c r="B303" i="23"/>
  <c r="D303" s="1"/>
  <c r="C304" i="25" l="1"/>
  <c r="D304"/>
  <c r="B305"/>
  <c r="E304"/>
  <c r="B304" i="24"/>
  <c r="D304" s="1"/>
  <c r="C303"/>
  <c r="E303" s="1"/>
  <c r="B304" i="23"/>
  <c r="D304" s="1"/>
  <c r="C305" i="25" l="1"/>
  <c r="D305"/>
  <c r="B306"/>
  <c r="E305"/>
  <c r="B305" i="24"/>
  <c r="D305" s="1"/>
  <c r="C304"/>
  <c r="E304" s="1"/>
  <c r="B305" i="23"/>
  <c r="D305" s="1"/>
  <c r="C306" i="25" l="1"/>
  <c r="D306"/>
  <c r="B307"/>
  <c r="E306"/>
  <c r="B306" i="24"/>
  <c r="D306" s="1"/>
  <c r="C305"/>
  <c r="E305" s="1"/>
  <c r="B306" i="23"/>
  <c r="D306" s="1"/>
  <c r="C307" i="25" l="1"/>
  <c r="D307"/>
  <c r="B308"/>
  <c r="E307"/>
  <c r="B307" i="24"/>
  <c r="D307" s="1"/>
  <c r="C306"/>
  <c r="E306" s="1"/>
  <c r="B307" i="23"/>
  <c r="D307" s="1"/>
  <c r="C308" i="25" l="1"/>
  <c r="D308"/>
  <c r="B309"/>
  <c r="E308"/>
  <c r="B308" i="24"/>
  <c r="D308" s="1"/>
  <c r="C307"/>
  <c r="E307" s="1"/>
  <c r="B308" i="23"/>
  <c r="D308" s="1"/>
  <c r="C309" i="25" l="1"/>
  <c r="D309"/>
  <c r="B310"/>
  <c r="E309"/>
  <c r="B309" i="24"/>
  <c r="D309" s="1"/>
  <c r="C308"/>
  <c r="E308" s="1"/>
  <c r="B309" i="23"/>
  <c r="D309" s="1"/>
  <c r="C310" i="25" l="1"/>
  <c r="D310"/>
  <c r="B311"/>
  <c r="E310"/>
  <c r="B310" i="24"/>
  <c r="D310" s="1"/>
  <c r="C309"/>
  <c r="E309" s="1"/>
  <c r="B310" i="23"/>
  <c r="D310" s="1"/>
  <c r="C311" i="25" l="1"/>
  <c r="D311"/>
  <c r="B312"/>
  <c r="E311"/>
  <c r="B311" i="24"/>
  <c r="D311" s="1"/>
  <c r="C310"/>
  <c r="E310" s="1"/>
  <c r="B311" i="23"/>
  <c r="D311" s="1"/>
  <c r="C312" i="25" l="1"/>
  <c r="D312"/>
  <c r="B313"/>
  <c r="E312"/>
  <c r="B312" i="24"/>
  <c r="D312" s="1"/>
  <c r="C311"/>
  <c r="E311" s="1"/>
  <c r="B312" i="23"/>
  <c r="D312" s="1"/>
  <c r="C313" i="25" l="1"/>
  <c r="D313"/>
  <c r="B314"/>
  <c r="E313"/>
  <c r="B313" i="24"/>
  <c r="D313" s="1"/>
  <c r="C312"/>
  <c r="E312" s="1"/>
  <c r="B313" i="23"/>
  <c r="D313" s="1"/>
  <c r="C314" i="25" l="1"/>
  <c r="D314"/>
  <c r="B315"/>
  <c r="E314"/>
  <c r="B314" i="24"/>
  <c r="D314" s="1"/>
  <c r="C313"/>
  <c r="E313" s="1"/>
  <c r="B314" i="23"/>
  <c r="D314" s="1"/>
  <c r="C315" i="25" l="1"/>
  <c r="D315"/>
  <c r="B316"/>
  <c r="E315"/>
  <c r="B315" i="24"/>
  <c r="D315" s="1"/>
  <c r="C314"/>
  <c r="E314" s="1"/>
  <c r="B315" i="23"/>
  <c r="D315" s="1"/>
  <c r="C316" i="25" l="1"/>
  <c r="D316"/>
  <c r="B317"/>
  <c r="E316"/>
  <c r="B316" i="24"/>
  <c r="D316" s="1"/>
  <c r="C315"/>
  <c r="E315" s="1"/>
  <c r="B316" i="23"/>
  <c r="D316" s="1"/>
  <c r="C317" i="25" l="1"/>
  <c r="D317"/>
  <c r="B318"/>
  <c r="E317"/>
  <c r="B317" i="24"/>
  <c r="D317" s="1"/>
  <c r="C316"/>
  <c r="E316" s="1"/>
  <c r="B317" i="23"/>
  <c r="D317" s="1"/>
  <c r="C318" i="25" l="1"/>
  <c r="D318"/>
  <c r="B319"/>
  <c r="E318"/>
  <c r="B318" i="24"/>
  <c r="D318" s="1"/>
  <c r="C317"/>
  <c r="E317" s="1"/>
  <c r="B318" i="23"/>
  <c r="D318" s="1"/>
  <c r="C319" i="25" l="1"/>
  <c r="D319"/>
  <c r="B320"/>
  <c r="E319"/>
  <c r="B319" i="24"/>
  <c r="D319" s="1"/>
  <c r="C318"/>
  <c r="E318" s="1"/>
  <c r="B319" i="23"/>
  <c r="D319" s="1"/>
  <c r="C320" i="25" l="1"/>
  <c r="D320"/>
  <c r="B321"/>
  <c r="E320"/>
  <c r="B320" i="24"/>
  <c r="D320" s="1"/>
  <c r="C319"/>
  <c r="E319" s="1"/>
  <c r="B320" i="23"/>
  <c r="D320" s="1"/>
  <c r="C321" i="25" l="1"/>
  <c r="D321"/>
  <c r="B322"/>
  <c r="E321"/>
  <c r="B321" i="24"/>
  <c r="D321" s="1"/>
  <c r="C320"/>
  <c r="E320" s="1"/>
  <c r="B321" i="23"/>
  <c r="D321" s="1"/>
  <c r="C322" i="25" l="1"/>
  <c r="D322"/>
  <c r="B323"/>
  <c r="E322"/>
  <c r="B322" i="24"/>
  <c r="D322" s="1"/>
  <c r="C321"/>
  <c r="E321" s="1"/>
  <c r="B322" i="23"/>
  <c r="D322" s="1"/>
  <c r="C323" i="25" l="1"/>
  <c r="D323"/>
  <c r="B324"/>
  <c r="E323"/>
  <c r="B323" i="24"/>
  <c r="D323" s="1"/>
  <c r="C322"/>
  <c r="E322" s="1"/>
  <c r="B323" i="23"/>
  <c r="D323" s="1"/>
  <c r="C324" i="25" l="1"/>
  <c r="D324"/>
  <c r="B325"/>
  <c r="E324"/>
  <c r="B324" i="24"/>
  <c r="D324" s="1"/>
  <c r="C323"/>
  <c r="E323" s="1"/>
  <c r="B324" i="23"/>
  <c r="D324" s="1"/>
  <c r="C325" i="25" l="1"/>
  <c r="D325"/>
  <c r="B326"/>
  <c r="E325"/>
  <c r="B325" i="24"/>
  <c r="D325" s="1"/>
  <c r="C324"/>
  <c r="E324" s="1"/>
  <c r="B325" i="23"/>
  <c r="D325" s="1"/>
  <c r="C326" i="25" l="1"/>
  <c r="D326"/>
  <c r="B327"/>
  <c r="E326"/>
  <c r="B326" i="24"/>
  <c r="D326" s="1"/>
  <c r="C325"/>
  <c r="E325" s="1"/>
  <c r="B326" i="23"/>
  <c r="D326" s="1"/>
  <c r="C327" i="25" l="1"/>
  <c r="D327"/>
  <c r="B328"/>
  <c r="E327"/>
  <c r="B327" i="24"/>
  <c r="D327" s="1"/>
  <c r="C326"/>
  <c r="E326" s="1"/>
  <c r="B327" i="23"/>
  <c r="D327" s="1"/>
  <c r="C328" i="25" l="1"/>
  <c r="D328"/>
  <c r="B329"/>
  <c r="E328"/>
  <c r="B328" i="24"/>
  <c r="D328" s="1"/>
  <c r="C327"/>
  <c r="E327" s="1"/>
  <c r="B328" i="23"/>
  <c r="D328" s="1"/>
  <c r="C329" i="25" l="1"/>
  <c r="D329"/>
  <c r="B330"/>
  <c r="E329"/>
  <c r="B329" i="24"/>
  <c r="D329" s="1"/>
  <c r="C328"/>
  <c r="E328" s="1"/>
  <c r="B329" i="23"/>
  <c r="D329" s="1"/>
  <c r="C330" i="25" l="1"/>
  <c r="D330"/>
  <c r="B331"/>
  <c r="E330"/>
  <c r="B330" i="24"/>
  <c r="D330" s="1"/>
  <c r="C329"/>
  <c r="E329" s="1"/>
  <c r="B330" i="23"/>
  <c r="D330" s="1"/>
  <c r="C331" i="25" l="1"/>
  <c r="D331"/>
  <c r="B332"/>
  <c r="E331"/>
  <c r="B331" i="24"/>
  <c r="D331" s="1"/>
  <c r="C330"/>
  <c r="E330" s="1"/>
  <c r="B331" i="23"/>
  <c r="D331" s="1"/>
  <c r="C332" i="25" l="1"/>
  <c r="D332"/>
  <c r="B333"/>
  <c r="E332"/>
  <c r="B332" i="24"/>
  <c r="D332" s="1"/>
  <c r="C331"/>
  <c r="E331" s="1"/>
  <c r="B332" i="23"/>
  <c r="D332" s="1"/>
  <c r="C333" i="25" l="1"/>
  <c r="D333"/>
  <c r="B334"/>
  <c r="E333"/>
  <c r="B333" i="24"/>
  <c r="D333" s="1"/>
  <c r="C332"/>
  <c r="E332" s="1"/>
  <c r="B333" i="23"/>
  <c r="D333" s="1"/>
  <c r="C334" i="25" l="1"/>
  <c r="D334"/>
  <c r="B335"/>
  <c r="E334"/>
  <c r="B334" i="24"/>
  <c r="D334" s="1"/>
  <c r="C333"/>
  <c r="E333" s="1"/>
  <c r="B334" i="23"/>
  <c r="D334" s="1"/>
  <c r="C335" i="25" l="1"/>
  <c r="D335"/>
  <c r="B336"/>
  <c r="E335"/>
  <c r="B335" i="24"/>
  <c r="D335" s="1"/>
  <c r="C334"/>
  <c r="E334" s="1"/>
  <c r="B335" i="23"/>
  <c r="D335" s="1"/>
  <c r="C336" i="25" l="1"/>
  <c r="D336"/>
  <c r="B337"/>
  <c r="E336"/>
  <c r="B336" i="24"/>
  <c r="D336" s="1"/>
  <c r="C335"/>
  <c r="E335" s="1"/>
  <c r="B336" i="23"/>
  <c r="D336" s="1"/>
  <c r="C337" i="25" l="1"/>
  <c r="D337"/>
  <c r="B338"/>
  <c r="E337"/>
  <c r="B337" i="24"/>
  <c r="D337" s="1"/>
  <c r="C336"/>
  <c r="E336" s="1"/>
  <c r="B337" i="23"/>
  <c r="D337" s="1"/>
  <c r="C338" i="25" l="1"/>
  <c r="D338"/>
  <c r="B339"/>
  <c r="E338"/>
  <c r="B338" i="24"/>
  <c r="D338" s="1"/>
  <c r="C337"/>
  <c r="E337" s="1"/>
  <c r="B338" i="23"/>
  <c r="D338" s="1"/>
  <c r="C339" i="25" l="1"/>
  <c r="D339"/>
  <c r="B340"/>
  <c r="E339"/>
  <c r="B339" i="24"/>
  <c r="D339" s="1"/>
  <c r="C338"/>
  <c r="E338" s="1"/>
  <c r="B339" i="23"/>
  <c r="D339" s="1"/>
  <c r="C340" i="25" l="1"/>
  <c r="D340"/>
  <c r="B341"/>
  <c r="E340"/>
  <c r="B340" i="24"/>
  <c r="D340" s="1"/>
  <c r="C339"/>
  <c r="E339" s="1"/>
  <c r="B340" i="23"/>
  <c r="D340" s="1"/>
  <c r="C341" i="25" l="1"/>
  <c r="D341"/>
  <c r="B342"/>
  <c r="E341"/>
  <c r="B341" i="24"/>
  <c r="D341" s="1"/>
  <c r="C340"/>
  <c r="E340" s="1"/>
  <c r="B341" i="23"/>
  <c r="D341" s="1"/>
  <c r="C342" i="25" l="1"/>
  <c r="D342"/>
  <c r="B343"/>
  <c r="E342"/>
  <c r="B342" i="24"/>
  <c r="D342" s="1"/>
  <c r="C341"/>
  <c r="E341" s="1"/>
  <c r="B342" i="23"/>
  <c r="D342" s="1"/>
  <c r="C343" i="25" l="1"/>
  <c r="D343"/>
  <c r="B344"/>
  <c r="E343"/>
  <c r="B343" i="24"/>
  <c r="D343" s="1"/>
  <c r="C342"/>
  <c r="E342" s="1"/>
  <c r="B343" i="23"/>
  <c r="D343" s="1"/>
  <c r="C344" i="25" l="1"/>
  <c r="D344"/>
  <c r="B345"/>
  <c r="E344"/>
  <c r="B344" i="24"/>
  <c r="D344" s="1"/>
  <c r="C343"/>
  <c r="E343" s="1"/>
  <c r="B344" i="23"/>
  <c r="D344" s="1"/>
  <c r="C345" i="25" l="1"/>
  <c r="D345"/>
  <c r="B346"/>
  <c r="E345"/>
  <c r="B345" i="24"/>
  <c r="D345" s="1"/>
  <c r="C344"/>
  <c r="E344" s="1"/>
  <c r="B345" i="23"/>
  <c r="D345" s="1"/>
  <c r="C346" i="25" l="1"/>
  <c r="D346"/>
  <c r="B347"/>
  <c r="E346"/>
  <c r="B346" i="24"/>
  <c r="D346" s="1"/>
  <c r="C345"/>
  <c r="E345" s="1"/>
  <c r="B346" i="23"/>
  <c r="D346" s="1"/>
  <c r="C347" i="25" l="1"/>
  <c r="D347"/>
  <c r="B348"/>
  <c r="E347"/>
  <c r="B347" i="24"/>
  <c r="D347" s="1"/>
  <c r="C346"/>
  <c r="E346" s="1"/>
  <c r="B347" i="23"/>
  <c r="D347" s="1"/>
  <c r="C348" i="25" l="1"/>
  <c r="D348"/>
  <c r="B349"/>
  <c r="E348"/>
  <c r="B348" i="24"/>
  <c r="D348" s="1"/>
  <c r="C347"/>
  <c r="E347" s="1"/>
  <c r="B348" i="23"/>
  <c r="D348" s="1"/>
  <c r="C349" i="25" l="1"/>
  <c r="D349"/>
  <c r="B350"/>
  <c r="E349"/>
  <c r="B349" i="24"/>
  <c r="D349" s="1"/>
  <c r="C348"/>
  <c r="E348" s="1"/>
  <c r="B349" i="23"/>
  <c r="D349" s="1"/>
  <c r="C350" i="25" l="1"/>
  <c r="D350"/>
  <c r="B351"/>
  <c r="E350"/>
  <c r="B350" i="24"/>
  <c r="D350" s="1"/>
  <c r="C349"/>
  <c r="E349" s="1"/>
  <c r="B350" i="23"/>
  <c r="D350" s="1"/>
  <c r="C351" i="25" l="1"/>
  <c r="D351"/>
  <c r="B352"/>
  <c r="E351"/>
  <c r="B351" i="24"/>
  <c r="D351" s="1"/>
  <c r="C350"/>
  <c r="E350" s="1"/>
  <c r="B351" i="23"/>
  <c r="D351" s="1"/>
  <c r="C352" i="25" l="1"/>
  <c r="D352"/>
  <c r="B353"/>
  <c r="E352"/>
  <c r="B352" i="24"/>
  <c r="D352" s="1"/>
  <c r="C351"/>
  <c r="E351" s="1"/>
  <c r="B352" i="23"/>
  <c r="D352" s="1"/>
  <c r="C353" i="25" l="1"/>
  <c r="D353"/>
  <c r="B354"/>
  <c r="E353"/>
  <c r="B353" i="24"/>
  <c r="D353" s="1"/>
  <c r="C352"/>
  <c r="E352" s="1"/>
  <c r="B353" i="23"/>
  <c r="D353" s="1"/>
  <c r="C354" i="25" l="1"/>
  <c r="D354"/>
  <c r="B355"/>
  <c r="E354"/>
  <c r="B354" i="24"/>
  <c r="D354" s="1"/>
  <c r="C353"/>
  <c r="E353" s="1"/>
  <c r="B354" i="23"/>
  <c r="D354" s="1"/>
  <c r="C355" i="25" l="1"/>
  <c r="D355"/>
  <c r="B356"/>
  <c r="E355"/>
  <c r="B355" i="24"/>
  <c r="D355" s="1"/>
  <c r="C354"/>
  <c r="E354" s="1"/>
  <c r="B355" i="23"/>
  <c r="D355" s="1"/>
  <c r="C356" i="25" l="1"/>
  <c r="D356"/>
  <c r="B357"/>
  <c r="E356"/>
  <c r="B356" i="24"/>
  <c r="D356" s="1"/>
  <c r="C355"/>
  <c r="E355" s="1"/>
  <c r="B356" i="23"/>
  <c r="D356" s="1"/>
  <c r="C357" i="25" l="1"/>
  <c r="D357"/>
  <c r="B358"/>
  <c r="E357"/>
  <c r="B357" i="24"/>
  <c r="D357" s="1"/>
  <c r="C356"/>
  <c r="E356" s="1"/>
  <c r="B357" i="23"/>
  <c r="D357" s="1"/>
  <c r="C358" i="25" l="1"/>
  <c r="D358"/>
  <c r="B359"/>
  <c r="E358"/>
  <c r="B358" i="24"/>
  <c r="D358" s="1"/>
  <c r="C357"/>
  <c r="E357" s="1"/>
  <c r="B358" i="23"/>
  <c r="D358" s="1"/>
  <c r="C359" i="25" l="1"/>
  <c r="D359"/>
  <c r="B360"/>
  <c r="E359"/>
  <c r="B359" i="24"/>
  <c r="D359" s="1"/>
  <c r="C358"/>
  <c r="E358" s="1"/>
  <c r="B359" i="23"/>
  <c r="D359" s="1"/>
  <c r="C360" i="25" l="1"/>
  <c r="D360"/>
  <c r="B361"/>
  <c r="E360"/>
  <c r="B360" i="24"/>
  <c r="D360" s="1"/>
  <c r="C359"/>
  <c r="E359" s="1"/>
  <c r="B360" i="23"/>
  <c r="D360" s="1"/>
  <c r="C361" i="25" l="1"/>
  <c r="D361"/>
  <c r="B362"/>
  <c r="E361"/>
  <c r="B361" i="24"/>
  <c r="D361" s="1"/>
  <c r="C360"/>
  <c r="E360" s="1"/>
  <c r="B361" i="23"/>
  <c r="D361" s="1"/>
  <c r="C362" i="25" l="1"/>
  <c r="D362"/>
  <c r="B363"/>
  <c r="E362"/>
  <c r="B362" i="24"/>
  <c r="D362" s="1"/>
  <c r="C361"/>
  <c r="E361" s="1"/>
  <c r="B362" i="23"/>
  <c r="D362" s="1"/>
  <c r="C363" i="25" l="1"/>
  <c r="D363"/>
  <c r="B364"/>
  <c r="E363"/>
  <c r="B363" i="24"/>
  <c r="D363" s="1"/>
  <c r="C362"/>
  <c r="E362" s="1"/>
  <c r="B363" i="23"/>
  <c r="D363" s="1"/>
  <c r="C364" i="25" l="1"/>
  <c r="D364"/>
  <c r="B365"/>
  <c r="E364"/>
  <c r="B364" i="24"/>
  <c r="D364" s="1"/>
  <c r="C363"/>
  <c r="E363" s="1"/>
  <c r="B364" i="23"/>
  <c r="D364" s="1"/>
  <c r="C365" i="25" l="1"/>
  <c r="D365"/>
  <c r="B366"/>
  <c r="E365"/>
  <c r="B365" i="24"/>
  <c r="D365" s="1"/>
  <c r="C364"/>
  <c r="E364" s="1"/>
  <c r="B365" i="23"/>
  <c r="D365" s="1"/>
  <c r="C366" i="25" l="1"/>
  <c r="D366"/>
  <c r="B367"/>
  <c r="E366"/>
  <c r="B366" i="24"/>
  <c r="D366" s="1"/>
  <c r="C365"/>
  <c r="E365" s="1"/>
  <c r="B366" i="23"/>
  <c r="D366" s="1"/>
  <c r="C367" i="25" l="1"/>
  <c r="D367"/>
  <c r="B368"/>
  <c r="E367"/>
  <c r="B367" i="24"/>
  <c r="D367" s="1"/>
  <c r="C366"/>
  <c r="E366" s="1"/>
  <c r="B367" i="23"/>
  <c r="D367" s="1"/>
  <c r="C368" i="25" l="1"/>
  <c r="D368"/>
  <c r="B369"/>
  <c r="E368"/>
  <c r="B368" i="24"/>
  <c r="D368" s="1"/>
  <c r="C367"/>
  <c r="E367" s="1"/>
  <c r="B368" i="23"/>
  <c r="D368" s="1"/>
  <c r="C369" i="25" l="1"/>
  <c r="D369"/>
  <c r="B370"/>
  <c r="E369"/>
  <c r="B369" i="24"/>
  <c r="D369" s="1"/>
  <c r="C368"/>
  <c r="E368" s="1"/>
  <c r="B369" i="23"/>
  <c r="D369" s="1"/>
  <c r="C370" i="25" l="1"/>
  <c r="D370"/>
  <c r="B371"/>
  <c r="E370"/>
  <c r="B370" i="24"/>
  <c r="D370" s="1"/>
  <c r="C369"/>
  <c r="E369" s="1"/>
  <c r="B370" i="23"/>
  <c r="D370" s="1"/>
  <c r="C371" i="25" l="1"/>
  <c r="D371"/>
  <c r="B372"/>
  <c r="E371"/>
  <c r="B371" i="24"/>
  <c r="D371" s="1"/>
  <c r="C370"/>
  <c r="E370" s="1"/>
  <c r="B371" i="23"/>
  <c r="D371" s="1"/>
  <c r="C372" i="25" l="1"/>
  <c r="D372"/>
  <c r="B373"/>
  <c r="E372"/>
  <c r="B372" i="24"/>
  <c r="D372" s="1"/>
  <c r="C371"/>
  <c r="E371" s="1"/>
  <c r="B372" i="23"/>
  <c r="D372" s="1"/>
  <c r="C373" i="25" l="1"/>
  <c r="D373"/>
  <c r="B374"/>
  <c r="E373"/>
  <c r="B373" i="24"/>
  <c r="D373" s="1"/>
  <c r="C372"/>
  <c r="E372" s="1"/>
  <c r="B373" i="23"/>
  <c r="D373" s="1"/>
  <c r="C374" i="25" l="1"/>
  <c r="D374"/>
  <c r="B375"/>
  <c r="E374"/>
  <c r="B374" i="24"/>
  <c r="D374" s="1"/>
  <c r="C373"/>
  <c r="E373" s="1"/>
  <c r="B374" i="23"/>
  <c r="D374" s="1"/>
  <c r="C375" i="25" l="1"/>
  <c r="D375"/>
  <c r="B376"/>
  <c r="E375"/>
  <c r="B375" i="24"/>
  <c r="D375" s="1"/>
  <c r="C374"/>
  <c r="E374" s="1"/>
  <c r="B375" i="23"/>
  <c r="D375" s="1"/>
  <c r="C376" i="25" l="1"/>
  <c r="D376"/>
  <c r="B377"/>
  <c r="E376"/>
  <c r="B376" i="24"/>
  <c r="D376" s="1"/>
  <c r="C375"/>
  <c r="E375" s="1"/>
  <c r="B376" i="23"/>
  <c r="D376" s="1"/>
  <c r="C377" i="25" l="1"/>
  <c r="D377"/>
  <c r="B378"/>
  <c r="E377"/>
  <c r="B377" i="24"/>
  <c r="D377" s="1"/>
  <c r="C376"/>
  <c r="E376" s="1"/>
  <c r="B377" i="23"/>
  <c r="D377" s="1"/>
  <c r="C378" i="25" l="1"/>
  <c r="D378"/>
  <c r="B379"/>
  <c r="E378"/>
  <c r="B378" i="24"/>
  <c r="D378" s="1"/>
  <c r="C377"/>
  <c r="E377" s="1"/>
  <c r="B378" i="23"/>
  <c r="D378" s="1"/>
  <c r="C379" i="25" l="1"/>
  <c r="D379"/>
  <c r="B380"/>
  <c r="E379"/>
  <c r="B379" i="24"/>
  <c r="D379" s="1"/>
  <c r="C378"/>
  <c r="E378" s="1"/>
  <c r="B379" i="23"/>
  <c r="D379" s="1"/>
  <c r="C380" i="25" l="1"/>
  <c r="D380"/>
  <c r="B381"/>
  <c r="E380"/>
  <c r="B380" i="24"/>
  <c r="D380" s="1"/>
  <c r="C379"/>
  <c r="E379" s="1"/>
  <c r="B380" i="23"/>
  <c r="D380" s="1"/>
  <c r="C381" i="25" l="1"/>
  <c r="D381"/>
  <c r="B382"/>
  <c r="E381"/>
  <c r="B381" i="24"/>
  <c r="D381" s="1"/>
  <c r="C380"/>
  <c r="E380" s="1"/>
  <c r="B381" i="23"/>
  <c r="D381" s="1"/>
  <c r="C382" i="25" l="1"/>
  <c r="D382"/>
  <c r="B383"/>
  <c r="E382"/>
  <c r="B382" i="24"/>
  <c r="D382" s="1"/>
  <c r="C381"/>
  <c r="E381" s="1"/>
  <c r="B382" i="23"/>
  <c r="D382" s="1"/>
  <c r="C383" i="25" l="1"/>
  <c r="D383"/>
  <c r="B384"/>
  <c r="E383"/>
  <c r="B383" i="24"/>
  <c r="D383" s="1"/>
  <c r="C382"/>
  <c r="E382" s="1"/>
  <c r="B383" i="23"/>
  <c r="D383" s="1"/>
  <c r="C384" i="25" l="1"/>
  <c r="D384"/>
  <c r="B385"/>
  <c r="E384"/>
  <c r="B384" i="24"/>
  <c r="D384" s="1"/>
  <c r="C383"/>
  <c r="E383" s="1"/>
  <c r="B384" i="23"/>
  <c r="D384" s="1"/>
  <c r="C385" i="25" l="1"/>
  <c r="D385"/>
  <c r="B386"/>
  <c r="E385"/>
  <c r="B385" i="24"/>
  <c r="D385" s="1"/>
  <c r="C384"/>
  <c r="E384" s="1"/>
  <c r="B385" i="23"/>
  <c r="D385" s="1"/>
  <c r="C386" i="25" l="1"/>
  <c r="D386"/>
  <c r="B387"/>
  <c r="E386"/>
  <c r="B386" i="24"/>
  <c r="D386" s="1"/>
  <c r="C385"/>
  <c r="E385" s="1"/>
  <c r="B386" i="23"/>
  <c r="D386" s="1"/>
  <c r="C387" i="25" l="1"/>
  <c r="D387"/>
  <c r="B388"/>
  <c r="E387"/>
  <c r="B387" i="24"/>
  <c r="D387" s="1"/>
  <c r="C386"/>
  <c r="E386" s="1"/>
  <c r="B387" i="23"/>
  <c r="D387" s="1"/>
  <c r="C388" i="25" l="1"/>
  <c r="D388"/>
  <c r="B389"/>
  <c r="E388"/>
  <c r="B388" i="24"/>
  <c r="D388" s="1"/>
  <c r="C387"/>
  <c r="E387" s="1"/>
  <c r="B388" i="23"/>
  <c r="D388" s="1"/>
  <c r="C389" i="25" l="1"/>
  <c r="D389"/>
  <c r="B390"/>
  <c r="E389"/>
  <c r="B389" i="24"/>
  <c r="D389" s="1"/>
  <c r="C388"/>
  <c r="E388" s="1"/>
  <c r="B389" i="23"/>
  <c r="D389" s="1"/>
  <c r="C390" i="25" l="1"/>
  <c r="D390"/>
  <c r="B391"/>
  <c r="E390"/>
  <c r="B390" i="24"/>
  <c r="D390" s="1"/>
  <c r="C389"/>
  <c r="E389" s="1"/>
  <c r="B390" i="23"/>
  <c r="D390" s="1"/>
  <c r="C391" i="25" l="1"/>
  <c r="D391"/>
  <c r="B392"/>
  <c r="E391"/>
  <c r="B391" i="24"/>
  <c r="D391" s="1"/>
  <c r="C390"/>
  <c r="E390" s="1"/>
  <c r="B391" i="23"/>
  <c r="D391" s="1"/>
  <c r="C392" i="25" l="1"/>
  <c r="D392"/>
  <c r="B393"/>
  <c r="E392"/>
  <c r="B392" i="24"/>
  <c r="D392" s="1"/>
  <c r="C391"/>
  <c r="E391" s="1"/>
  <c r="B392" i="23"/>
  <c r="D392" s="1"/>
  <c r="C393" i="25" l="1"/>
  <c r="D393"/>
  <c r="B394"/>
  <c r="E393"/>
  <c r="B393" i="24"/>
  <c r="D393" s="1"/>
  <c r="C392"/>
  <c r="E392" s="1"/>
  <c r="B393" i="23"/>
  <c r="D393" s="1"/>
  <c r="C394" i="25" l="1"/>
  <c r="D394"/>
  <c r="B395"/>
  <c r="E394"/>
  <c r="B394" i="24"/>
  <c r="D394" s="1"/>
  <c r="C393"/>
  <c r="E393" s="1"/>
  <c r="B394" i="23"/>
  <c r="D394" s="1"/>
  <c r="C395" i="25" l="1"/>
  <c r="D395"/>
  <c r="B396"/>
  <c r="E395"/>
  <c r="B395" i="24"/>
  <c r="D395" s="1"/>
  <c r="C394"/>
  <c r="E394" s="1"/>
  <c r="B395" i="23"/>
  <c r="D395" s="1"/>
  <c r="C396" i="25" l="1"/>
  <c r="D396"/>
  <c r="B397"/>
  <c r="E396"/>
  <c r="B396" i="24"/>
  <c r="D396" s="1"/>
  <c r="C395"/>
  <c r="E395" s="1"/>
  <c r="B396" i="23"/>
  <c r="D396" s="1"/>
  <c r="C397" i="25" l="1"/>
  <c r="D397"/>
  <c r="B398"/>
  <c r="E397"/>
  <c r="B397" i="24"/>
  <c r="D397" s="1"/>
  <c r="C396"/>
  <c r="E396" s="1"/>
  <c r="B397" i="23"/>
  <c r="D397" s="1"/>
  <c r="C398" i="25" l="1"/>
  <c r="D398"/>
  <c r="B399"/>
  <c r="E398"/>
  <c r="B398" i="24"/>
  <c r="D398" s="1"/>
  <c r="C397"/>
  <c r="E397" s="1"/>
  <c r="B398" i="23"/>
  <c r="D398" s="1"/>
  <c r="C399" i="25" l="1"/>
  <c r="D399"/>
  <c r="B400"/>
  <c r="E399"/>
  <c r="B399" i="24"/>
  <c r="D399" s="1"/>
  <c r="C398"/>
  <c r="E398" s="1"/>
  <c r="B399" i="23"/>
  <c r="D399" s="1"/>
  <c r="C400" i="25" l="1"/>
  <c r="D400"/>
  <c r="B401"/>
  <c r="E400"/>
  <c r="B400" i="24"/>
  <c r="D400" s="1"/>
  <c r="C399"/>
  <c r="E399" s="1"/>
  <c r="B400" i="23"/>
  <c r="D400" s="1"/>
  <c r="C401" i="25" l="1"/>
  <c r="D401"/>
  <c r="B402"/>
  <c r="E401"/>
  <c r="B401" i="24"/>
  <c r="D401" s="1"/>
  <c r="C400"/>
  <c r="E400" s="1"/>
  <c r="B401" i="23"/>
  <c r="D401" s="1"/>
  <c r="C402" i="25" l="1"/>
  <c r="D402"/>
  <c r="B403"/>
  <c r="E402"/>
  <c r="B402" i="24"/>
  <c r="D402" s="1"/>
  <c r="C401"/>
  <c r="E401" s="1"/>
  <c r="B402" i="23"/>
  <c r="D402" s="1"/>
  <c r="C403" i="25" l="1"/>
  <c r="D403"/>
  <c r="B404"/>
  <c r="E403"/>
  <c r="B403" i="24"/>
  <c r="D403" s="1"/>
  <c r="C402"/>
  <c r="E402" s="1"/>
  <c r="B403" i="23"/>
  <c r="D403" s="1"/>
  <c r="C404" i="25" l="1"/>
  <c r="D404"/>
  <c r="B405"/>
  <c r="E404"/>
  <c r="B404" i="24"/>
  <c r="D404" s="1"/>
  <c r="C403"/>
  <c r="E403" s="1"/>
  <c r="B404" i="23"/>
  <c r="D404" s="1"/>
  <c r="C405" i="25" l="1"/>
  <c r="D405"/>
  <c r="B406"/>
  <c r="E405"/>
  <c r="B405" i="24"/>
  <c r="D405" s="1"/>
  <c r="C404"/>
  <c r="E404" s="1"/>
  <c r="B405" i="23"/>
  <c r="D405" s="1"/>
  <c r="C406" i="25" l="1"/>
  <c r="D406"/>
  <c r="B407"/>
  <c r="E406"/>
  <c r="B406" i="24"/>
  <c r="D406" s="1"/>
  <c r="C405"/>
  <c r="E405" s="1"/>
  <c r="B406" i="23"/>
  <c r="D406" s="1"/>
  <c r="C407" i="25" l="1"/>
  <c r="D407"/>
  <c r="B408"/>
  <c r="E407"/>
  <c r="B407" i="24"/>
  <c r="D407" s="1"/>
  <c r="C406"/>
  <c r="E406" s="1"/>
  <c r="B407" i="23"/>
  <c r="D407" s="1"/>
  <c r="C408" i="25" l="1"/>
  <c r="D408"/>
  <c r="B409"/>
  <c r="E408"/>
  <c r="B408" i="24"/>
  <c r="D408" s="1"/>
  <c r="C407"/>
  <c r="E407" s="1"/>
  <c r="B408" i="23"/>
  <c r="D408" s="1"/>
  <c r="C409" i="25" l="1"/>
  <c r="D409"/>
  <c r="B410"/>
  <c r="E409"/>
  <c r="B409" i="24"/>
  <c r="D409" s="1"/>
  <c r="C408"/>
  <c r="E408" s="1"/>
  <c r="B409" i="23"/>
  <c r="D409" s="1"/>
  <c r="C410" i="25" l="1"/>
  <c r="D410"/>
  <c r="B411"/>
  <c r="E410"/>
  <c r="B410" i="24"/>
  <c r="D410" s="1"/>
  <c r="C409"/>
  <c r="E409" s="1"/>
  <c r="B410" i="23"/>
  <c r="D410" s="1"/>
  <c r="C411" i="25" l="1"/>
  <c r="D411"/>
  <c r="B412"/>
  <c r="E411"/>
  <c r="B411" i="24"/>
  <c r="D411" s="1"/>
  <c r="C410"/>
  <c r="E410" s="1"/>
  <c r="B411" i="23"/>
  <c r="D411" s="1"/>
  <c r="C412" i="25" l="1"/>
  <c r="D412"/>
  <c r="B413"/>
  <c r="E412"/>
  <c r="B412" i="24"/>
  <c r="D412" s="1"/>
  <c r="C411"/>
  <c r="E411" s="1"/>
  <c r="B412" i="23"/>
  <c r="D412" s="1"/>
  <c r="C413" i="25" l="1"/>
  <c r="D413"/>
  <c r="B414"/>
  <c r="E413"/>
  <c r="B413" i="24"/>
  <c r="D413" s="1"/>
  <c r="C412"/>
  <c r="E412" s="1"/>
  <c r="B413" i="23"/>
  <c r="D413" s="1"/>
  <c r="C414" i="25" l="1"/>
  <c r="D414"/>
  <c r="B415"/>
  <c r="E414"/>
  <c r="B414" i="24"/>
  <c r="D414" s="1"/>
  <c r="C413"/>
  <c r="E413" s="1"/>
  <c r="B414" i="23"/>
  <c r="D414" s="1"/>
  <c r="C415" i="25" l="1"/>
  <c r="D415"/>
  <c r="B416"/>
  <c r="E415"/>
  <c r="B415" i="24"/>
  <c r="D415" s="1"/>
  <c r="C414"/>
  <c r="E414" s="1"/>
  <c r="B415" i="23"/>
  <c r="D415" s="1"/>
  <c r="C416" i="25" l="1"/>
  <c r="D416"/>
  <c r="B417"/>
  <c r="E416"/>
  <c r="B416" i="24"/>
  <c r="D416" s="1"/>
  <c r="C415"/>
  <c r="E415" s="1"/>
  <c r="B416" i="23"/>
  <c r="D416" s="1"/>
  <c r="C417" i="25" l="1"/>
  <c r="D417"/>
  <c r="B418"/>
  <c r="E417"/>
  <c r="B417" i="24"/>
  <c r="D417" s="1"/>
  <c r="C416"/>
  <c r="E416" s="1"/>
  <c r="B417" i="23"/>
  <c r="D417" s="1"/>
  <c r="C418" i="25" l="1"/>
  <c r="D418"/>
  <c r="B419"/>
  <c r="E418"/>
  <c r="B418" i="24"/>
  <c r="D418" s="1"/>
  <c r="C417"/>
  <c r="E417" s="1"/>
  <c r="B418" i="23"/>
  <c r="D418" s="1"/>
  <c r="C419" i="25" l="1"/>
  <c r="D419"/>
  <c r="B420"/>
  <c r="E419"/>
  <c r="B419" i="24"/>
  <c r="D419" s="1"/>
  <c r="C418"/>
  <c r="E418" s="1"/>
  <c r="B419" i="23"/>
  <c r="D419" s="1"/>
  <c r="C420" i="25" l="1"/>
  <c r="D420"/>
  <c r="B421"/>
  <c r="E420"/>
  <c r="B420" i="24"/>
  <c r="D420" s="1"/>
  <c r="C419"/>
  <c r="E419" s="1"/>
  <c r="B420" i="23"/>
  <c r="D420" s="1"/>
  <c r="C421" i="25" l="1"/>
  <c r="D421"/>
  <c r="B422"/>
  <c r="E421"/>
  <c r="B421" i="24"/>
  <c r="D421" s="1"/>
  <c r="C420"/>
  <c r="E420" s="1"/>
  <c r="B421" i="23"/>
  <c r="D421" s="1"/>
  <c r="C422" i="25" l="1"/>
  <c r="D422"/>
  <c r="B423"/>
  <c r="E422"/>
  <c r="B422" i="24"/>
  <c r="D422" s="1"/>
  <c r="C421"/>
  <c r="E421" s="1"/>
  <c r="B422" i="23"/>
  <c r="D422" s="1"/>
  <c r="C423" i="25" l="1"/>
  <c r="D423"/>
  <c r="B424"/>
  <c r="E423"/>
  <c r="B423" i="24"/>
  <c r="D423" s="1"/>
  <c r="C422"/>
  <c r="E422" s="1"/>
  <c r="B423" i="23"/>
  <c r="D423" s="1"/>
  <c r="C424" i="25" l="1"/>
  <c r="D424"/>
  <c r="B425"/>
  <c r="E424"/>
  <c r="B424" i="24"/>
  <c r="D424" s="1"/>
  <c r="C423"/>
  <c r="E423" s="1"/>
  <c r="B424" i="23"/>
  <c r="D424" s="1"/>
  <c r="C425" i="25" l="1"/>
  <c r="D425"/>
  <c r="B426"/>
  <c r="E425"/>
  <c r="B425" i="24"/>
  <c r="D425" s="1"/>
  <c r="C424"/>
  <c r="E424" s="1"/>
  <c r="B425" i="23"/>
  <c r="D425" s="1"/>
  <c r="C426" i="25" l="1"/>
  <c r="D426"/>
  <c r="B427"/>
  <c r="E426"/>
  <c r="B426" i="24"/>
  <c r="D426" s="1"/>
  <c r="C425"/>
  <c r="E425" s="1"/>
  <c r="B426" i="23"/>
  <c r="D426" s="1"/>
  <c r="C427" i="25" l="1"/>
  <c r="D427"/>
  <c r="B428"/>
  <c r="E427"/>
  <c r="B427" i="24"/>
  <c r="D427" s="1"/>
  <c r="C426"/>
  <c r="E426" s="1"/>
  <c r="B427" i="23"/>
  <c r="D427" s="1"/>
  <c r="C428" i="25" l="1"/>
  <c r="D428"/>
  <c r="B429"/>
  <c r="E428"/>
  <c r="B428" i="24"/>
  <c r="D428" s="1"/>
  <c r="C427"/>
  <c r="E427" s="1"/>
  <c r="B428" i="23"/>
  <c r="D428" s="1"/>
  <c r="C429" i="25" l="1"/>
  <c r="D429"/>
  <c r="B430"/>
  <c r="E429"/>
  <c r="B429" i="24"/>
  <c r="D429" s="1"/>
  <c r="C428"/>
  <c r="E428" s="1"/>
  <c r="B429" i="23"/>
  <c r="D429" s="1"/>
  <c r="C430" i="25" l="1"/>
  <c r="D430"/>
  <c r="B431"/>
  <c r="E430"/>
  <c r="B430" i="24"/>
  <c r="D430" s="1"/>
  <c r="C429"/>
  <c r="E429" s="1"/>
  <c r="B430" i="23"/>
  <c r="D430" s="1"/>
  <c r="C431" i="25" l="1"/>
  <c r="D431"/>
  <c r="B432"/>
  <c r="E431"/>
  <c r="B431" i="24"/>
  <c r="D431" s="1"/>
  <c r="C430"/>
  <c r="E430" s="1"/>
  <c r="B431" i="23"/>
  <c r="D431" s="1"/>
  <c r="C432" i="25" l="1"/>
  <c r="D432"/>
  <c r="B433"/>
  <c r="E432"/>
  <c r="B432" i="24"/>
  <c r="D432" s="1"/>
  <c r="C431"/>
  <c r="E431" s="1"/>
  <c r="B432" i="23"/>
  <c r="D432" s="1"/>
  <c r="C433" i="25" l="1"/>
  <c r="D433"/>
  <c r="B434"/>
  <c r="E433"/>
  <c r="B433" i="24"/>
  <c r="D433" s="1"/>
  <c r="C432"/>
  <c r="E432" s="1"/>
  <c r="B433" i="23"/>
  <c r="D433" s="1"/>
  <c r="C434" i="25" l="1"/>
  <c r="D434"/>
  <c r="B435"/>
  <c r="E434"/>
  <c r="B434" i="24"/>
  <c r="D434" s="1"/>
  <c r="C433"/>
  <c r="E433" s="1"/>
  <c r="B434" i="23"/>
  <c r="D434" s="1"/>
  <c r="C435" i="25" l="1"/>
  <c r="D435"/>
  <c r="B436"/>
  <c r="E435"/>
  <c r="B435" i="24"/>
  <c r="D435" s="1"/>
  <c r="C434"/>
  <c r="E434" s="1"/>
  <c r="B435" i="23"/>
  <c r="D435" s="1"/>
  <c r="C436" i="25" l="1"/>
  <c r="D436"/>
  <c r="B437"/>
  <c r="E436"/>
  <c r="B436" i="24"/>
  <c r="D436" s="1"/>
  <c r="C435"/>
  <c r="E435" s="1"/>
  <c r="B436" i="23"/>
  <c r="D436" s="1"/>
  <c r="C437" i="25" l="1"/>
  <c r="D437"/>
  <c r="B438"/>
  <c r="E437"/>
  <c r="B437" i="24"/>
  <c r="D437" s="1"/>
  <c r="C436"/>
  <c r="E436" s="1"/>
  <c r="B437" i="23"/>
  <c r="D437" s="1"/>
  <c r="C438" i="25" l="1"/>
  <c r="D438"/>
  <c r="B439"/>
  <c r="E438"/>
  <c r="B438" i="24"/>
  <c r="D438" s="1"/>
  <c r="C437"/>
  <c r="E437" s="1"/>
  <c r="B438" i="23"/>
  <c r="D438" s="1"/>
  <c r="C439" i="25" l="1"/>
  <c r="D439"/>
  <c r="B440"/>
  <c r="E439"/>
  <c r="B439" i="24"/>
  <c r="D439" s="1"/>
  <c r="C438"/>
  <c r="E438" s="1"/>
  <c r="B439" i="23"/>
  <c r="D439" s="1"/>
  <c r="C440" i="25" l="1"/>
  <c r="D440"/>
  <c r="B441"/>
  <c r="E440"/>
  <c r="B440" i="24"/>
  <c r="D440" s="1"/>
  <c r="C439"/>
  <c r="E439" s="1"/>
  <c r="B440" i="23"/>
  <c r="D440" s="1"/>
  <c r="C441" i="25" l="1"/>
  <c r="D441"/>
  <c r="B442"/>
  <c r="E441"/>
  <c r="B441" i="24"/>
  <c r="D441" s="1"/>
  <c r="C440"/>
  <c r="E440" s="1"/>
  <c r="B441" i="23"/>
  <c r="D441" s="1"/>
  <c r="C442" i="25" l="1"/>
  <c r="D442"/>
  <c r="B443"/>
  <c r="E442"/>
  <c r="B442" i="24"/>
  <c r="D442" s="1"/>
  <c r="C441"/>
  <c r="E441" s="1"/>
  <c r="B442" i="23"/>
  <c r="D442" s="1"/>
  <c r="C443" i="25" l="1"/>
  <c r="D443"/>
  <c r="B444"/>
  <c r="E443"/>
  <c r="B443" i="24"/>
  <c r="D443" s="1"/>
  <c r="C442"/>
  <c r="E442" s="1"/>
  <c r="B443" i="23"/>
  <c r="D443" s="1"/>
  <c r="C444" i="25" l="1"/>
  <c r="D444"/>
  <c r="B445"/>
  <c r="E444"/>
  <c r="B444" i="24"/>
  <c r="D444" s="1"/>
  <c r="C443"/>
  <c r="E443" s="1"/>
  <c r="B444" i="23"/>
  <c r="D444" s="1"/>
  <c r="C445" i="25" l="1"/>
  <c r="D445"/>
  <c r="B446"/>
  <c r="E445"/>
  <c r="B445" i="24"/>
  <c r="D445" s="1"/>
  <c r="C444"/>
  <c r="E444" s="1"/>
  <c r="B445" i="23"/>
  <c r="D445" s="1"/>
  <c r="C446" i="25" l="1"/>
  <c r="D446"/>
  <c r="B447"/>
  <c r="E446"/>
  <c r="B446" i="24"/>
  <c r="D446" s="1"/>
  <c r="C445"/>
  <c r="E445" s="1"/>
  <c r="B446" i="23"/>
  <c r="D446" s="1"/>
  <c r="C447" i="25" l="1"/>
  <c r="D447"/>
  <c r="B448"/>
  <c r="E447"/>
  <c r="B447" i="24"/>
  <c r="D447" s="1"/>
  <c r="C446"/>
  <c r="E446" s="1"/>
  <c r="B447" i="23"/>
  <c r="D447" s="1"/>
  <c r="C448" i="25" l="1"/>
  <c r="D448"/>
  <c r="B449"/>
  <c r="E448"/>
  <c r="B448" i="24"/>
  <c r="D448" s="1"/>
  <c r="C447"/>
  <c r="E447" s="1"/>
  <c r="B448" i="23"/>
  <c r="D448" s="1"/>
  <c r="C449" i="25" l="1"/>
  <c r="D449"/>
  <c r="B450"/>
  <c r="E449"/>
  <c r="B449" i="24"/>
  <c r="D449" s="1"/>
  <c r="C448"/>
  <c r="E448" s="1"/>
  <c r="B449" i="23"/>
  <c r="D449" s="1"/>
  <c r="C450" i="25" l="1"/>
  <c r="D450"/>
  <c r="B451"/>
  <c r="E450"/>
  <c r="B450" i="24"/>
  <c r="D450" s="1"/>
  <c r="C449"/>
  <c r="E449" s="1"/>
  <c r="B450" i="23"/>
  <c r="D450" s="1"/>
  <c r="C451" i="25" l="1"/>
  <c r="D451"/>
  <c r="B452"/>
  <c r="E451"/>
  <c r="B451" i="24"/>
  <c r="D451" s="1"/>
  <c r="C450"/>
  <c r="E450" s="1"/>
  <c r="B451" i="23"/>
  <c r="D451" s="1"/>
  <c r="C452" i="25" l="1"/>
  <c r="D452"/>
  <c r="B453"/>
  <c r="D453" s="1"/>
  <c r="E452"/>
  <c r="B452" i="24"/>
  <c r="D452" s="1"/>
  <c r="C451"/>
  <c r="E451" s="1"/>
  <c r="B452" i="23"/>
  <c r="D452" s="1"/>
  <c r="B454" i="25" l="1"/>
  <c r="D454" s="1"/>
  <c r="C453"/>
  <c r="E453" s="1"/>
  <c r="B453" i="24"/>
  <c r="D453" s="1"/>
  <c r="C452"/>
  <c r="E452" s="1"/>
  <c r="B453" i="23"/>
  <c r="D453" s="1"/>
  <c r="B455" i="25" l="1"/>
  <c r="D455" s="1"/>
  <c r="C454"/>
  <c r="E454" s="1"/>
  <c r="C453" i="24"/>
  <c r="E453" s="1"/>
  <c r="B456" i="25" l="1"/>
  <c r="D456" s="1"/>
  <c r="C455"/>
  <c r="E455" s="1"/>
  <c r="H23" i="20"/>
  <c r="J26" i="21"/>
  <c r="B457" i="25" l="1"/>
  <c r="D457" s="1"/>
  <c r="C456"/>
  <c r="E456" s="1"/>
  <c r="H22" i="20"/>
  <c r="H22" i="19"/>
  <c r="H22" i="18"/>
  <c r="H22" i="17"/>
  <c r="H22" i="16"/>
  <c r="H22" i="1"/>
  <c r="B458" i="25" l="1"/>
  <c r="D458" s="1"/>
  <c r="C457"/>
  <c r="E457" s="1"/>
  <c r="B40" i="21"/>
  <c r="D40" s="1"/>
  <c r="C39"/>
  <c r="E39" s="1"/>
  <c r="B35"/>
  <c r="K34"/>
  <c r="I34"/>
  <c r="G34"/>
  <c r="F34"/>
  <c r="E34"/>
  <c r="B34"/>
  <c r="K27"/>
  <c r="J27"/>
  <c r="I27"/>
  <c r="H27"/>
  <c r="G27"/>
  <c r="F27"/>
  <c r="E27"/>
  <c r="D27"/>
  <c r="B27"/>
  <c r="J34"/>
  <c r="K25"/>
  <c r="H34"/>
  <c r="D34"/>
  <c r="K20"/>
  <c r="J20"/>
  <c r="J33" s="1"/>
  <c r="I20"/>
  <c r="I33" s="1"/>
  <c r="H20"/>
  <c r="H33" s="1"/>
  <c r="G20"/>
  <c r="F20"/>
  <c r="F33" s="1"/>
  <c r="E20"/>
  <c r="E33" s="1"/>
  <c r="D20"/>
  <c r="D33" s="1"/>
  <c r="B20"/>
  <c r="K13"/>
  <c r="K32" s="1"/>
  <c r="J13"/>
  <c r="J32" s="1"/>
  <c r="I13"/>
  <c r="I32" s="1"/>
  <c r="H13"/>
  <c r="H32" s="1"/>
  <c r="G13"/>
  <c r="G32" s="1"/>
  <c r="F13"/>
  <c r="F32" s="1"/>
  <c r="E13"/>
  <c r="E32" s="1"/>
  <c r="D13"/>
  <c r="D32" s="1"/>
  <c r="B13"/>
  <c r="B32" s="1"/>
  <c r="G22" i="20"/>
  <c r="F23"/>
  <c r="F34" s="1"/>
  <c r="F22"/>
  <c r="E22"/>
  <c r="D23"/>
  <c r="D34" s="1"/>
  <c r="B40"/>
  <c r="D40" s="1"/>
  <c r="B35"/>
  <c r="C39" s="1"/>
  <c r="E39" s="1"/>
  <c r="K34"/>
  <c r="I34"/>
  <c r="H34"/>
  <c r="G34"/>
  <c r="E34"/>
  <c r="B34"/>
  <c r="H33"/>
  <c r="I32"/>
  <c r="K27"/>
  <c r="J27"/>
  <c r="I27"/>
  <c r="H27"/>
  <c r="G27"/>
  <c r="F27"/>
  <c r="E27"/>
  <c r="D27"/>
  <c r="B27"/>
  <c r="J26"/>
  <c r="J34" s="1"/>
  <c r="K25"/>
  <c r="K20"/>
  <c r="J20"/>
  <c r="J33" s="1"/>
  <c r="I20"/>
  <c r="H20"/>
  <c r="G20"/>
  <c r="F20"/>
  <c r="F33" s="1"/>
  <c r="E20"/>
  <c r="D20"/>
  <c r="D33" s="1"/>
  <c r="B20"/>
  <c r="B33" s="1"/>
  <c r="K13"/>
  <c r="K32" s="1"/>
  <c r="J13"/>
  <c r="J32" s="1"/>
  <c r="I13"/>
  <c r="H13"/>
  <c r="H32" s="1"/>
  <c r="G13"/>
  <c r="G32" s="1"/>
  <c r="F13"/>
  <c r="F32" s="1"/>
  <c r="E13"/>
  <c r="E32" s="1"/>
  <c r="D13"/>
  <c r="D32" s="1"/>
  <c r="B13"/>
  <c r="B32" s="1"/>
  <c r="B40" i="19"/>
  <c r="E39"/>
  <c r="B35"/>
  <c r="C39" s="1"/>
  <c r="K34"/>
  <c r="I34"/>
  <c r="G34"/>
  <c r="E34"/>
  <c r="B34"/>
  <c r="K27"/>
  <c r="J27"/>
  <c r="I27"/>
  <c r="H27"/>
  <c r="G27"/>
  <c r="F27"/>
  <c r="E27"/>
  <c r="D27"/>
  <c r="B27"/>
  <c r="J26"/>
  <c r="J34" s="1"/>
  <c r="K25"/>
  <c r="H23"/>
  <c r="H34" s="1"/>
  <c r="F23"/>
  <c r="F34" s="1"/>
  <c r="D23"/>
  <c r="D34" s="1"/>
  <c r="G22"/>
  <c r="F22"/>
  <c r="E22"/>
  <c r="K20"/>
  <c r="J20"/>
  <c r="J33" s="1"/>
  <c r="I20"/>
  <c r="I33" s="1"/>
  <c r="H20"/>
  <c r="H33" s="1"/>
  <c r="G20"/>
  <c r="F20"/>
  <c r="E20"/>
  <c r="D20"/>
  <c r="D33" s="1"/>
  <c r="B20"/>
  <c r="K13"/>
  <c r="K32" s="1"/>
  <c r="J13"/>
  <c r="J32" s="1"/>
  <c r="I13"/>
  <c r="I32" s="1"/>
  <c r="H13"/>
  <c r="H32" s="1"/>
  <c r="G13"/>
  <c r="G32" s="1"/>
  <c r="F13"/>
  <c r="F32" s="1"/>
  <c r="E13"/>
  <c r="E32" s="1"/>
  <c r="D13"/>
  <c r="D32" s="1"/>
  <c r="B13"/>
  <c r="B32" s="1"/>
  <c r="B41" i="18"/>
  <c r="D41" s="1"/>
  <c r="B40"/>
  <c r="D40" s="1"/>
  <c r="E39"/>
  <c r="B35"/>
  <c r="C39" s="1"/>
  <c r="K34"/>
  <c r="I34"/>
  <c r="G34"/>
  <c r="E34"/>
  <c r="B34"/>
  <c r="K32"/>
  <c r="K27"/>
  <c r="J27"/>
  <c r="I27"/>
  <c r="H27"/>
  <c r="G27"/>
  <c r="F27"/>
  <c r="E27"/>
  <c r="D27"/>
  <c r="B27"/>
  <c r="J26"/>
  <c r="J34" s="1"/>
  <c r="K25"/>
  <c r="H23"/>
  <c r="H34" s="1"/>
  <c r="F23"/>
  <c r="F34" s="1"/>
  <c r="D23"/>
  <c r="D34" s="1"/>
  <c r="G22"/>
  <c r="F22"/>
  <c r="E22"/>
  <c r="K20"/>
  <c r="J20"/>
  <c r="J33" s="1"/>
  <c r="I20"/>
  <c r="H20"/>
  <c r="G20"/>
  <c r="G33" s="1"/>
  <c r="F20"/>
  <c r="E20"/>
  <c r="D20"/>
  <c r="B20"/>
  <c r="B33" s="1"/>
  <c r="K13"/>
  <c r="J13"/>
  <c r="J32" s="1"/>
  <c r="I13"/>
  <c r="I32" s="1"/>
  <c r="H13"/>
  <c r="H32" s="1"/>
  <c r="G13"/>
  <c r="G32" s="1"/>
  <c r="F13"/>
  <c r="F32" s="1"/>
  <c r="E13"/>
  <c r="E32" s="1"/>
  <c r="D13"/>
  <c r="D32" s="1"/>
  <c r="B13"/>
  <c r="B32" s="1"/>
  <c r="H23" i="17"/>
  <c r="G22"/>
  <c r="F23"/>
  <c r="F34" s="1"/>
  <c r="F22"/>
  <c r="E22"/>
  <c r="D23"/>
  <c r="B40"/>
  <c r="B35"/>
  <c r="C39" s="1"/>
  <c r="E39" s="1"/>
  <c r="K34"/>
  <c r="I34"/>
  <c r="G34"/>
  <c r="E34"/>
  <c r="B34"/>
  <c r="I32"/>
  <c r="E32"/>
  <c r="K27"/>
  <c r="J27"/>
  <c r="I27"/>
  <c r="H27"/>
  <c r="G27"/>
  <c r="F27"/>
  <c r="E27"/>
  <c r="D27"/>
  <c r="B27"/>
  <c r="J26"/>
  <c r="J34" s="1"/>
  <c r="K25"/>
  <c r="H34"/>
  <c r="D34"/>
  <c r="K20"/>
  <c r="K33" s="1"/>
  <c r="J20"/>
  <c r="J33" s="1"/>
  <c r="I20"/>
  <c r="H20"/>
  <c r="H33" s="1"/>
  <c r="G20"/>
  <c r="G33" s="1"/>
  <c r="F20"/>
  <c r="F33" s="1"/>
  <c r="E20"/>
  <c r="D20"/>
  <c r="D33" s="1"/>
  <c r="B20"/>
  <c r="B33" s="1"/>
  <c r="K13"/>
  <c r="K32" s="1"/>
  <c r="J13"/>
  <c r="J32" s="1"/>
  <c r="I13"/>
  <c r="H13"/>
  <c r="H32" s="1"/>
  <c r="G13"/>
  <c r="G32" s="1"/>
  <c r="F13"/>
  <c r="F32" s="1"/>
  <c r="E13"/>
  <c r="D13"/>
  <c r="D32" s="1"/>
  <c r="B13"/>
  <c r="B32" s="1"/>
  <c r="F23" i="16"/>
  <c r="F23" i="1"/>
  <c r="H23" i="16"/>
  <c r="H34" s="1"/>
  <c r="G22"/>
  <c r="F22"/>
  <c r="E22"/>
  <c r="D23"/>
  <c r="D34" s="1"/>
  <c r="B40"/>
  <c r="D40" s="1"/>
  <c r="C39"/>
  <c r="E39" s="1"/>
  <c r="B35"/>
  <c r="K34"/>
  <c r="I34"/>
  <c r="G34"/>
  <c r="F34"/>
  <c r="E34"/>
  <c r="B34"/>
  <c r="J32"/>
  <c r="I32"/>
  <c r="F32"/>
  <c r="K27"/>
  <c r="J27"/>
  <c r="I27"/>
  <c r="H27"/>
  <c r="G27"/>
  <c r="F27"/>
  <c r="E27"/>
  <c r="D27"/>
  <c r="B27"/>
  <c r="J26"/>
  <c r="J34" s="1"/>
  <c r="K25"/>
  <c r="K20"/>
  <c r="K33" s="1"/>
  <c r="J20"/>
  <c r="I20"/>
  <c r="H20"/>
  <c r="H33" s="1"/>
  <c r="G20"/>
  <c r="G33" s="1"/>
  <c r="F20"/>
  <c r="E20"/>
  <c r="E33" s="1"/>
  <c r="D20"/>
  <c r="D33" s="1"/>
  <c r="B20"/>
  <c r="B33" s="1"/>
  <c r="K13"/>
  <c r="K32" s="1"/>
  <c r="J13"/>
  <c r="I13"/>
  <c r="H13"/>
  <c r="H32" s="1"/>
  <c r="G13"/>
  <c r="G32" s="1"/>
  <c r="F13"/>
  <c r="E13"/>
  <c r="E32" s="1"/>
  <c r="D13"/>
  <c r="D32" s="1"/>
  <c r="B13"/>
  <c r="B32" s="1"/>
  <c r="B41" i="21" l="1"/>
  <c r="D41" s="1"/>
  <c r="B41" i="19"/>
  <c r="D40"/>
  <c r="B41" i="17"/>
  <c r="D41" s="1"/>
  <c r="D40"/>
  <c r="I33" i="20"/>
  <c r="I33" i="16"/>
  <c r="B41"/>
  <c r="D41" s="1"/>
  <c r="E33" i="17"/>
  <c r="I33"/>
  <c r="E33" i="18"/>
  <c r="I33"/>
  <c r="G33" i="20"/>
  <c r="K33"/>
  <c r="B459" i="25"/>
  <c r="D459" s="1"/>
  <c r="C458"/>
  <c r="E458" s="1"/>
  <c r="F33" i="16"/>
  <c r="J33"/>
  <c r="K33" i="18"/>
  <c r="E33" i="19"/>
  <c r="F33"/>
  <c r="B33" i="21"/>
  <c r="B36" s="1"/>
  <c r="G33"/>
  <c r="K33"/>
  <c r="B42"/>
  <c r="D42" s="1"/>
  <c r="E33" i="20"/>
  <c r="B36"/>
  <c r="B41"/>
  <c r="D41" s="1"/>
  <c r="B33" i="19"/>
  <c r="B36" s="1"/>
  <c r="G33"/>
  <c r="K33"/>
  <c r="B42" i="18"/>
  <c r="D42" s="1"/>
  <c r="F33"/>
  <c r="D33"/>
  <c r="H33"/>
  <c r="B36"/>
  <c r="B36" i="17"/>
  <c r="B42"/>
  <c r="D42" s="1"/>
  <c r="B36" i="16"/>
  <c r="K34" i="1"/>
  <c r="J34"/>
  <c r="J32"/>
  <c r="J26"/>
  <c r="K25"/>
  <c r="H23"/>
  <c r="G22"/>
  <c r="F22"/>
  <c r="D23"/>
  <c r="E22"/>
  <c r="E27"/>
  <c r="F27"/>
  <c r="G27"/>
  <c r="H27"/>
  <c r="I27"/>
  <c r="J27"/>
  <c r="K27"/>
  <c r="D27"/>
  <c r="B27"/>
  <c r="J20"/>
  <c r="J33" s="1"/>
  <c r="K20"/>
  <c r="K33" s="1"/>
  <c r="J13"/>
  <c r="K13"/>
  <c r="K32" s="1"/>
  <c r="B40"/>
  <c r="D40" s="1"/>
  <c r="B20"/>
  <c r="B20" i="14"/>
  <c r="B40"/>
  <c r="E40" s="1"/>
  <c r="B34"/>
  <c r="B33"/>
  <c r="B13"/>
  <c r="B32" s="1"/>
  <c r="B42" i="19" l="1"/>
  <c r="D41"/>
  <c r="B41" i="1"/>
  <c r="B41" i="14"/>
  <c r="B42" i="16"/>
  <c r="D42" s="1"/>
  <c r="C459" i="25"/>
  <c r="E459" s="1"/>
  <c r="C40" i="21"/>
  <c r="E40" s="1"/>
  <c r="C41"/>
  <c r="E41" s="1"/>
  <c r="C42"/>
  <c r="E42" s="1"/>
  <c r="B43"/>
  <c r="D43" s="1"/>
  <c r="B42" i="20"/>
  <c r="D42" s="1"/>
  <c r="C40"/>
  <c r="E40" s="1"/>
  <c r="C41"/>
  <c r="E41" s="1"/>
  <c r="C42" i="19"/>
  <c r="E42" s="1"/>
  <c r="C41"/>
  <c r="E41" s="1"/>
  <c r="C40"/>
  <c r="E40" s="1"/>
  <c r="C42" i="18"/>
  <c r="E42" s="1"/>
  <c r="C41"/>
  <c r="E41" s="1"/>
  <c r="C40"/>
  <c r="E40" s="1"/>
  <c r="B43"/>
  <c r="D43" s="1"/>
  <c r="B43" i="17"/>
  <c r="C41"/>
  <c r="E41" s="1"/>
  <c r="C42"/>
  <c r="E42" s="1"/>
  <c r="C40"/>
  <c r="E40" s="1"/>
  <c r="C40" i="16"/>
  <c r="E40" s="1"/>
  <c r="C41"/>
  <c r="E41" s="1"/>
  <c r="C39" i="14"/>
  <c r="D39" s="1"/>
  <c r="B36"/>
  <c r="I20" i="1"/>
  <c r="H20"/>
  <c r="G20"/>
  <c r="F20"/>
  <c r="E20"/>
  <c r="D20"/>
  <c r="B42" i="14" l="1"/>
  <c r="E41"/>
  <c r="B43" i="19"/>
  <c r="D42"/>
  <c r="C43" i="17"/>
  <c r="E43" s="1"/>
  <c r="D43"/>
  <c r="B42" i="1"/>
  <c r="D41"/>
  <c r="B43" i="16"/>
  <c r="D43" s="1"/>
  <c r="C42"/>
  <c r="E42" s="1"/>
  <c r="B44" i="21"/>
  <c r="D44" s="1"/>
  <c r="C43"/>
  <c r="E43" s="1"/>
  <c r="B43" i="20"/>
  <c r="D43" s="1"/>
  <c r="C42"/>
  <c r="E42" s="1"/>
  <c r="B44" i="18"/>
  <c r="D44" s="1"/>
  <c r="C43"/>
  <c r="E43" s="1"/>
  <c r="B44" i="17"/>
  <c r="D44" s="1"/>
  <c r="C42" i="14"/>
  <c r="D42" s="1"/>
  <c r="C41"/>
  <c r="D41" s="1"/>
  <c r="C40"/>
  <c r="D40" s="1"/>
  <c r="H28" i="13"/>
  <c r="F28"/>
  <c r="G27"/>
  <c r="H28" i="12"/>
  <c r="F28"/>
  <c r="G27"/>
  <c r="E42" i="14" l="1"/>
  <c r="B43"/>
  <c r="B44" i="19"/>
  <c r="D43"/>
  <c r="C43"/>
  <c r="E43" s="1"/>
  <c r="B43" i="1"/>
  <c r="D42"/>
  <c r="B44" i="16"/>
  <c r="D44" s="1"/>
  <c r="C43"/>
  <c r="E43" s="1"/>
  <c r="B45" i="21"/>
  <c r="D45" s="1"/>
  <c r="C44"/>
  <c r="E44" s="1"/>
  <c r="B44" i="20"/>
  <c r="D44" s="1"/>
  <c r="C43"/>
  <c r="E43" s="1"/>
  <c r="B45" i="18"/>
  <c r="D45" s="1"/>
  <c r="C44"/>
  <c r="E44" s="1"/>
  <c r="B45" i="17"/>
  <c r="D45" s="1"/>
  <c r="C44"/>
  <c r="E44" s="1"/>
  <c r="B39" i="13"/>
  <c r="B40" s="1"/>
  <c r="A38"/>
  <c r="B35"/>
  <c r="C38" s="1"/>
  <c r="D38" s="1"/>
  <c r="I34"/>
  <c r="G34"/>
  <c r="E34"/>
  <c r="I33"/>
  <c r="H33"/>
  <c r="F33"/>
  <c r="E33"/>
  <c r="D33"/>
  <c r="H32"/>
  <c r="H34"/>
  <c r="F34"/>
  <c r="G33"/>
  <c r="D26"/>
  <c r="D34" s="1"/>
  <c r="B26"/>
  <c r="B34" s="1"/>
  <c r="B25"/>
  <c r="B20"/>
  <c r="B33" s="1"/>
  <c r="I13"/>
  <c r="I32" s="1"/>
  <c r="H13"/>
  <c r="G13"/>
  <c r="G32" s="1"/>
  <c r="F13"/>
  <c r="F32" s="1"/>
  <c r="E13"/>
  <c r="E32" s="1"/>
  <c r="D13"/>
  <c r="D32" s="1"/>
  <c r="B13"/>
  <c r="B32" s="1"/>
  <c r="B39" i="12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A38"/>
  <c r="B35"/>
  <c r="I34"/>
  <c r="G34"/>
  <c r="E34"/>
  <c r="I33"/>
  <c r="H33"/>
  <c r="F33"/>
  <c r="E33"/>
  <c r="D33"/>
  <c r="H34"/>
  <c r="F34"/>
  <c r="G33"/>
  <c r="D26"/>
  <c r="D34" s="1"/>
  <c r="B26"/>
  <c r="B34" s="1"/>
  <c r="B25"/>
  <c r="B20"/>
  <c r="I13"/>
  <c r="I32" s="1"/>
  <c r="H13"/>
  <c r="H32" s="1"/>
  <c r="G13"/>
  <c r="G32" s="1"/>
  <c r="F13"/>
  <c r="F32" s="1"/>
  <c r="E13"/>
  <c r="E32" s="1"/>
  <c r="D13"/>
  <c r="D32" s="1"/>
  <c r="B13"/>
  <c r="B32" s="1"/>
  <c r="A74" i="11"/>
  <c r="A50"/>
  <c r="B39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A39"/>
  <c r="A38"/>
  <c r="B35"/>
  <c r="C38" s="1"/>
  <c r="D38" s="1"/>
  <c r="I34"/>
  <c r="G34"/>
  <c r="E34"/>
  <c r="I33"/>
  <c r="H33"/>
  <c r="F33"/>
  <c r="E33"/>
  <c r="D33"/>
  <c r="H28"/>
  <c r="H34" s="1"/>
  <c r="F28"/>
  <c r="F34" s="1"/>
  <c r="G27"/>
  <c r="G33" s="1"/>
  <c r="D26"/>
  <c r="D34" s="1"/>
  <c r="B26"/>
  <c r="B34" s="1"/>
  <c r="B25"/>
  <c r="B20"/>
  <c r="I13"/>
  <c r="I32" s="1"/>
  <c r="H13"/>
  <c r="H32" s="1"/>
  <c r="G13"/>
  <c r="G32" s="1"/>
  <c r="F13"/>
  <c r="F32" s="1"/>
  <c r="E13"/>
  <c r="E32" s="1"/>
  <c r="D13"/>
  <c r="D32" s="1"/>
  <c r="B13"/>
  <c r="B32" s="1"/>
  <c r="I13" i="9"/>
  <c r="H13"/>
  <c r="H32" s="1"/>
  <c r="G13"/>
  <c r="F13"/>
  <c r="E13"/>
  <c r="D13"/>
  <c r="B13"/>
  <c r="B32" s="1"/>
  <c r="I13" i="10"/>
  <c r="H13"/>
  <c r="G13"/>
  <c r="G32" s="1"/>
  <c r="F13"/>
  <c r="F32" s="1"/>
  <c r="E13"/>
  <c r="B13"/>
  <c r="D13"/>
  <c r="D32" s="1"/>
  <c r="B39"/>
  <c r="B40" s="1"/>
  <c r="A38"/>
  <c r="B35"/>
  <c r="I34"/>
  <c r="G34"/>
  <c r="E34"/>
  <c r="I33"/>
  <c r="H33"/>
  <c r="F33"/>
  <c r="E33"/>
  <c r="D33"/>
  <c r="I32"/>
  <c r="H32"/>
  <c r="E32"/>
  <c r="H28"/>
  <c r="H34" s="1"/>
  <c r="F28"/>
  <c r="F34" s="1"/>
  <c r="G27"/>
  <c r="G33" s="1"/>
  <c r="D26"/>
  <c r="D34" s="1"/>
  <c r="B26"/>
  <c r="B34" s="1"/>
  <c r="B25"/>
  <c r="B20"/>
  <c r="B32"/>
  <c r="B39" i="9"/>
  <c r="B40" s="1"/>
  <c r="A38"/>
  <c r="B35"/>
  <c r="C38" s="1"/>
  <c r="D38" s="1"/>
  <c r="I34"/>
  <c r="G34"/>
  <c r="E34"/>
  <c r="I33"/>
  <c r="H33"/>
  <c r="F33"/>
  <c r="E33"/>
  <c r="D33"/>
  <c r="I32"/>
  <c r="E32"/>
  <c r="D32"/>
  <c r="H28"/>
  <c r="H34" s="1"/>
  <c r="F28"/>
  <c r="F34" s="1"/>
  <c r="G27"/>
  <c r="G33" s="1"/>
  <c r="D26"/>
  <c r="D34" s="1"/>
  <c r="B26"/>
  <c r="B34" s="1"/>
  <c r="B25"/>
  <c r="B20"/>
  <c r="B33" s="1"/>
  <c r="G32"/>
  <c r="F32"/>
  <c r="B39" i="8"/>
  <c r="A39" s="1"/>
  <c r="A38"/>
  <c r="B35"/>
  <c r="I34"/>
  <c r="G34"/>
  <c r="E34"/>
  <c r="I33"/>
  <c r="H33"/>
  <c r="F33"/>
  <c r="E33"/>
  <c r="D33"/>
  <c r="H28"/>
  <c r="H34" s="1"/>
  <c r="F28"/>
  <c r="F34" s="1"/>
  <c r="G27"/>
  <c r="G33" s="1"/>
  <c r="D26"/>
  <c r="D34" s="1"/>
  <c r="B26"/>
  <c r="B34" s="1"/>
  <c r="B25"/>
  <c r="B20"/>
  <c r="I13"/>
  <c r="I32" s="1"/>
  <c r="H13"/>
  <c r="H32" s="1"/>
  <c r="G13"/>
  <c r="G32" s="1"/>
  <c r="F13"/>
  <c r="F32" s="1"/>
  <c r="E13"/>
  <c r="E32" s="1"/>
  <c r="D13"/>
  <c r="D32" s="1"/>
  <c r="B13"/>
  <c r="B32" s="1"/>
  <c r="B39" i="7"/>
  <c r="B40" s="1"/>
  <c r="A38"/>
  <c r="B35"/>
  <c r="C38" s="1"/>
  <c r="D38" s="1"/>
  <c r="I34"/>
  <c r="G34"/>
  <c r="E34"/>
  <c r="I33"/>
  <c r="H33"/>
  <c r="F33"/>
  <c r="E33"/>
  <c r="D33"/>
  <c r="H28"/>
  <c r="H34" s="1"/>
  <c r="F28"/>
  <c r="F34" s="1"/>
  <c r="G27"/>
  <c r="G33" s="1"/>
  <c r="D26"/>
  <c r="D34" s="1"/>
  <c r="B26"/>
  <c r="B34" s="1"/>
  <c r="B25"/>
  <c r="B20"/>
  <c r="B33" s="1"/>
  <c r="I13"/>
  <c r="I32" s="1"/>
  <c r="H13"/>
  <c r="H32" s="1"/>
  <c r="G13"/>
  <c r="G32" s="1"/>
  <c r="F13"/>
  <c r="F32" s="1"/>
  <c r="E13"/>
  <c r="E32" s="1"/>
  <c r="D13"/>
  <c r="D32" s="1"/>
  <c r="B13"/>
  <c r="B32" s="1"/>
  <c r="B40" i="6"/>
  <c r="A40" s="1"/>
  <c r="B39"/>
  <c r="A39" s="1"/>
  <c r="A38"/>
  <c r="B35"/>
  <c r="I34"/>
  <c r="G34"/>
  <c r="E34"/>
  <c r="I33"/>
  <c r="H33"/>
  <c r="F33"/>
  <c r="E33"/>
  <c r="D33"/>
  <c r="H28"/>
  <c r="H34" s="1"/>
  <c r="F28"/>
  <c r="F34" s="1"/>
  <c r="G27"/>
  <c r="G33" s="1"/>
  <c r="D26"/>
  <c r="D34" s="1"/>
  <c r="B26"/>
  <c r="B34" s="1"/>
  <c r="B25"/>
  <c r="B20"/>
  <c r="B33" s="1"/>
  <c r="I13"/>
  <c r="I32" s="1"/>
  <c r="H13"/>
  <c r="H32" s="1"/>
  <c r="G13"/>
  <c r="G32" s="1"/>
  <c r="F13"/>
  <c r="F32" s="1"/>
  <c r="E13"/>
  <c r="E32" s="1"/>
  <c r="D13"/>
  <c r="D32" s="1"/>
  <c r="B13"/>
  <c r="B32" s="1"/>
  <c r="B39" i="5"/>
  <c r="A39" s="1"/>
  <c r="A38"/>
  <c r="B35"/>
  <c r="C38" s="1"/>
  <c r="D38" s="1"/>
  <c r="I34"/>
  <c r="G34"/>
  <c r="E34"/>
  <c r="I33"/>
  <c r="H33"/>
  <c r="G33"/>
  <c r="F33"/>
  <c r="E33"/>
  <c r="D33"/>
  <c r="B33"/>
  <c r="H28"/>
  <c r="H34" s="1"/>
  <c r="F28"/>
  <c r="F34" s="1"/>
  <c r="G27"/>
  <c r="D26"/>
  <c r="D34" s="1"/>
  <c r="B26"/>
  <c r="B34" s="1"/>
  <c r="B25"/>
  <c r="B20"/>
  <c r="I13"/>
  <c r="I32" s="1"/>
  <c r="H13"/>
  <c r="H32" s="1"/>
  <c r="G13"/>
  <c r="G32" s="1"/>
  <c r="F13"/>
  <c r="F32" s="1"/>
  <c r="E13"/>
  <c r="E32" s="1"/>
  <c r="D13"/>
  <c r="D32" s="1"/>
  <c r="B13"/>
  <c r="B32" s="1"/>
  <c r="B20" i="4"/>
  <c r="B39"/>
  <c r="A39" s="1"/>
  <c r="A38"/>
  <c r="B35"/>
  <c r="I34"/>
  <c r="G34"/>
  <c r="E34"/>
  <c r="I33"/>
  <c r="H33"/>
  <c r="F33"/>
  <c r="E33"/>
  <c r="H28"/>
  <c r="H34" s="1"/>
  <c r="F28"/>
  <c r="F34" s="1"/>
  <c r="G27"/>
  <c r="G33" s="1"/>
  <c r="D26"/>
  <c r="D34" s="1"/>
  <c r="B26"/>
  <c r="B34" s="1"/>
  <c r="B25"/>
  <c r="B33" s="1"/>
  <c r="D33"/>
  <c r="I13"/>
  <c r="I32" s="1"/>
  <c r="H13"/>
  <c r="H32" s="1"/>
  <c r="G13"/>
  <c r="G32" s="1"/>
  <c r="F13"/>
  <c r="F32" s="1"/>
  <c r="E13"/>
  <c r="E32" s="1"/>
  <c r="D13"/>
  <c r="D32" s="1"/>
  <c r="B13"/>
  <c r="B32" s="1"/>
  <c r="E13" i="1"/>
  <c r="E32" s="1"/>
  <c r="F13"/>
  <c r="F32" s="1"/>
  <c r="G13"/>
  <c r="G32" s="1"/>
  <c r="H13"/>
  <c r="H32" s="1"/>
  <c r="I13"/>
  <c r="I32" s="1"/>
  <c r="B13"/>
  <c r="D13"/>
  <c r="D32" s="1"/>
  <c r="B35"/>
  <c r="C39" s="1"/>
  <c r="I34"/>
  <c r="I33"/>
  <c r="E34"/>
  <c r="G34"/>
  <c r="E33"/>
  <c r="F33"/>
  <c r="G33"/>
  <c r="H33"/>
  <c r="D34"/>
  <c r="F34"/>
  <c r="H34"/>
  <c r="D33"/>
  <c r="B32"/>
  <c r="B34"/>
  <c r="E43" i="14" l="1"/>
  <c r="C43"/>
  <c r="D43" s="1"/>
  <c r="B44"/>
  <c r="B45" i="19"/>
  <c r="D44"/>
  <c r="C44"/>
  <c r="E44" s="1"/>
  <c r="B44" i="1"/>
  <c r="D43"/>
  <c r="B36" i="5"/>
  <c r="B36" i="7"/>
  <c r="A39"/>
  <c r="A39" i="9"/>
  <c r="A42" i="11"/>
  <c r="A62"/>
  <c r="A42" i="12"/>
  <c r="C44" i="16"/>
  <c r="E44" s="1"/>
  <c r="B45"/>
  <c r="D45" s="1"/>
  <c r="B33" i="8"/>
  <c r="B33" i="10"/>
  <c r="A46" i="11"/>
  <c r="A66"/>
  <c r="A39" i="12"/>
  <c r="A44"/>
  <c r="A50"/>
  <c r="B41" i="6"/>
  <c r="B42" s="1"/>
  <c r="B40" i="8"/>
  <c r="B41" s="1"/>
  <c r="A58" i="11"/>
  <c r="A78"/>
  <c r="A40" i="12"/>
  <c r="B46" i="21"/>
  <c r="D46" s="1"/>
  <c r="C45"/>
  <c r="E45" s="1"/>
  <c r="B45" i="20"/>
  <c r="D45" s="1"/>
  <c r="C44"/>
  <c r="E44" s="1"/>
  <c r="B46" i="18"/>
  <c r="D46" s="1"/>
  <c r="C45"/>
  <c r="E45" s="1"/>
  <c r="B46" i="17"/>
  <c r="D46" s="1"/>
  <c r="C45"/>
  <c r="E45" s="1"/>
  <c r="B41" i="7"/>
  <c r="B42" s="1"/>
  <c r="A40"/>
  <c r="B40" i="4"/>
  <c r="B41" s="1"/>
  <c r="B40" i="5"/>
  <c r="A82" i="11"/>
  <c r="A46" i="12"/>
  <c r="A54"/>
  <c r="A62"/>
  <c r="A70"/>
  <c r="A78"/>
  <c r="A86"/>
  <c r="A94"/>
  <c r="A102"/>
  <c r="A110"/>
  <c r="A118"/>
  <c r="A126"/>
  <c r="A134"/>
  <c r="A142"/>
  <c r="A150"/>
  <c r="A158"/>
  <c r="A166"/>
  <c r="A54" i="11"/>
  <c r="A70"/>
  <c r="A86"/>
  <c r="A48" i="12"/>
  <c r="A56"/>
  <c r="A64"/>
  <c r="A72"/>
  <c r="A80"/>
  <c r="A88"/>
  <c r="A96"/>
  <c r="A104"/>
  <c r="A112"/>
  <c r="A120"/>
  <c r="A128"/>
  <c r="A136"/>
  <c r="A144"/>
  <c r="A152"/>
  <c r="A160"/>
  <c r="A168"/>
  <c r="A39" i="10"/>
  <c r="B33" i="11"/>
  <c r="A90"/>
  <c r="A58" i="12"/>
  <c r="A66"/>
  <c r="A74"/>
  <c r="A82"/>
  <c r="A90"/>
  <c r="A98"/>
  <c r="A106"/>
  <c r="A114"/>
  <c r="A122"/>
  <c r="A130"/>
  <c r="A138"/>
  <c r="A146"/>
  <c r="A154"/>
  <c r="A162"/>
  <c r="A170"/>
  <c r="A39" i="13"/>
  <c r="A52" i="12"/>
  <c r="A60"/>
  <c r="A68"/>
  <c r="A76"/>
  <c r="A84"/>
  <c r="A92"/>
  <c r="A100"/>
  <c r="A108"/>
  <c r="A116"/>
  <c r="A124"/>
  <c r="A132"/>
  <c r="A140"/>
  <c r="A148"/>
  <c r="A156"/>
  <c r="A164"/>
  <c r="B41" i="13"/>
  <c r="A40"/>
  <c r="B36"/>
  <c r="B33" i="12"/>
  <c r="B36" s="1"/>
  <c r="C38"/>
  <c r="D38" s="1"/>
  <c r="B172"/>
  <c r="A171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B114" i="11"/>
  <c r="A113"/>
  <c r="A106"/>
  <c r="A47"/>
  <c r="A107"/>
  <c r="A94"/>
  <c r="A98"/>
  <c r="A102"/>
  <c r="A110"/>
  <c r="A43"/>
  <c r="A55"/>
  <c r="A63"/>
  <c r="A71"/>
  <c r="A79"/>
  <c r="A91"/>
  <c r="A99"/>
  <c r="A111"/>
  <c r="A76"/>
  <c r="A51"/>
  <c r="A59"/>
  <c r="A67"/>
  <c r="A75"/>
  <c r="A83"/>
  <c r="A87"/>
  <c r="A95"/>
  <c r="A103"/>
  <c r="A40"/>
  <c r="A44"/>
  <c r="A48"/>
  <c r="A52"/>
  <c r="A56"/>
  <c r="A60"/>
  <c r="A64"/>
  <c r="A68"/>
  <c r="A72"/>
  <c r="A80"/>
  <c r="A84"/>
  <c r="A88"/>
  <c r="A92"/>
  <c r="A96"/>
  <c r="A100"/>
  <c r="A104"/>
  <c r="A108"/>
  <c r="A112"/>
  <c r="A41"/>
  <c r="A45"/>
  <c r="A49"/>
  <c r="A53"/>
  <c r="A57"/>
  <c r="A61"/>
  <c r="A65"/>
  <c r="A69"/>
  <c r="A73"/>
  <c r="A77"/>
  <c r="A81"/>
  <c r="A85"/>
  <c r="A89"/>
  <c r="A93"/>
  <c r="A97"/>
  <c r="A101"/>
  <c r="A105"/>
  <c r="A109"/>
  <c r="B36"/>
  <c r="A40" i="10"/>
  <c r="B41"/>
  <c r="C38"/>
  <c r="D38" s="1"/>
  <c r="B36"/>
  <c r="A40" i="9"/>
  <c r="B41"/>
  <c r="B36"/>
  <c r="B42" i="8"/>
  <c r="A41"/>
  <c r="C38"/>
  <c r="D38" s="1"/>
  <c r="B36"/>
  <c r="A40"/>
  <c r="C39" i="7"/>
  <c r="D39" s="1"/>
  <c r="C40"/>
  <c r="D40" s="1"/>
  <c r="C41"/>
  <c r="D41" s="1"/>
  <c r="C42"/>
  <c r="D42" s="1"/>
  <c r="A42"/>
  <c r="B43"/>
  <c r="C43" s="1"/>
  <c r="D43" s="1"/>
  <c r="A41"/>
  <c r="B43" i="6"/>
  <c r="A42"/>
  <c r="C38"/>
  <c r="D38" s="1"/>
  <c r="B36"/>
  <c r="A41"/>
  <c r="C40" i="5"/>
  <c r="D40" s="1"/>
  <c r="C39"/>
  <c r="D39" s="1"/>
  <c r="A41" i="4"/>
  <c r="B42"/>
  <c r="C38"/>
  <c r="D38" s="1"/>
  <c r="B36"/>
  <c r="A40"/>
  <c r="B33" i="1"/>
  <c r="B36" s="1"/>
  <c r="C44" i="14" l="1"/>
  <c r="D44" s="1"/>
  <c r="E44"/>
  <c r="B45"/>
  <c r="B46" i="19"/>
  <c r="D45"/>
  <c r="C45"/>
  <c r="E45" s="1"/>
  <c r="B45" i="1"/>
  <c r="D44"/>
  <c r="C43"/>
  <c r="E43" s="1"/>
  <c r="C44"/>
  <c r="E44" s="1"/>
  <c r="C40"/>
  <c r="E40" s="1"/>
  <c r="C41"/>
  <c r="E41" s="1"/>
  <c r="C45"/>
  <c r="E45" s="1"/>
  <c r="C42"/>
  <c r="E42" s="1"/>
  <c r="B46" i="16"/>
  <c r="D46" s="1"/>
  <c r="C45"/>
  <c r="E45" s="1"/>
  <c r="B47" i="21"/>
  <c r="D47" s="1"/>
  <c r="C46"/>
  <c r="E46" s="1"/>
  <c r="B46" i="20"/>
  <c r="D46" s="1"/>
  <c r="C45"/>
  <c r="E45" s="1"/>
  <c r="B47" i="18"/>
  <c r="D47" s="1"/>
  <c r="C46"/>
  <c r="E46" s="1"/>
  <c r="B47" i="17"/>
  <c r="D47" s="1"/>
  <c r="C46"/>
  <c r="E46" s="1"/>
  <c r="A40" i="5"/>
  <c r="B41"/>
  <c r="C41" i="13"/>
  <c r="D41" s="1"/>
  <c r="C40"/>
  <c r="D40" s="1"/>
  <c r="C39"/>
  <c r="D39" s="1"/>
  <c r="B42"/>
  <c r="A41"/>
  <c r="B173" i="12"/>
  <c r="A172"/>
  <c r="C158"/>
  <c r="C157"/>
  <c r="D157" s="1"/>
  <c r="C156"/>
  <c r="D156" s="1"/>
  <c r="C155"/>
  <c r="D155" s="1"/>
  <c r="C154"/>
  <c r="D154" s="1"/>
  <c r="C153"/>
  <c r="D153" s="1"/>
  <c r="C152"/>
  <c r="D152" s="1"/>
  <c r="C151"/>
  <c r="D151" s="1"/>
  <c r="C150"/>
  <c r="D150" s="1"/>
  <c r="C149"/>
  <c r="D149" s="1"/>
  <c r="C148"/>
  <c r="D148" s="1"/>
  <c r="C147"/>
  <c r="D147" s="1"/>
  <c r="C146"/>
  <c r="D146" s="1"/>
  <c r="C145"/>
  <c r="D145" s="1"/>
  <c r="C144"/>
  <c r="D144" s="1"/>
  <c r="C143"/>
  <c r="D143" s="1"/>
  <c r="C142"/>
  <c r="D142" s="1"/>
  <c r="C141"/>
  <c r="D141" s="1"/>
  <c r="C140"/>
  <c r="D140" s="1"/>
  <c r="C139"/>
  <c r="D139" s="1"/>
  <c r="C138"/>
  <c r="D138" s="1"/>
  <c r="C137"/>
  <c r="D137" s="1"/>
  <c r="C136"/>
  <c r="D136" s="1"/>
  <c r="C135"/>
  <c r="D135" s="1"/>
  <c r="C134"/>
  <c r="D134" s="1"/>
  <c r="C133"/>
  <c r="D133" s="1"/>
  <c r="C132"/>
  <c r="D132" s="1"/>
  <c r="C131"/>
  <c r="D131" s="1"/>
  <c r="C130"/>
  <c r="D130" s="1"/>
  <c r="C129"/>
  <c r="D129" s="1"/>
  <c r="C128"/>
  <c r="D128" s="1"/>
  <c r="C127"/>
  <c r="D127" s="1"/>
  <c r="C126"/>
  <c r="D126" s="1"/>
  <c r="C125"/>
  <c r="D125" s="1"/>
  <c r="C124"/>
  <c r="D124" s="1"/>
  <c r="C123"/>
  <c r="D123" s="1"/>
  <c r="C122"/>
  <c r="D122" s="1"/>
  <c r="C121"/>
  <c r="D121" s="1"/>
  <c r="C120"/>
  <c r="D120" s="1"/>
  <c r="C119"/>
  <c r="D119" s="1"/>
  <c r="C118"/>
  <c r="D118" s="1"/>
  <c r="C117"/>
  <c r="D117" s="1"/>
  <c r="C116"/>
  <c r="D116" s="1"/>
  <c r="C115"/>
  <c r="D115" s="1"/>
  <c r="C114"/>
  <c r="D114" s="1"/>
  <c r="C113"/>
  <c r="D113" s="1"/>
  <c r="C112"/>
  <c r="D112" s="1"/>
  <c r="C111"/>
  <c r="D111" s="1"/>
  <c r="C110"/>
  <c r="D110" s="1"/>
  <c r="C109"/>
  <c r="D109" s="1"/>
  <c r="C108"/>
  <c r="D108" s="1"/>
  <c r="C107"/>
  <c r="D107" s="1"/>
  <c r="C106"/>
  <c r="D106" s="1"/>
  <c r="C105"/>
  <c r="D105" s="1"/>
  <c r="C104"/>
  <c r="D104" s="1"/>
  <c r="C103"/>
  <c r="D103" s="1"/>
  <c r="C102"/>
  <c r="D102" s="1"/>
  <c r="C101"/>
  <c r="D101" s="1"/>
  <c r="C100"/>
  <c r="D100" s="1"/>
  <c r="C99"/>
  <c r="D99" s="1"/>
  <c r="C98"/>
  <c r="D98" s="1"/>
  <c r="C97"/>
  <c r="D97" s="1"/>
  <c r="C96"/>
  <c r="D96" s="1"/>
  <c r="C95"/>
  <c r="D95" s="1"/>
  <c r="C94"/>
  <c r="D94" s="1"/>
  <c r="C93"/>
  <c r="D93" s="1"/>
  <c r="C92"/>
  <c r="D92" s="1"/>
  <c r="C91"/>
  <c r="D91" s="1"/>
  <c r="C90"/>
  <c r="D90" s="1"/>
  <c r="C89"/>
  <c r="D89" s="1"/>
  <c r="C88"/>
  <c r="D88" s="1"/>
  <c r="C87"/>
  <c r="D87" s="1"/>
  <c r="C86"/>
  <c r="D86" s="1"/>
  <c r="C85"/>
  <c r="D85" s="1"/>
  <c r="C84"/>
  <c r="D84" s="1"/>
  <c r="C83"/>
  <c r="D83" s="1"/>
  <c r="C82"/>
  <c r="D82" s="1"/>
  <c r="C81"/>
  <c r="D81" s="1"/>
  <c r="C80"/>
  <c r="D80" s="1"/>
  <c r="C79"/>
  <c r="D79" s="1"/>
  <c r="C78"/>
  <c r="D78" s="1"/>
  <c r="C77"/>
  <c r="D77" s="1"/>
  <c r="C76"/>
  <c r="D76" s="1"/>
  <c r="C75"/>
  <c r="D75" s="1"/>
  <c r="C74"/>
  <c r="D74" s="1"/>
  <c r="C73"/>
  <c r="D73" s="1"/>
  <c r="C72"/>
  <c r="D72" s="1"/>
  <c r="C71"/>
  <c r="D71" s="1"/>
  <c r="C70"/>
  <c r="D70" s="1"/>
  <c r="C69"/>
  <c r="D69" s="1"/>
  <c r="C68"/>
  <c r="D68" s="1"/>
  <c r="C67"/>
  <c r="D67" s="1"/>
  <c r="C66"/>
  <c r="D66" s="1"/>
  <c r="C65"/>
  <c r="D65" s="1"/>
  <c r="C64"/>
  <c r="D64" s="1"/>
  <c r="C63"/>
  <c r="D63" s="1"/>
  <c r="C62"/>
  <c r="D62" s="1"/>
  <c r="C61"/>
  <c r="D61" s="1"/>
  <c r="C60"/>
  <c r="D60" s="1"/>
  <c r="C59"/>
  <c r="D59" s="1"/>
  <c r="C58"/>
  <c r="D58" s="1"/>
  <c r="C57"/>
  <c r="D57" s="1"/>
  <c r="C56"/>
  <c r="D56" s="1"/>
  <c r="C55"/>
  <c r="D55" s="1"/>
  <c r="C54"/>
  <c r="D54" s="1"/>
  <c r="C53"/>
  <c r="D53" s="1"/>
  <c r="C52"/>
  <c r="D52" s="1"/>
  <c r="C51"/>
  <c r="D51" s="1"/>
  <c r="C50"/>
  <c r="D50" s="1"/>
  <c r="C49"/>
  <c r="D49" s="1"/>
  <c r="C48"/>
  <c r="D48" s="1"/>
  <c r="C47"/>
  <c r="D47" s="1"/>
  <c r="C46"/>
  <c r="D46" s="1"/>
  <c r="C45"/>
  <c r="D45" s="1"/>
  <c r="C44"/>
  <c r="D44" s="1"/>
  <c r="C43"/>
  <c r="D43" s="1"/>
  <c r="C42"/>
  <c r="D42" s="1"/>
  <c r="C41"/>
  <c r="D41" s="1"/>
  <c r="C40"/>
  <c r="D40" s="1"/>
  <c r="C39"/>
  <c r="D39" s="1"/>
  <c r="C112" i="11"/>
  <c r="D112" s="1"/>
  <c r="C111"/>
  <c r="D111" s="1"/>
  <c r="C110"/>
  <c r="D110" s="1"/>
  <c r="C109"/>
  <c r="D109" s="1"/>
  <c r="C108"/>
  <c r="D108" s="1"/>
  <c r="C107"/>
  <c r="D107" s="1"/>
  <c r="C106"/>
  <c r="D106" s="1"/>
  <c r="C105"/>
  <c r="D105" s="1"/>
  <c r="C104"/>
  <c r="D104" s="1"/>
  <c r="C103"/>
  <c r="D103" s="1"/>
  <c r="C102"/>
  <c r="D102" s="1"/>
  <c r="C101"/>
  <c r="D101" s="1"/>
  <c r="C100"/>
  <c r="D100" s="1"/>
  <c r="C99"/>
  <c r="D99" s="1"/>
  <c r="C98"/>
  <c r="D98" s="1"/>
  <c r="C97"/>
  <c r="D97" s="1"/>
  <c r="C96"/>
  <c r="D96" s="1"/>
  <c r="C95"/>
  <c r="D95" s="1"/>
  <c r="C94"/>
  <c r="D94" s="1"/>
  <c r="C93"/>
  <c r="D93" s="1"/>
  <c r="C92"/>
  <c r="D92" s="1"/>
  <c r="C91"/>
  <c r="D91" s="1"/>
  <c r="C90"/>
  <c r="D90" s="1"/>
  <c r="C89"/>
  <c r="D89" s="1"/>
  <c r="C88"/>
  <c r="D88" s="1"/>
  <c r="C87"/>
  <c r="D87" s="1"/>
  <c r="C86"/>
  <c r="D86" s="1"/>
  <c r="C85"/>
  <c r="D85" s="1"/>
  <c r="C84"/>
  <c r="D84" s="1"/>
  <c r="C83"/>
  <c r="D83" s="1"/>
  <c r="C82"/>
  <c r="D82" s="1"/>
  <c r="C81"/>
  <c r="D81" s="1"/>
  <c r="C80"/>
  <c r="D80" s="1"/>
  <c r="C79"/>
  <c r="D79" s="1"/>
  <c r="C78"/>
  <c r="D78" s="1"/>
  <c r="C77"/>
  <c r="D77" s="1"/>
  <c r="C76"/>
  <c r="D76" s="1"/>
  <c r="C75"/>
  <c r="D75" s="1"/>
  <c r="C74"/>
  <c r="D74" s="1"/>
  <c r="C73"/>
  <c r="D73" s="1"/>
  <c r="C72"/>
  <c r="D72" s="1"/>
  <c r="C71"/>
  <c r="D71" s="1"/>
  <c r="C70"/>
  <c r="D70" s="1"/>
  <c r="C69"/>
  <c r="D69" s="1"/>
  <c r="C68"/>
  <c r="D68" s="1"/>
  <c r="C67"/>
  <c r="D67" s="1"/>
  <c r="C66"/>
  <c r="D66" s="1"/>
  <c r="C65"/>
  <c r="D65" s="1"/>
  <c r="C64"/>
  <c r="D64" s="1"/>
  <c r="C63"/>
  <c r="D63" s="1"/>
  <c r="C62"/>
  <c r="D62" s="1"/>
  <c r="C61"/>
  <c r="D61" s="1"/>
  <c r="C60"/>
  <c r="D60" s="1"/>
  <c r="C59"/>
  <c r="D59" s="1"/>
  <c r="C58"/>
  <c r="D58" s="1"/>
  <c r="C57"/>
  <c r="D57" s="1"/>
  <c r="C56"/>
  <c r="D56" s="1"/>
  <c r="C55"/>
  <c r="D55" s="1"/>
  <c r="C54"/>
  <c r="D54" s="1"/>
  <c r="C53"/>
  <c r="D53" s="1"/>
  <c r="C52"/>
  <c r="D52" s="1"/>
  <c r="C51"/>
  <c r="D51" s="1"/>
  <c r="C50"/>
  <c r="D50" s="1"/>
  <c r="C49"/>
  <c r="D49" s="1"/>
  <c r="C48"/>
  <c r="D48" s="1"/>
  <c r="C47"/>
  <c r="D47" s="1"/>
  <c r="C46"/>
  <c r="D46" s="1"/>
  <c r="C45"/>
  <c r="D45" s="1"/>
  <c r="C44"/>
  <c r="D44" s="1"/>
  <c r="C43"/>
  <c r="D43" s="1"/>
  <c r="C42"/>
  <c r="D42" s="1"/>
  <c r="C41"/>
  <c r="D41" s="1"/>
  <c r="C40"/>
  <c r="D40" s="1"/>
  <c r="C39"/>
  <c r="D39" s="1"/>
  <c r="C113"/>
  <c r="D113" s="1"/>
  <c r="C114"/>
  <c r="D114" s="1"/>
  <c r="B115"/>
  <c r="C115" s="1"/>
  <c r="D115" s="1"/>
  <c r="A114"/>
  <c r="C41" i="10"/>
  <c r="D41" s="1"/>
  <c r="C40"/>
  <c r="D40" s="1"/>
  <c r="C39"/>
  <c r="D39" s="1"/>
  <c r="A41"/>
  <c r="B42"/>
  <c r="C41" i="9"/>
  <c r="D41" s="1"/>
  <c r="C40"/>
  <c r="D40" s="1"/>
  <c r="C39"/>
  <c r="D39" s="1"/>
  <c r="B42"/>
  <c r="C42" s="1"/>
  <c r="D42" s="1"/>
  <c r="A41"/>
  <c r="C42" i="8"/>
  <c r="D42" s="1"/>
  <c r="C41"/>
  <c r="D41" s="1"/>
  <c r="C40"/>
  <c r="D40" s="1"/>
  <c r="C39"/>
  <c r="D39" s="1"/>
  <c r="A42"/>
  <c r="B43"/>
  <c r="C43" s="1"/>
  <c r="D43" s="1"/>
  <c r="B44" i="7"/>
  <c r="A43"/>
  <c r="C43" i="6"/>
  <c r="D43" s="1"/>
  <c r="C42"/>
  <c r="D42" s="1"/>
  <c r="C41"/>
  <c r="D41" s="1"/>
  <c r="C40"/>
  <c r="D40" s="1"/>
  <c r="C39"/>
  <c r="D39" s="1"/>
  <c r="A43"/>
  <c r="B44"/>
  <c r="C42" i="4"/>
  <c r="D42" s="1"/>
  <c r="C41"/>
  <c r="D41" s="1"/>
  <c r="C40"/>
  <c r="D40" s="1"/>
  <c r="C39"/>
  <c r="D39" s="1"/>
  <c r="B43"/>
  <c r="C43" s="1"/>
  <c r="D43" s="1"/>
  <c r="A42"/>
  <c r="E45" i="14" l="1"/>
  <c r="B46"/>
  <c r="C45"/>
  <c r="D45" s="1"/>
  <c r="B47" i="19"/>
  <c r="D46"/>
  <c r="C46"/>
  <c r="E46" s="1"/>
  <c r="B46" i="1"/>
  <c r="D45"/>
  <c r="B47" i="16"/>
  <c r="D47" s="1"/>
  <c r="C46"/>
  <c r="E46" s="1"/>
  <c r="B48" i="21"/>
  <c r="D48" s="1"/>
  <c r="C47"/>
  <c r="E47" s="1"/>
  <c r="B47" i="20"/>
  <c r="D47" s="1"/>
  <c r="C46"/>
  <c r="E46" s="1"/>
  <c r="B48" i="18"/>
  <c r="D48" s="1"/>
  <c r="C47"/>
  <c r="E47" s="1"/>
  <c r="B48" i="17"/>
  <c r="D48" s="1"/>
  <c r="C47"/>
  <c r="E47" s="1"/>
  <c r="B42" i="5"/>
  <c r="A41"/>
  <c r="C41"/>
  <c r="D41" s="1"/>
  <c r="B43" i="13"/>
  <c r="A42"/>
  <c r="C42"/>
  <c r="D42" s="1"/>
  <c r="D158" i="12"/>
  <c r="D35"/>
  <c r="D36" s="1"/>
  <c r="B174"/>
  <c r="A173"/>
  <c r="B116" i="11"/>
  <c r="A115"/>
  <c r="A42" i="10"/>
  <c r="B43"/>
  <c r="C42"/>
  <c r="D42" s="1"/>
  <c r="B43" i="9"/>
  <c r="A42"/>
  <c r="A43" i="8"/>
  <c r="B44"/>
  <c r="B45" i="7"/>
  <c r="A44"/>
  <c r="C44"/>
  <c r="D44" s="1"/>
  <c r="B45" i="6"/>
  <c r="A44"/>
  <c r="C44"/>
  <c r="D44" s="1"/>
  <c r="A43" i="4"/>
  <c r="B44"/>
  <c r="E46" i="14" l="1"/>
  <c r="B47"/>
  <c r="C46"/>
  <c r="D46" s="1"/>
  <c r="B48" i="19"/>
  <c r="D47"/>
  <c r="C47"/>
  <c r="E47" s="1"/>
  <c r="B47" i="1"/>
  <c r="D46"/>
  <c r="C46"/>
  <c r="E46" s="1"/>
  <c r="C47" i="16"/>
  <c r="E47" s="1"/>
  <c r="B48"/>
  <c r="D48" s="1"/>
  <c r="B49" i="21"/>
  <c r="D49" s="1"/>
  <c r="C48"/>
  <c r="E48" s="1"/>
  <c r="B48" i="20"/>
  <c r="D48" s="1"/>
  <c r="C47"/>
  <c r="E47" s="1"/>
  <c r="B49" i="18"/>
  <c r="D49" s="1"/>
  <c r="C48"/>
  <c r="E48" s="1"/>
  <c r="B49" i="17"/>
  <c r="D49" s="1"/>
  <c r="C48"/>
  <c r="E48" s="1"/>
  <c r="B43" i="5"/>
  <c r="A42"/>
  <c r="C42"/>
  <c r="D42" s="1"/>
  <c r="B44" i="13"/>
  <c r="A43"/>
  <c r="C43"/>
  <c r="D43" s="1"/>
  <c r="B175" i="12"/>
  <c r="C175" s="1"/>
  <c r="D175" s="1"/>
  <c r="A174"/>
  <c r="C172"/>
  <c r="D172" s="1"/>
  <c r="C168"/>
  <c r="D168" s="1"/>
  <c r="C167"/>
  <c r="D167" s="1"/>
  <c r="C166"/>
  <c r="D166" s="1"/>
  <c r="C165"/>
  <c r="D165" s="1"/>
  <c r="C164"/>
  <c r="D164" s="1"/>
  <c r="C163"/>
  <c r="D163" s="1"/>
  <c r="C162"/>
  <c r="D162" s="1"/>
  <c r="C161"/>
  <c r="D161" s="1"/>
  <c r="C160"/>
  <c r="D160" s="1"/>
  <c r="C159"/>
  <c r="D159" s="1"/>
  <c r="C173"/>
  <c r="D173" s="1"/>
  <c r="C169"/>
  <c r="D169" s="1"/>
  <c r="C174"/>
  <c r="D174" s="1"/>
  <c r="C171"/>
  <c r="D171" s="1"/>
  <c r="C170"/>
  <c r="D170" s="1"/>
  <c r="B117" i="11"/>
  <c r="A116"/>
  <c r="C116"/>
  <c r="D116" s="1"/>
  <c r="B44" i="10"/>
  <c r="A43"/>
  <c r="C43"/>
  <c r="D43" s="1"/>
  <c r="A43" i="9"/>
  <c r="B44"/>
  <c r="C43"/>
  <c r="D43" s="1"/>
  <c r="B45" i="8"/>
  <c r="A44"/>
  <c r="C44"/>
  <c r="D44" s="1"/>
  <c r="B46" i="7"/>
  <c r="A45"/>
  <c r="C45"/>
  <c r="D45" s="1"/>
  <c r="B46" i="6"/>
  <c r="A45"/>
  <c r="C45"/>
  <c r="D45" s="1"/>
  <c r="B45" i="4"/>
  <c r="A44"/>
  <c r="C44"/>
  <c r="D44" s="1"/>
  <c r="E47" i="14" l="1"/>
  <c r="B48"/>
  <c r="C47"/>
  <c r="D47" s="1"/>
  <c r="B49" i="19"/>
  <c r="D48"/>
  <c r="C48"/>
  <c r="E48" s="1"/>
  <c r="B48" i="1"/>
  <c r="D47"/>
  <c r="C47"/>
  <c r="E47" s="1"/>
  <c r="B49" i="16"/>
  <c r="D49" s="1"/>
  <c r="C48"/>
  <c r="E48" s="1"/>
  <c r="B50" i="21"/>
  <c r="D50" s="1"/>
  <c r="C49"/>
  <c r="E49" s="1"/>
  <c r="B49" i="20"/>
  <c r="D49" s="1"/>
  <c r="C48"/>
  <c r="E48" s="1"/>
  <c r="B50" i="18"/>
  <c r="D50" s="1"/>
  <c r="C49"/>
  <c r="E49" s="1"/>
  <c r="B50" i="17"/>
  <c r="D50" s="1"/>
  <c r="C49"/>
  <c r="E49" s="1"/>
  <c r="A43" i="5"/>
  <c r="C43"/>
  <c r="D43" s="1"/>
  <c r="B44"/>
  <c r="B45" i="13"/>
  <c r="A44"/>
  <c r="C44"/>
  <c r="D44" s="1"/>
  <c r="B176" i="12"/>
  <c r="A175"/>
  <c r="B118" i="11"/>
  <c r="A117"/>
  <c r="C117"/>
  <c r="D117" s="1"/>
  <c r="B45" i="10"/>
  <c r="A44"/>
  <c r="C44"/>
  <c r="D44" s="1"/>
  <c r="B45" i="9"/>
  <c r="A44"/>
  <c r="C44"/>
  <c r="D44" s="1"/>
  <c r="B46" i="8"/>
  <c r="A45"/>
  <c r="C45"/>
  <c r="D45" s="1"/>
  <c r="B47" i="7"/>
  <c r="A46"/>
  <c r="C46"/>
  <c r="D46" s="1"/>
  <c r="B47" i="6"/>
  <c r="A46"/>
  <c r="C46"/>
  <c r="D46" s="1"/>
  <c r="B46" i="4"/>
  <c r="A45"/>
  <c r="C45"/>
  <c r="D45" s="1"/>
  <c r="E48" i="14" l="1"/>
  <c r="C48"/>
  <c r="D48" s="1"/>
  <c r="B49"/>
  <c r="B50" i="19"/>
  <c r="D49"/>
  <c r="C49"/>
  <c r="E49" s="1"/>
  <c r="B49" i="1"/>
  <c r="D48"/>
  <c r="C48"/>
  <c r="E48" s="1"/>
  <c r="B50" i="16"/>
  <c r="D50" s="1"/>
  <c r="C49"/>
  <c r="E49" s="1"/>
  <c r="B51" i="21"/>
  <c r="D51" s="1"/>
  <c r="C50"/>
  <c r="E50" s="1"/>
  <c r="B50" i="20"/>
  <c r="D50" s="1"/>
  <c r="C49"/>
  <c r="E49" s="1"/>
  <c r="B51" i="18"/>
  <c r="D51" s="1"/>
  <c r="C50"/>
  <c r="E50" s="1"/>
  <c r="B51" i="17"/>
  <c r="D51" s="1"/>
  <c r="C50"/>
  <c r="E50" s="1"/>
  <c r="C44" i="5"/>
  <c r="D44" s="1"/>
  <c r="A44"/>
  <c r="B45"/>
  <c r="B46" i="13"/>
  <c r="A45"/>
  <c r="C45"/>
  <c r="D45" s="1"/>
  <c r="B177" i="12"/>
  <c r="A176"/>
  <c r="C176"/>
  <c r="D176" s="1"/>
  <c r="B119" i="11"/>
  <c r="A118"/>
  <c r="C118"/>
  <c r="D118" s="1"/>
  <c r="B46" i="10"/>
  <c r="A45"/>
  <c r="C45"/>
  <c r="D45" s="1"/>
  <c r="B46" i="9"/>
  <c r="A45"/>
  <c r="C45"/>
  <c r="D45" s="1"/>
  <c r="A46" i="8"/>
  <c r="B47"/>
  <c r="C46"/>
  <c r="D46" s="1"/>
  <c r="B48" i="7"/>
  <c r="A47"/>
  <c r="C47"/>
  <c r="D47" s="1"/>
  <c r="B48" i="6"/>
  <c r="A47"/>
  <c r="C47"/>
  <c r="D47" s="1"/>
  <c r="B47" i="4"/>
  <c r="A46"/>
  <c r="C46"/>
  <c r="D46" s="1"/>
  <c r="E49" i="14" l="1"/>
  <c r="C49"/>
  <c r="D49" s="1"/>
  <c r="B50"/>
  <c r="B51" i="19"/>
  <c r="D50"/>
  <c r="C50"/>
  <c r="E50" s="1"/>
  <c r="B50" i="1"/>
  <c r="D49"/>
  <c r="C49"/>
  <c r="E49" s="1"/>
  <c r="B51" i="16"/>
  <c r="D51" s="1"/>
  <c r="C50"/>
  <c r="E50" s="1"/>
  <c r="B52" i="21"/>
  <c r="D52" s="1"/>
  <c r="C51"/>
  <c r="E51" s="1"/>
  <c r="B51" i="20"/>
  <c r="D51" s="1"/>
  <c r="C50"/>
  <c r="E50" s="1"/>
  <c r="B52" i="18"/>
  <c r="D52" s="1"/>
  <c r="C51"/>
  <c r="E51" s="1"/>
  <c r="B52" i="17"/>
  <c r="D52" s="1"/>
  <c r="C51"/>
  <c r="E51" s="1"/>
  <c r="A45" i="5"/>
  <c r="B46"/>
  <c r="C45"/>
  <c r="D45" s="1"/>
  <c r="B47" i="13"/>
  <c r="A46"/>
  <c r="C46"/>
  <c r="D46" s="1"/>
  <c r="B178" i="12"/>
  <c r="A177"/>
  <c r="C177"/>
  <c r="D177" s="1"/>
  <c r="B120" i="11"/>
  <c r="A119"/>
  <c r="C119"/>
  <c r="D119" s="1"/>
  <c r="B47" i="10"/>
  <c r="A46"/>
  <c r="C46"/>
  <c r="D46" s="1"/>
  <c r="B47" i="9"/>
  <c r="A46"/>
  <c r="C46"/>
  <c r="D46" s="1"/>
  <c r="A47" i="8"/>
  <c r="B48"/>
  <c r="C47"/>
  <c r="D47" s="1"/>
  <c r="B49" i="7"/>
  <c r="A48"/>
  <c r="C48"/>
  <c r="D48" s="1"/>
  <c r="A48" i="6"/>
  <c r="B49"/>
  <c r="C48"/>
  <c r="D48" s="1"/>
  <c r="B48" i="4"/>
  <c r="A47"/>
  <c r="C47"/>
  <c r="D47" s="1"/>
  <c r="E50" i="14" l="1"/>
  <c r="C50"/>
  <c r="D50" s="1"/>
  <c r="B51"/>
  <c r="B52" i="19"/>
  <c r="D51"/>
  <c r="C51"/>
  <c r="E51" s="1"/>
  <c r="B51" i="1"/>
  <c r="D50"/>
  <c r="C50"/>
  <c r="E50" s="1"/>
  <c r="B52" i="16"/>
  <c r="D52" s="1"/>
  <c r="C51"/>
  <c r="E51" s="1"/>
  <c r="B53" i="21"/>
  <c r="D53" s="1"/>
  <c r="C52"/>
  <c r="E52" s="1"/>
  <c r="B52" i="20"/>
  <c r="D52" s="1"/>
  <c r="C51"/>
  <c r="E51" s="1"/>
  <c r="B53" i="18"/>
  <c r="D53" s="1"/>
  <c r="C52"/>
  <c r="E52" s="1"/>
  <c r="B53" i="17"/>
  <c r="D53" s="1"/>
  <c r="C52"/>
  <c r="E52" s="1"/>
  <c r="A46" i="5"/>
  <c r="B47"/>
  <c r="C46"/>
  <c r="D46" s="1"/>
  <c r="A47" i="13"/>
  <c r="B48"/>
  <c r="C47"/>
  <c r="D47" s="1"/>
  <c r="B179" i="12"/>
  <c r="A178"/>
  <c r="C178"/>
  <c r="D178" s="1"/>
  <c r="B121" i="11"/>
  <c r="A120"/>
  <c r="C120"/>
  <c r="D120" s="1"/>
  <c r="B48" i="10"/>
  <c r="A47"/>
  <c r="C47"/>
  <c r="D47" s="1"/>
  <c r="B48" i="9"/>
  <c r="A47"/>
  <c r="C47"/>
  <c r="D47" s="1"/>
  <c r="B49" i="8"/>
  <c r="A48"/>
  <c r="C48"/>
  <c r="D48" s="1"/>
  <c r="A49" i="7"/>
  <c r="B50"/>
  <c r="C49"/>
  <c r="D49" s="1"/>
  <c r="B50" i="6"/>
  <c r="A49"/>
  <c r="C49"/>
  <c r="D49" s="1"/>
  <c r="B49" i="4"/>
  <c r="A48"/>
  <c r="C48"/>
  <c r="D48" s="1"/>
  <c r="E51" i="14" l="1"/>
  <c r="C51"/>
  <c r="D51" s="1"/>
  <c r="B52"/>
  <c r="B53" i="19"/>
  <c r="D52"/>
  <c r="C52"/>
  <c r="E52" s="1"/>
  <c r="B52" i="1"/>
  <c r="D51"/>
  <c r="C51"/>
  <c r="E51" s="1"/>
  <c r="C52" i="16"/>
  <c r="E52" s="1"/>
  <c r="B53"/>
  <c r="D53" s="1"/>
  <c r="B54" i="21"/>
  <c r="D54" s="1"/>
  <c r="C53"/>
  <c r="E53" s="1"/>
  <c r="B53" i="20"/>
  <c r="D53" s="1"/>
  <c r="C52"/>
  <c r="E52" s="1"/>
  <c r="B54" i="18"/>
  <c r="D54" s="1"/>
  <c r="C53"/>
  <c r="E53" s="1"/>
  <c r="B54" i="17"/>
  <c r="D54" s="1"/>
  <c r="C53"/>
  <c r="E53" s="1"/>
  <c r="C47" i="5"/>
  <c r="D47" s="1"/>
  <c r="B48"/>
  <c r="A47"/>
  <c r="B49" i="13"/>
  <c r="A48"/>
  <c r="C48"/>
  <c r="D48" s="1"/>
  <c r="B180" i="12"/>
  <c r="A179"/>
  <c r="C179"/>
  <c r="D179" s="1"/>
  <c r="B122" i="11"/>
  <c r="A121"/>
  <c r="C121"/>
  <c r="D121" s="1"/>
  <c r="B49" i="10"/>
  <c r="A48"/>
  <c r="C48"/>
  <c r="D48" s="1"/>
  <c r="B49" i="9"/>
  <c r="A48"/>
  <c r="C48"/>
  <c r="D48" s="1"/>
  <c r="B50" i="8"/>
  <c r="A49"/>
  <c r="C49"/>
  <c r="D49" s="1"/>
  <c r="B51" i="7"/>
  <c r="A50"/>
  <c r="C50"/>
  <c r="D50" s="1"/>
  <c r="B51" i="6"/>
  <c r="A50"/>
  <c r="C50"/>
  <c r="D50" s="1"/>
  <c r="B50" i="4"/>
  <c r="A49"/>
  <c r="C49"/>
  <c r="D49" s="1"/>
  <c r="E52" i="14" l="1"/>
  <c r="C52"/>
  <c r="D52" s="1"/>
  <c r="B53"/>
  <c r="B54" i="19"/>
  <c r="D53"/>
  <c r="C53"/>
  <c r="E53" s="1"/>
  <c r="B53" i="1"/>
  <c r="D52"/>
  <c r="C52"/>
  <c r="E52" s="1"/>
  <c r="B54" i="16"/>
  <c r="D54" s="1"/>
  <c r="C53"/>
  <c r="E53" s="1"/>
  <c r="B55" i="21"/>
  <c r="D55" s="1"/>
  <c r="C54"/>
  <c r="E54" s="1"/>
  <c r="B54" i="20"/>
  <c r="D54" s="1"/>
  <c r="C53"/>
  <c r="E53" s="1"/>
  <c r="B55" i="18"/>
  <c r="D55" s="1"/>
  <c r="C54"/>
  <c r="E54" s="1"/>
  <c r="B55" i="17"/>
  <c r="D55" s="1"/>
  <c r="C54"/>
  <c r="E54" s="1"/>
  <c r="A48" i="5"/>
  <c r="C48"/>
  <c r="D48" s="1"/>
  <c r="B49"/>
  <c r="B50" i="13"/>
  <c r="A49"/>
  <c r="C49"/>
  <c r="D49" s="1"/>
  <c r="B181" i="12"/>
  <c r="A180"/>
  <c r="C180"/>
  <c r="D180" s="1"/>
  <c r="B123" i="11"/>
  <c r="A122"/>
  <c r="C122"/>
  <c r="D122" s="1"/>
  <c r="B50" i="10"/>
  <c r="A49"/>
  <c r="C49"/>
  <c r="D49" s="1"/>
  <c r="B50" i="9"/>
  <c r="A49"/>
  <c r="C49"/>
  <c r="D49" s="1"/>
  <c r="A50" i="8"/>
  <c r="B51"/>
  <c r="C50"/>
  <c r="D50" s="1"/>
  <c r="B52" i="7"/>
  <c r="A51"/>
  <c r="C51"/>
  <c r="D51" s="1"/>
  <c r="A51" i="6"/>
  <c r="B52"/>
  <c r="C51"/>
  <c r="D51" s="1"/>
  <c r="B51" i="4"/>
  <c r="A50"/>
  <c r="C50"/>
  <c r="D50" s="1"/>
  <c r="E53" i="14" l="1"/>
  <c r="C53"/>
  <c r="D53" s="1"/>
  <c r="B54"/>
  <c r="B55" i="19"/>
  <c r="D54"/>
  <c r="C54"/>
  <c r="E54" s="1"/>
  <c r="B54" i="1"/>
  <c r="D53"/>
  <c r="C53"/>
  <c r="E53" s="1"/>
  <c r="B55" i="16"/>
  <c r="D55" s="1"/>
  <c r="C54"/>
  <c r="E54" s="1"/>
  <c r="B56" i="21"/>
  <c r="D56" s="1"/>
  <c r="C55"/>
  <c r="E55" s="1"/>
  <c r="B55" i="20"/>
  <c r="D55" s="1"/>
  <c r="C54"/>
  <c r="E54" s="1"/>
  <c r="B56" i="18"/>
  <c r="D56" s="1"/>
  <c r="C55"/>
  <c r="E55" s="1"/>
  <c r="B56" i="17"/>
  <c r="D56" s="1"/>
  <c r="C55"/>
  <c r="E55" s="1"/>
  <c r="A49" i="5"/>
  <c r="C49"/>
  <c r="D49" s="1"/>
  <c r="B50"/>
  <c r="B51" i="13"/>
  <c r="A50"/>
  <c r="C50"/>
  <c r="D50" s="1"/>
  <c r="B182" i="12"/>
  <c r="A181"/>
  <c r="C181"/>
  <c r="D181" s="1"/>
  <c r="B124" i="11"/>
  <c r="A123"/>
  <c r="C123"/>
  <c r="D123" s="1"/>
  <c r="B51" i="10"/>
  <c r="A50"/>
  <c r="C50"/>
  <c r="D50" s="1"/>
  <c r="B51" i="9"/>
  <c r="A50"/>
  <c r="C50"/>
  <c r="D50" s="1"/>
  <c r="A51" i="8"/>
  <c r="B52"/>
  <c r="C51"/>
  <c r="D51" s="1"/>
  <c r="A52" i="7"/>
  <c r="B53"/>
  <c r="C52"/>
  <c r="D52" s="1"/>
  <c r="B53" i="6"/>
  <c r="A52"/>
  <c r="C52"/>
  <c r="D52" s="1"/>
  <c r="B52" i="4"/>
  <c r="A51"/>
  <c r="C51"/>
  <c r="D51" s="1"/>
  <c r="E54" i="14" l="1"/>
  <c r="C54"/>
  <c r="D54" s="1"/>
  <c r="B55"/>
  <c r="B56" i="19"/>
  <c r="D55"/>
  <c r="C55"/>
  <c r="E55" s="1"/>
  <c r="B55" i="1"/>
  <c r="D54"/>
  <c r="C54"/>
  <c r="E54" s="1"/>
  <c r="B56" i="16"/>
  <c r="D56" s="1"/>
  <c r="C55"/>
  <c r="E55" s="1"/>
  <c r="B57" i="21"/>
  <c r="D57" s="1"/>
  <c r="C56"/>
  <c r="E56" s="1"/>
  <c r="B56" i="20"/>
  <c r="D56" s="1"/>
  <c r="C55"/>
  <c r="E55" s="1"/>
  <c r="B57" i="18"/>
  <c r="D57" s="1"/>
  <c r="C56"/>
  <c r="E56" s="1"/>
  <c r="B57" i="17"/>
  <c r="D57" s="1"/>
  <c r="C56"/>
  <c r="E56" s="1"/>
  <c r="A50" i="5"/>
  <c r="C50"/>
  <c r="D50" s="1"/>
  <c r="B51"/>
  <c r="A51" i="13"/>
  <c r="B52"/>
  <c r="C51"/>
  <c r="D51" s="1"/>
  <c r="B183" i="12"/>
  <c r="A182"/>
  <c r="C182"/>
  <c r="A124" i="11"/>
  <c r="B125"/>
  <c r="C124"/>
  <c r="D124" s="1"/>
  <c r="A51" i="10"/>
  <c r="B52"/>
  <c r="C51"/>
  <c r="D51" s="1"/>
  <c r="A51" i="9"/>
  <c r="B52"/>
  <c r="C51"/>
  <c r="D51" s="1"/>
  <c r="B53" i="8"/>
  <c r="A52"/>
  <c r="C52"/>
  <c r="D52" s="1"/>
  <c r="B54" i="7"/>
  <c r="A53"/>
  <c r="C53"/>
  <c r="D53" s="1"/>
  <c r="B54" i="6"/>
  <c r="A53"/>
  <c r="C53"/>
  <c r="D53" s="1"/>
  <c r="B53" i="4"/>
  <c r="A52"/>
  <c r="C52"/>
  <c r="D52" s="1"/>
  <c r="E55" i="14" l="1"/>
  <c r="C55"/>
  <c r="D55" s="1"/>
  <c r="B56"/>
  <c r="B57" i="19"/>
  <c r="D56"/>
  <c r="C56"/>
  <c r="E56" s="1"/>
  <c r="B56" i="1"/>
  <c r="D55"/>
  <c r="C55"/>
  <c r="E55" s="1"/>
  <c r="B57" i="16"/>
  <c r="D57" s="1"/>
  <c r="C56"/>
  <c r="E56" s="1"/>
  <c r="B58" i="21"/>
  <c r="D58" s="1"/>
  <c r="C57"/>
  <c r="E57" s="1"/>
  <c r="B57" i="20"/>
  <c r="D57" s="1"/>
  <c r="C56"/>
  <c r="E56" s="1"/>
  <c r="B58" i="18"/>
  <c r="D58" s="1"/>
  <c r="C57"/>
  <c r="E57" s="1"/>
  <c r="B58" i="17"/>
  <c r="D58" s="1"/>
  <c r="C57"/>
  <c r="E57" s="1"/>
  <c r="A51" i="5"/>
  <c r="C51"/>
  <c r="D51" s="1"/>
  <c r="B52"/>
  <c r="B53" i="13"/>
  <c r="A52"/>
  <c r="C52"/>
  <c r="D52" s="1"/>
  <c r="D182" i="12"/>
  <c r="E35"/>
  <c r="E36" s="1"/>
  <c r="B184"/>
  <c r="A183"/>
  <c r="B126" i="11"/>
  <c r="A125"/>
  <c r="C125"/>
  <c r="D125" s="1"/>
  <c r="B53" i="10"/>
  <c r="A52"/>
  <c r="C52"/>
  <c r="D52" s="1"/>
  <c r="B53" i="9"/>
  <c r="A52"/>
  <c r="C52"/>
  <c r="D52" s="1"/>
  <c r="B54" i="8"/>
  <c r="A53"/>
  <c r="C53"/>
  <c r="D53" s="1"/>
  <c r="B55" i="7"/>
  <c r="A54"/>
  <c r="C54"/>
  <c r="D54" s="1"/>
  <c r="B55" i="6"/>
  <c r="A54"/>
  <c r="C54"/>
  <c r="D54" s="1"/>
  <c r="A53" i="4"/>
  <c r="B54"/>
  <c r="C53"/>
  <c r="D53" s="1"/>
  <c r="E56" i="14" l="1"/>
  <c r="C56"/>
  <c r="D56" s="1"/>
  <c r="B57"/>
  <c r="B58" i="19"/>
  <c r="D57"/>
  <c r="C57"/>
  <c r="E57" s="1"/>
  <c r="B57" i="1"/>
  <c r="D56"/>
  <c r="C56"/>
  <c r="E56" s="1"/>
  <c r="C57" i="16"/>
  <c r="E57" s="1"/>
  <c r="B58"/>
  <c r="D58" s="1"/>
  <c r="B59" i="21"/>
  <c r="D59" s="1"/>
  <c r="C58"/>
  <c r="E58" s="1"/>
  <c r="B58" i="20"/>
  <c r="D58" s="1"/>
  <c r="C57"/>
  <c r="E57" s="1"/>
  <c r="B59" i="18"/>
  <c r="D59" s="1"/>
  <c r="C58"/>
  <c r="E58" s="1"/>
  <c r="B59" i="17"/>
  <c r="D59" s="1"/>
  <c r="C58"/>
  <c r="E58" s="1"/>
  <c r="B53" i="5"/>
  <c r="C52"/>
  <c r="D52" s="1"/>
  <c r="A52"/>
  <c r="B54" i="13"/>
  <c r="A53"/>
  <c r="C53"/>
  <c r="D53" s="1"/>
  <c r="B185" i="12"/>
  <c r="C185" s="1"/>
  <c r="D185" s="1"/>
  <c r="A184"/>
  <c r="C184"/>
  <c r="D184" s="1"/>
  <c r="C183"/>
  <c r="D183" s="1"/>
  <c r="B127" i="11"/>
  <c r="A126"/>
  <c r="C126"/>
  <c r="D126" s="1"/>
  <c r="B54" i="10"/>
  <c r="A53"/>
  <c r="C53"/>
  <c r="D53" s="1"/>
  <c r="B54" i="9"/>
  <c r="A53"/>
  <c r="C53"/>
  <c r="D53" s="1"/>
  <c r="A54" i="8"/>
  <c r="B55"/>
  <c r="C54"/>
  <c r="D54" s="1"/>
  <c r="A55" i="7"/>
  <c r="B56"/>
  <c r="C55"/>
  <c r="D55" s="1"/>
  <c r="B56" i="6"/>
  <c r="A55"/>
  <c r="C55"/>
  <c r="D55" s="1"/>
  <c r="B55" i="4"/>
  <c r="A54"/>
  <c r="C54"/>
  <c r="D54" s="1"/>
  <c r="E57" i="14" l="1"/>
  <c r="C57"/>
  <c r="D57" s="1"/>
  <c r="B58"/>
  <c r="B59" i="19"/>
  <c r="D58"/>
  <c r="C58"/>
  <c r="E58" s="1"/>
  <c r="B58" i="1"/>
  <c r="D57"/>
  <c r="C57"/>
  <c r="E57" s="1"/>
  <c r="B59" i="16"/>
  <c r="D59" s="1"/>
  <c r="C58"/>
  <c r="E58" s="1"/>
  <c r="B60" i="21"/>
  <c r="D60" s="1"/>
  <c r="C59"/>
  <c r="E59" s="1"/>
  <c r="B59" i="20"/>
  <c r="D59" s="1"/>
  <c r="C58"/>
  <c r="E58" s="1"/>
  <c r="B60" i="18"/>
  <c r="D60" s="1"/>
  <c r="C59"/>
  <c r="E59" s="1"/>
  <c r="B60" i="17"/>
  <c r="D60" s="1"/>
  <c r="C59"/>
  <c r="E59" s="1"/>
  <c r="B54" i="5"/>
  <c r="C53"/>
  <c r="D53" s="1"/>
  <c r="A53"/>
  <c r="B55" i="13"/>
  <c r="A54"/>
  <c r="C54"/>
  <c r="D54" s="1"/>
  <c r="B186" i="12"/>
  <c r="A185"/>
  <c r="B128" i="11"/>
  <c r="A127"/>
  <c r="C127"/>
  <c r="D127" s="1"/>
  <c r="A54" i="10"/>
  <c r="B55"/>
  <c r="C54"/>
  <c r="D54" s="1"/>
  <c r="B55" i="9"/>
  <c r="A54"/>
  <c r="C54"/>
  <c r="D54" s="1"/>
  <c r="B56" i="8"/>
  <c r="A55"/>
  <c r="C55"/>
  <c r="D55" s="1"/>
  <c r="A56" i="7"/>
  <c r="B57"/>
  <c r="C56"/>
  <c r="D56" s="1"/>
  <c r="A56" i="6"/>
  <c r="B57"/>
  <c r="C56"/>
  <c r="D56" s="1"/>
  <c r="B56" i="4"/>
  <c r="A55"/>
  <c r="C55"/>
  <c r="D55" s="1"/>
  <c r="E58" i="14" l="1"/>
  <c r="C58"/>
  <c r="D58" s="1"/>
  <c r="B59"/>
  <c r="B60" i="19"/>
  <c r="D59"/>
  <c r="C59"/>
  <c r="E59" s="1"/>
  <c r="B59" i="1"/>
  <c r="D58"/>
  <c r="C58"/>
  <c r="E58" s="1"/>
  <c r="B60" i="16"/>
  <c r="D60" s="1"/>
  <c r="C59"/>
  <c r="E59" s="1"/>
  <c r="B61" i="21"/>
  <c r="D61" s="1"/>
  <c r="C60"/>
  <c r="E60" s="1"/>
  <c r="B60" i="20"/>
  <c r="D60" s="1"/>
  <c r="C59"/>
  <c r="E59" s="1"/>
  <c r="B61" i="18"/>
  <c r="D61" s="1"/>
  <c r="C60"/>
  <c r="E60" s="1"/>
  <c r="B61" i="17"/>
  <c r="D61" s="1"/>
  <c r="C60"/>
  <c r="E60" s="1"/>
  <c r="A54" i="5"/>
  <c r="C54"/>
  <c r="D54" s="1"/>
  <c r="B55"/>
  <c r="A55" i="13"/>
  <c r="B56"/>
  <c r="C55"/>
  <c r="D55" s="1"/>
  <c r="B187" i="12"/>
  <c r="A186"/>
  <c r="C186"/>
  <c r="D186" s="1"/>
  <c r="B129" i="11"/>
  <c r="A128"/>
  <c r="C128"/>
  <c r="D128" s="1"/>
  <c r="B56" i="10"/>
  <c r="A55"/>
  <c r="C55"/>
  <c r="D55" s="1"/>
  <c r="B56" i="9"/>
  <c r="A55"/>
  <c r="C55"/>
  <c r="D55" s="1"/>
  <c r="B57" i="8"/>
  <c r="A56"/>
  <c r="C56"/>
  <c r="D56" s="1"/>
  <c r="B58" i="7"/>
  <c r="A57"/>
  <c r="C57"/>
  <c r="D57" s="1"/>
  <c r="B58" i="6"/>
  <c r="A57"/>
  <c r="C57"/>
  <c r="D57" s="1"/>
  <c r="B57" i="4"/>
  <c r="A56"/>
  <c r="C56"/>
  <c r="D56" s="1"/>
  <c r="E59" i="14" l="1"/>
  <c r="C59"/>
  <c r="D59" s="1"/>
  <c r="B60"/>
  <c r="B61" i="19"/>
  <c r="D60"/>
  <c r="C60"/>
  <c r="E60" s="1"/>
  <c r="B60" i="1"/>
  <c r="D59"/>
  <c r="C59"/>
  <c r="E59" s="1"/>
  <c r="C60" i="16"/>
  <c r="E60" s="1"/>
  <c r="B61"/>
  <c r="D61" s="1"/>
  <c r="B62" i="21"/>
  <c r="D62" s="1"/>
  <c r="C61"/>
  <c r="E61" s="1"/>
  <c r="B61" i="20"/>
  <c r="D61" s="1"/>
  <c r="C60"/>
  <c r="E60" s="1"/>
  <c r="B62" i="18"/>
  <c r="D62" s="1"/>
  <c r="C61"/>
  <c r="E61" s="1"/>
  <c r="B62" i="17"/>
  <c r="D62" s="1"/>
  <c r="C61"/>
  <c r="E61" s="1"/>
  <c r="B56" i="5"/>
  <c r="A55"/>
  <c r="C55"/>
  <c r="D55" s="1"/>
  <c r="B57" i="13"/>
  <c r="A56"/>
  <c r="C56"/>
  <c r="D56" s="1"/>
  <c r="B188" i="12"/>
  <c r="A187"/>
  <c r="C187"/>
  <c r="D187" s="1"/>
  <c r="B130" i="11"/>
  <c r="A129"/>
  <c r="C129"/>
  <c r="D129" s="1"/>
  <c r="B57" i="10"/>
  <c r="A56"/>
  <c r="C56"/>
  <c r="D56" s="1"/>
  <c r="B57" i="9"/>
  <c r="A56"/>
  <c r="C56"/>
  <c r="D56" s="1"/>
  <c r="A57" i="8"/>
  <c r="B58"/>
  <c r="C57"/>
  <c r="D57" s="1"/>
  <c r="B59" i="7"/>
  <c r="A58"/>
  <c r="C58"/>
  <c r="D58" s="1"/>
  <c r="B59" i="6"/>
  <c r="A58"/>
  <c r="C58"/>
  <c r="D58" s="1"/>
  <c r="B58" i="4"/>
  <c r="A57"/>
  <c r="C57"/>
  <c r="D57" s="1"/>
  <c r="E60" i="14" l="1"/>
  <c r="C60"/>
  <c r="D60" s="1"/>
  <c r="B61"/>
  <c r="B62" i="19"/>
  <c r="D61"/>
  <c r="C61"/>
  <c r="E61" s="1"/>
  <c r="B61" i="1"/>
  <c r="D60"/>
  <c r="C60"/>
  <c r="E60" s="1"/>
  <c r="C61" i="16"/>
  <c r="E61" s="1"/>
  <c r="B62"/>
  <c r="D62" s="1"/>
  <c r="B63" i="21"/>
  <c r="D63" s="1"/>
  <c r="C62"/>
  <c r="E62" s="1"/>
  <c r="B62" i="20"/>
  <c r="D62" s="1"/>
  <c r="C61"/>
  <c r="E61" s="1"/>
  <c r="B63" i="18"/>
  <c r="D63" s="1"/>
  <c r="C62"/>
  <c r="E62" s="1"/>
  <c r="B63" i="17"/>
  <c r="D63" s="1"/>
  <c r="C62"/>
  <c r="E62" s="1"/>
  <c r="B57" i="5"/>
  <c r="A56"/>
  <c r="C56"/>
  <c r="D56" s="1"/>
  <c r="B58" i="13"/>
  <c r="A57"/>
  <c r="C57"/>
  <c r="D57" s="1"/>
  <c r="B189" i="12"/>
  <c r="A188"/>
  <c r="C188"/>
  <c r="D188" s="1"/>
  <c r="B131" i="11"/>
  <c r="A130"/>
  <c r="C130"/>
  <c r="D130" s="1"/>
  <c r="B58" i="10"/>
  <c r="A57"/>
  <c r="C57"/>
  <c r="D57" s="1"/>
  <c r="B58" i="9"/>
  <c r="A57"/>
  <c r="C57"/>
  <c r="D57" s="1"/>
  <c r="B59" i="8"/>
  <c r="A58"/>
  <c r="C58"/>
  <c r="D58" s="1"/>
  <c r="A59" i="7"/>
  <c r="B60"/>
  <c r="C59"/>
  <c r="D59" s="1"/>
  <c r="B60" i="6"/>
  <c r="A59"/>
  <c r="C59"/>
  <c r="D59" s="1"/>
  <c r="B59" i="4"/>
  <c r="A58"/>
  <c r="C58"/>
  <c r="D58" s="1"/>
  <c r="E61" i="14" l="1"/>
  <c r="C61"/>
  <c r="D61" s="1"/>
  <c r="B62"/>
  <c r="B63" i="19"/>
  <c r="D62"/>
  <c r="C62"/>
  <c r="E62" s="1"/>
  <c r="B62" i="1"/>
  <c r="D61"/>
  <c r="C61"/>
  <c r="E61" s="1"/>
  <c r="C62" i="16"/>
  <c r="E62" s="1"/>
  <c r="B63"/>
  <c r="D63" s="1"/>
  <c r="B64" i="21"/>
  <c r="D64" s="1"/>
  <c r="C63"/>
  <c r="B63" i="20"/>
  <c r="D63" s="1"/>
  <c r="C62"/>
  <c r="E62" s="1"/>
  <c r="B64" i="18"/>
  <c r="D64" s="1"/>
  <c r="C63"/>
  <c r="B64" i="17"/>
  <c r="D64" s="1"/>
  <c r="C63"/>
  <c r="C57" i="5"/>
  <c r="D57" s="1"/>
  <c r="B58"/>
  <c r="A57"/>
  <c r="B59" i="13"/>
  <c r="A58"/>
  <c r="C58"/>
  <c r="D58" s="1"/>
  <c r="B190" i="12"/>
  <c r="A189"/>
  <c r="C189"/>
  <c r="D189" s="1"/>
  <c r="B132" i="11"/>
  <c r="A131"/>
  <c r="C131"/>
  <c r="D131" s="1"/>
  <c r="A58" i="10"/>
  <c r="B59"/>
  <c r="C58"/>
  <c r="D58" s="1"/>
  <c r="B59" i="9"/>
  <c r="A58"/>
  <c r="C58"/>
  <c r="D58" s="1"/>
  <c r="B60" i="8"/>
  <c r="A59"/>
  <c r="C59"/>
  <c r="D59" s="1"/>
  <c r="B61" i="7"/>
  <c r="A60"/>
  <c r="C60"/>
  <c r="D60" s="1"/>
  <c r="B61" i="6"/>
  <c r="A60"/>
  <c r="C60"/>
  <c r="D60" s="1"/>
  <c r="A59" i="4"/>
  <c r="B60"/>
  <c r="C59"/>
  <c r="D59" s="1"/>
  <c r="E62" i="14" l="1"/>
  <c r="C62"/>
  <c r="D62" s="1"/>
  <c r="B63"/>
  <c r="B64" i="19"/>
  <c r="D63"/>
  <c r="C63"/>
  <c r="B63" i="1"/>
  <c r="D62"/>
  <c r="C62"/>
  <c r="E62" s="1"/>
  <c r="C63" i="16"/>
  <c r="B64"/>
  <c r="D64" s="1"/>
  <c r="D35" i="21"/>
  <c r="D36" s="1"/>
  <c r="E63"/>
  <c r="B65"/>
  <c r="D65" s="1"/>
  <c r="B64" i="20"/>
  <c r="D64" s="1"/>
  <c r="C63"/>
  <c r="D35" i="18"/>
  <c r="D36" s="1"/>
  <c r="E63"/>
  <c r="B65"/>
  <c r="D65" s="1"/>
  <c r="D35" i="17"/>
  <c r="D36" s="1"/>
  <c r="E63"/>
  <c r="B65"/>
  <c r="D65" s="1"/>
  <c r="A58" i="5"/>
  <c r="C58"/>
  <c r="D58" s="1"/>
  <c r="B59"/>
  <c r="B60" i="13"/>
  <c r="A59"/>
  <c r="C59"/>
  <c r="D59" s="1"/>
  <c r="B191" i="12"/>
  <c r="A190"/>
  <c r="C190"/>
  <c r="D190" s="1"/>
  <c r="B133" i="11"/>
  <c r="A132"/>
  <c r="C132"/>
  <c r="D132" s="1"/>
  <c r="B60" i="10"/>
  <c r="A59"/>
  <c r="C59"/>
  <c r="D59" s="1"/>
  <c r="B60" i="9"/>
  <c r="A59"/>
  <c r="C59"/>
  <c r="D59" s="1"/>
  <c r="B61" i="8"/>
  <c r="A60"/>
  <c r="C60"/>
  <c r="D60" s="1"/>
  <c r="A61" i="7"/>
  <c r="B62"/>
  <c r="C61"/>
  <c r="D61" s="1"/>
  <c r="B62" i="6"/>
  <c r="A61"/>
  <c r="C61"/>
  <c r="D61" s="1"/>
  <c r="B61" i="4"/>
  <c r="A60"/>
  <c r="C60"/>
  <c r="D60" s="1"/>
  <c r="E63" i="14" l="1"/>
  <c r="C63"/>
  <c r="D63" s="1"/>
  <c r="B64"/>
  <c r="D35" i="19"/>
  <c r="D36" s="1"/>
  <c r="E63"/>
  <c r="D64"/>
  <c r="B65"/>
  <c r="B64" i="1"/>
  <c r="D63"/>
  <c r="C63"/>
  <c r="B65" i="16"/>
  <c r="D65" s="1"/>
  <c r="E63"/>
  <c r="D35"/>
  <c r="D36" s="1"/>
  <c r="C64" i="21"/>
  <c r="E64" s="1"/>
  <c r="C65"/>
  <c r="E65" s="1"/>
  <c r="B66"/>
  <c r="D66" s="1"/>
  <c r="D35" i="20"/>
  <c r="D36" s="1"/>
  <c r="E63"/>
  <c r="B65"/>
  <c r="D65" s="1"/>
  <c r="B66" i="18"/>
  <c r="D66" s="1"/>
  <c r="C65"/>
  <c r="E65" s="1"/>
  <c r="C64"/>
  <c r="E64" s="1"/>
  <c r="B66" i="17"/>
  <c r="D66" s="1"/>
  <c r="C66"/>
  <c r="E66" s="1"/>
  <c r="C65"/>
  <c r="E65" s="1"/>
  <c r="C64"/>
  <c r="E64" s="1"/>
  <c r="A59" i="5"/>
  <c r="B60"/>
  <c r="C59"/>
  <c r="D59" s="1"/>
  <c r="B61" i="13"/>
  <c r="A60"/>
  <c r="C60"/>
  <c r="D60" s="1"/>
  <c r="B192" i="12"/>
  <c r="A191"/>
  <c r="C191"/>
  <c r="D191" s="1"/>
  <c r="B134" i="11"/>
  <c r="A133"/>
  <c r="C133"/>
  <c r="D133" s="1"/>
  <c r="B61" i="10"/>
  <c r="A60"/>
  <c r="C60"/>
  <c r="D60" s="1"/>
  <c r="B61" i="9"/>
  <c r="A60"/>
  <c r="C60"/>
  <c r="D60" s="1"/>
  <c r="B62" i="8"/>
  <c r="A61"/>
  <c r="C61"/>
  <c r="D61" s="1"/>
  <c r="B63" i="7"/>
  <c r="A62"/>
  <c r="C62"/>
  <c r="D62" s="1"/>
  <c r="A62" i="6"/>
  <c r="B63"/>
  <c r="C62"/>
  <c r="D62" s="1"/>
  <c r="B62" i="4"/>
  <c r="A61"/>
  <c r="C61"/>
  <c r="D61" s="1"/>
  <c r="E64" i="14" l="1"/>
  <c r="B65"/>
  <c r="C64"/>
  <c r="D64" s="1"/>
  <c r="C66" i="21"/>
  <c r="E66" s="1"/>
  <c r="D65" i="19"/>
  <c r="B66"/>
  <c r="C66"/>
  <c r="E66" s="1"/>
  <c r="C65"/>
  <c r="E65" s="1"/>
  <c r="C64"/>
  <c r="E64" s="1"/>
  <c r="D35" i="1"/>
  <c r="E63"/>
  <c r="B65"/>
  <c r="D64"/>
  <c r="B66" i="16"/>
  <c r="D66" s="1"/>
  <c r="C65"/>
  <c r="E65" s="1"/>
  <c r="C64"/>
  <c r="E64" s="1"/>
  <c r="B67" i="21"/>
  <c r="B66" i="20"/>
  <c r="D66" s="1"/>
  <c r="C65"/>
  <c r="E65" s="1"/>
  <c r="C64"/>
  <c r="E64" s="1"/>
  <c r="B67" i="18"/>
  <c r="D67" s="1"/>
  <c r="C66"/>
  <c r="E66" s="1"/>
  <c r="B67" i="17"/>
  <c r="D67" s="1"/>
  <c r="B61" i="5"/>
  <c r="C60"/>
  <c r="D60" s="1"/>
  <c r="A60"/>
  <c r="B62" i="13"/>
  <c r="A61"/>
  <c r="C61"/>
  <c r="D61" s="1"/>
  <c r="B193" i="12"/>
  <c r="A192"/>
  <c r="C192"/>
  <c r="D192" s="1"/>
  <c r="B135" i="11"/>
  <c r="A134"/>
  <c r="C134"/>
  <c r="D134" s="1"/>
  <c r="B62" i="10"/>
  <c r="A61"/>
  <c r="C61"/>
  <c r="D61" s="1"/>
  <c r="B62" i="9"/>
  <c r="A61"/>
  <c r="C61"/>
  <c r="D61" s="1"/>
  <c r="A62" i="8"/>
  <c r="B63"/>
  <c r="C62"/>
  <c r="D62" s="1"/>
  <c r="A63" i="7"/>
  <c r="B64"/>
  <c r="C63"/>
  <c r="D63" s="1"/>
  <c r="A63" i="6"/>
  <c r="B64"/>
  <c r="C63"/>
  <c r="D63" s="1"/>
  <c r="B63" i="4"/>
  <c r="A62"/>
  <c r="C62"/>
  <c r="D62" s="1"/>
  <c r="E65" i="14" l="1"/>
  <c r="B66"/>
  <c r="C65"/>
  <c r="D65" s="1"/>
  <c r="C67" i="21"/>
  <c r="E67" s="1"/>
  <c r="D67"/>
  <c r="D66" i="19"/>
  <c r="B67"/>
  <c r="B66" i="1"/>
  <c r="D65"/>
  <c r="B67" i="16"/>
  <c r="D67" s="1"/>
  <c r="C66"/>
  <c r="E66" s="1"/>
  <c r="B68" i="21"/>
  <c r="B67" i="20"/>
  <c r="D67" s="1"/>
  <c r="C66"/>
  <c r="E66" s="1"/>
  <c r="B68" i="18"/>
  <c r="D68" s="1"/>
  <c r="C67"/>
  <c r="E67" s="1"/>
  <c r="B68" i="17"/>
  <c r="D68" s="1"/>
  <c r="C67"/>
  <c r="E67" s="1"/>
  <c r="B62" i="5"/>
  <c r="C61"/>
  <c r="D61" s="1"/>
  <c r="A61"/>
  <c r="B63" i="13"/>
  <c r="A62"/>
  <c r="C62"/>
  <c r="D62" s="1"/>
  <c r="B194" i="12"/>
  <c r="A193"/>
  <c r="C193"/>
  <c r="D193" s="1"/>
  <c r="B136" i="11"/>
  <c r="A135"/>
  <c r="C135"/>
  <c r="D135" s="1"/>
  <c r="A62" i="10"/>
  <c r="B63"/>
  <c r="C62"/>
  <c r="D62" s="1"/>
  <c r="B63" i="9"/>
  <c r="A62"/>
  <c r="C62"/>
  <c r="D62" s="1"/>
  <c r="B64" i="8"/>
  <c r="A63"/>
  <c r="C63"/>
  <c r="D63" s="1"/>
  <c r="A64" i="7"/>
  <c r="B65"/>
  <c r="C64"/>
  <c r="D64" s="1"/>
  <c r="B65" i="6"/>
  <c r="A64"/>
  <c r="C64"/>
  <c r="D64" s="1"/>
  <c r="B64" i="4"/>
  <c r="A63"/>
  <c r="C63"/>
  <c r="D63" s="1"/>
  <c r="E66" i="14" l="1"/>
  <c r="C66"/>
  <c r="D66" s="1"/>
  <c r="B67"/>
  <c r="C68" i="21"/>
  <c r="D68"/>
  <c r="D67" i="19"/>
  <c r="B68"/>
  <c r="C67"/>
  <c r="E67" s="1"/>
  <c r="B67" i="1"/>
  <c r="D66"/>
  <c r="C67" i="16"/>
  <c r="E67" s="1"/>
  <c r="B68"/>
  <c r="D68" s="1"/>
  <c r="B69" i="21"/>
  <c r="B68" i="20"/>
  <c r="D68" s="1"/>
  <c r="C67"/>
  <c r="E67" s="1"/>
  <c r="B69" i="18"/>
  <c r="D69" s="1"/>
  <c r="C68"/>
  <c r="B69" i="17"/>
  <c r="D69" s="1"/>
  <c r="C68"/>
  <c r="A62" i="5"/>
  <c r="C62"/>
  <c r="D62" s="1"/>
  <c r="B63"/>
  <c r="B64" i="13"/>
  <c r="A63"/>
  <c r="C63"/>
  <c r="D63" s="1"/>
  <c r="B195" i="12"/>
  <c r="A194"/>
  <c r="C194"/>
  <c r="D194" s="1"/>
  <c r="B137" i="11"/>
  <c r="A136"/>
  <c r="C136"/>
  <c r="D136" s="1"/>
  <c r="B64" i="10"/>
  <c r="A63"/>
  <c r="C63"/>
  <c r="D63" s="1"/>
  <c r="B64" i="9"/>
  <c r="A63"/>
  <c r="C63"/>
  <c r="D63" s="1"/>
  <c r="B65" i="8"/>
  <c r="A64"/>
  <c r="C64"/>
  <c r="D64" s="1"/>
  <c r="A65" i="7"/>
  <c r="B66"/>
  <c r="C65"/>
  <c r="D65" s="1"/>
  <c r="B66" i="6"/>
  <c r="A65"/>
  <c r="C65"/>
  <c r="D65" s="1"/>
  <c r="B65" i="4"/>
  <c r="A64"/>
  <c r="C64"/>
  <c r="D64" s="1"/>
  <c r="E67" i="14" l="1"/>
  <c r="B68"/>
  <c r="C67"/>
  <c r="D67" s="1"/>
  <c r="C69" i="21"/>
  <c r="D69"/>
  <c r="D68" i="19"/>
  <c r="B69"/>
  <c r="C68"/>
  <c r="B68" i="1"/>
  <c r="D67"/>
  <c r="C68" i="16"/>
  <c r="B69"/>
  <c r="D69" s="1"/>
  <c r="E68" i="21"/>
  <c r="B70"/>
  <c r="B69" i="20"/>
  <c r="D69" s="1"/>
  <c r="C68"/>
  <c r="E68" i="18"/>
  <c r="E35"/>
  <c r="E36" s="1"/>
  <c r="B70"/>
  <c r="D70" s="1"/>
  <c r="E35" i="17"/>
  <c r="E36" s="1"/>
  <c r="E68"/>
  <c r="B70"/>
  <c r="D70" s="1"/>
  <c r="A63" i="5"/>
  <c r="B64"/>
  <c r="C63"/>
  <c r="D63" s="1"/>
  <c r="B65" i="13"/>
  <c r="A64"/>
  <c r="C64"/>
  <c r="D64" s="1"/>
  <c r="B196" i="12"/>
  <c r="A195"/>
  <c r="C195"/>
  <c r="D195" s="1"/>
  <c r="B138" i="11"/>
  <c r="A137"/>
  <c r="C137"/>
  <c r="D137" s="1"/>
  <c r="B65" i="10"/>
  <c r="A64"/>
  <c r="C64"/>
  <c r="D64" s="1"/>
  <c r="B65" i="9"/>
  <c r="A64"/>
  <c r="C64"/>
  <c r="D64" s="1"/>
  <c r="B66" i="8"/>
  <c r="A65"/>
  <c r="C65"/>
  <c r="D65" s="1"/>
  <c r="B67" i="7"/>
  <c r="A66"/>
  <c r="C66"/>
  <c r="D66" s="1"/>
  <c r="A66" i="6"/>
  <c r="B67"/>
  <c r="C66"/>
  <c r="D66" s="1"/>
  <c r="B66" i="4"/>
  <c r="A65"/>
  <c r="C65"/>
  <c r="D65" s="1"/>
  <c r="E68" i="14" l="1"/>
  <c r="C68"/>
  <c r="D68" s="1"/>
  <c r="B69"/>
  <c r="C70" i="21"/>
  <c r="D70"/>
  <c r="D69" i="19"/>
  <c r="B70"/>
  <c r="E35"/>
  <c r="E36" s="1"/>
  <c r="E68"/>
  <c r="B69" i="1"/>
  <c r="D68"/>
  <c r="B70" i="16"/>
  <c r="D70" s="1"/>
  <c r="E68"/>
  <c r="E35"/>
  <c r="E36" s="1"/>
  <c r="B71" i="21"/>
  <c r="E69"/>
  <c r="E70"/>
  <c r="E68" i="20"/>
  <c r="E35"/>
  <c r="E36" s="1"/>
  <c r="B70"/>
  <c r="D70" s="1"/>
  <c r="B71" i="18"/>
  <c r="D71" s="1"/>
  <c r="C70"/>
  <c r="E70" s="1"/>
  <c r="C69"/>
  <c r="E69" s="1"/>
  <c r="B71" i="17"/>
  <c r="C70"/>
  <c r="E70" s="1"/>
  <c r="C69"/>
  <c r="E69" s="1"/>
  <c r="B65" i="5"/>
  <c r="C64"/>
  <c r="D64" s="1"/>
  <c r="A64"/>
  <c r="B66" i="13"/>
  <c r="A65"/>
  <c r="C65"/>
  <c r="D65" s="1"/>
  <c r="B197" i="12"/>
  <c r="A196"/>
  <c r="C196"/>
  <c r="D196" s="1"/>
  <c r="B139" i="11"/>
  <c r="A138"/>
  <c r="C138"/>
  <c r="D138" s="1"/>
  <c r="B66" i="10"/>
  <c r="A65"/>
  <c r="C65"/>
  <c r="D65" s="1"/>
  <c r="B66" i="9"/>
  <c r="A65"/>
  <c r="C65"/>
  <c r="D65" s="1"/>
  <c r="B67" i="8"/>
  <c r="A66"/>
  <c r="C66"/>
  <c r="D66" s="1"/>
  <c r="B68" i="7"/>
  <c r="A67"/>
  <c r="C67"/>
  <c r="D67" s="1"/>
  <c r="B68" i="6"/>
  <c r="A67"/>
  <c r="C67"/>
  <c r="D67" s="1"/>
  <c r="B67" i="4"/>
  <c r="A66"/>
  <c r="C66"/>
  <c r="D66" s="1"/>
  <c r="E69" i="14" l="1"/>
  <c r="B70"/>
  <c r="C69"/>
  <c r="D69" s="1"/>
  <c r="C71" i="21"/>
  <c r="E71" s="1"/>
  <c r="D71"/>
  <c r="D70" i="19"/>
  <c r="B71"/>
  <c r="C71"/>
  <c r="E71" s="1"/>
  <c r="C70"/>
  <c r="E70" s="1"/>
  <c r="C69"/>
  <c r="E69" s="1"/>
  <c r="C71" i="18"/>
  <c r="E71" s="1"/>
  <c r="C71" i="17"/>
  <c r="E71" s="1"/>
  <c r="D71"/>
  <c r="B70" i="1"/>
  <c r="D69"/>
  <c r="C69" i="16"/>
  <c r="E69" s="1"/>
  <c r="C70"/>
  <c r="E70" s="1"/>
  <c r="B71"/>
  <c r="D71" s="1"/>
  <c r="B72" i="21"/>
  <c r="B71" i="20"/>
  <c r="D71" s="1"/>
  <c r="C70"/>
  <c r="E70" s="1"/>
  <c r="C69"/>
  <c r="E69" s="1"/>
  <c r="B72" i="18"/>
  <c r="D72" s="1"/>
  <c r="B72" i="17"/>
  <c r="D72" s="1"/>
  <c r="B66" i="5"/>
  <c r="C65"/>
  <c r="D65" s="1"/>
  <c r="A65"/>
  <c r="B67" i="13"/>
  <c r="A66"/>
  <c r="C66"/>
  <c r="D66" s="1"/>
  <c r="B198" i="12"/>
  <c r="A197"/>
  <c r="C197"/>
  <c r="D197" s="1"/>
  <c r="B140" i="11"/>
  <c r="A139"/>
  <c r="C139"/>
  <c r="D139" s="1"/>
  <c r="B67" i="10"/>
  <c r="A66"/>
  <c r="C66"/>
  <c r="D66" s="1"/>
  <c r="B67" i="9"/>
  <c r="A66"/>
  <c r="C66"/>
  <c r="D66" s="1"/>
  <c r="B68" i="8"/>
  <c r="A67"/>
  <c r="C67"/>
  <c r="D67" s="1"/>
  <c r="A68" i="7"/>
  <c r="B69"/>
  <c r="C68"/>
  <c r="D68" s="1"/>
  <c r="B69" i="6"/>
  <c r="A68"/>
  <c r="C68"/>
  <c r="D68" s="1"/>
  <c r="B68" i="4"/>
  <c r="A67"/>
  <c r="C67"/>
  <c r="D67" s="1"/>
  <c r="E70" i="14" l="1"/>
  <c r="B71"/>
  <c r="C70"/>
  <c r="D70" s="1"/>
  <c r="C72" i="21"/>
  <c r="D72"/>
  <c r="D71" i="19"/>
  <c r="B72"/>
  <c r="B71" i="1"/>
  <c r="D70"/>
  <c r="B72" i="16"/>
  <c r="D72" s="1"/>
  <c r="C71"/>
  <c r="E71" s="1"/>
  <c r="B73" i="21"/>
  <c r="E72"/>
  <c r="B72" i="20"/>
  <c r="D72" s="1"/>
  <c r="C71"/>
  <c r="E71" s="1"/>
  <c r="B73" i="18"/>
  <c r="D73" s="1"/>
  <c r="C72"/>
  <c r="E72" s="1"/>
  <c r="B73" i="17"/>
  <c r="D73" s="1"/>
  <c r="C72"/>
  <c r="E72" s="1"/>
  <c r="A66" i="5"/>
  <c r="C66"/>
  <c r="D66" s="1"/>
  <c r="B67"/>
  <c r="B68" i="13"/>
  <c r="A67"/>
  <c r="C67"/>
  <c r="D67" s="1"/>
  <c r="B199" i="12"/>
  <c r="A198"/>
  <c r="C198"/>
  <c r="D198" s="1"/>
  <c r="A140" i="11"/>
  <c r="B141"/>
  <c r="C140"/>
  <c r="D140" s="1"/>
  <c r="A67" i="10"/>
  <c r="B68"/>
  <c r="C67"/>
  <c r="D67" s="1"/>
  <c r="B68" i="9"/>
  <c r="A67"/>
  <c r="C67"/>
  <c r="D67" s="1"/>
  <c r="B69" i="8"/>
  <c r="A68"/>
  <c r="C68"/>
  <c r="D68" s="1"/>
  <c r="B70" i="7"/>
  <c r="A69"/>
  <c r="C69"/>
  <c r="D69" s="1"/>
  <c r="B70" i="6"/>
  <c r="A69"/>
  <c r="C69"/>
  <c r="D69" s="1"/>
  <c r="B69" i="4"/>
  <c r="A68"/>
  <c r="C68"/>
  <c r="D68" s="1"/>
  <c r="E71" i="14" l="1"/>
  <c r="B72"/>
  <c r="C71"/>
  <c r="D71" s="1"/>
  <c r="C73" i="21"/>
  <c r="D73"/>
  <c r="D72" i="19"/>
  <c r="B73"/>
  <c r="C72"/>
  <c r="E72" s="1"/>
  <c r="B72" i="1"/>
  <c r="D71"/>
  <c r="B73" i="16"/>
  <c r="D73" s="1"/>
  <c r="C72"/>
  <c r="E72" s="1"/>
  <c r="B74" i="21"/>
  <c r="B73" i="20"/>
  <c r="D73" s="1"/>
  <c r="C72"/>
  <c r="E72" s="1"/>
  <c r="B74" i="18"/>
  <c r="D74" s="1"/>
  <c r="C73"/>
  <c r="B74" i="17"/>
  <c r="D74" s="1"/>
  <c r="C73"/>
  <c r="A67" i="5"/>
  <c r="B68"/>
  <c r="C67"/>
  <c r="D67" s="1"/>
  <c r="B69" i="13"/>
  <c r="A68"/>
  <c r="C68"/>
  <c r="D68" s="1"/>
  <c r="B200" i="12"/>
  <c r="A199"/>
  <c r="C199"/>
  <c r="D199" s="1"/>
  <c r="B142" i="11"/>
  <c r="A141"/>
  <c r="C141"/>
  <c r="D141" s="1"/>
  <c r="B69" i="10"/>
  <c r="A68"/>
  <c r="C68"/>
  <c r="D68" s="1"/>
  <c r="B69" i="9"/>
  <c r="A68"/>
  <c r="C68"/>
  <c r="D68" s="1"/>
  <c r="B70" i="8"/>
  <c r="A69"/>
  <c r="C69"/>
  <c r="D69" s="1"/>
  <c r="B71" i="7"/>
  <c r="A70"/>
  <c r="C70"/>
  <c r="D70" s="1"/>
  <c r="A70" i="6"/>
  <c r="B71"/>
  <c r="C70"/>
  <c r="D70" s="1"/>
  <c r="B70" i="4"/>
  <c r="A69"/>
  <c r="C69"/>
  <c r="D69" s="1"/>
  <c r="E72" i="14" l="1"/>
  <c r="C72"/>
  <c r="D72" s="1"/>
  <c r="B73"/>
  <c r="C74" i="21"/>
  <c r="D74"/>
  <c r="D73" i="19"/>
  <c r="B74"/>
  <c r="C73"/>
  <c r="B73" i="1"/>
  <c r="D72"/>
  <c r="B74" i="16"/>
  <c r="D74" s="1"/>
  <c r="C73"/>
  <c r="E73" i="21"/>
  <c r="B75"/>
  <c r="B74" i="20"/>
  <c r="D74" s="1"/>
  <c r="C73"/>
  <c r="F35" i="18"/>
  <c r="F36" s="1"/>
  <c r="E73"/>
  <c r="B75"/>
  <c r="D75" s="1"/>
  <c r="F35" i="17"/>
  <c r="F36" s="1"/>
  <c r="E73"/>
  <c r="B75"/>
  <c r="D75" s="1"/>
  <c r="A68" i="5"/>
  <c r="C68"/>
  <c r="D68" s="1"/>
  <c r="B69"/>
  <c r="B70" i="13"/>
  <c r="A69"/>
  <c r="C69"/>
  <c r="D69" s="1"/>
  <c r="B201" i="12"/>
  <c r="A200"/>
  <c r="C200"/>
  <c r="D200" s="1"/>
  <c r="B143" i="11"/>
  <c r="A142"/>
  <c r="C142"/>
  <c r="D142" s="1"/>
  <c r="B70" i="10"/>
  <c r="A69"/>
  <c r="C69"/>
  <c r="D69" s="1"/>
  <c r="B70" i="9"/>
  <c r="A69"/>
  <c r="C69"/>
  <c r="D69" s="1"/>
  <c r="B71" i="8"/>
  <c r="A70"/>
  <c r="C70"/>
  <c r="D70" s="1"/>
  <c r="A71" i="7"/>
  <c r="B72"/>
  <c r="C71"/>
  <c r="D71" s="1"/>
  <c r="B72" i="6"/>
  <c r="A71"/>
  <c r="C71"/>
  <c r="D71" s="1"/>
  <c r="B71" i="4"/>
  <c r="A70"/>
  <c r="C70"/>
  <c r="D70" s="1"/>
  <c r="E73" i="14" l="1"/>
  <c r="C73"/>
  <c r="D73" s="1"/>
  <c r="B74"/>
  <c r="C75" i="21"/>
  <c r="D75"/>
  <c r="D74" i="19"/>
  <c r="B75"/>
  <c r="F35"/>
  <c r="F36" s="1"/>
  <c r="E73"/>
  <c r="B74" i="1"/>
  <c r="D73"/>
  <c r="E73" i="16"/>
  <c r="F35"/>
  <c r="F36" s="1"/>
  <c r="B75"/>
  <c r="D75" s="1"/>
  <c r="B76" i="21"/>
  <c r="E75"/>
  <c r="E74"/>
  <c r="E73" i="20"/>
  <c r="F35"/>
  <c r="F36" s="1"/>
  <c r="B75"/>
  <c r="D75" s="1"/>
  <c r="B76" i="18"/>
  <c r="D76" s="1"/>
  <c r="C76"/>
  <c r="E76" s="1"/>
  <c r="C75"/>
  <c r="E75" s="1"/>
  <c r="C74"/>
  <c r="E74" s="1"/>
  <c r="B76" i="17"/>
  <c r="D76" s="1"/>
  <c r="C76"/>
  <c r="E76" s="1"/>
  <c r="C74"/>
  <c r="E74" s="1"/>
  <c r="C75"/>
  <c r="E75" s="1"/>
  <c r="A69" i="5"/>
  <c r="C69"/>
  <c r="D69" s="1"/>
  <c r="B70"/>
  <c r="B71" i="13"/>
  <c r="A70"/>
  <c r="C70"/>
  <c r="D70" s="1"/>
  <c r="B202" i="12"/>
  <c r="A201"/>
  <c r="C201"/>
  <c r="D201" s="1"/>
  <c r="B144" i="11"/>
  <c r="A143"/>
  <c r="C143"/>
  <c r="D143" s="1"/>
  <c r="B71" i="10"/>
  <c r="A70"/>
  <c r="C70"/>
  <c r="D70" s="1"/>
  <c r="B71" i="9"/>
  <c r="A70"/>
  <c r="C70"/>
  <c r="D70" s="1"/>
  <c r="B72" i="8"/>
  <c r="A71"/>
  <c r="C71"/>
  <c r="D71" s="1"/>
  <c r="A72" i="7"/>
  <c r="B73"/>
  <c r="C72"/>
  <c r="D72" s="1"/>
  <c r="A72" i="6"/>
  <c r="B73"/>
  <c r="C72"/>
  <c r="D72" s="1"/>
  <c r="B72" i="4"/>
  <c r="A71"/>
  <c r="C71"/>
  <c r="D71" s="1"/>
  <c r="E74" i="14" l="1"/>
  <c r="B75"/>
  <c r="C74"/>
  <c r="D74" s="1"/>
  <c r="C76" i="21"/>
  <c r="E76" s="1"/>
  <c r="D76"/>
  <c r="D75" i="19"/>
  <c r="B76"/>
  <c r="C74"/>
  <c r="E74" s="1"/>
  <c r="C75"/>
  <c r="E75" s="1"/>
  <c r="B75" i="1"/>
  <c r="D74"/>
  <c r="B76" i="16"/>
  <c r="D76" s="1"/>
  <c r="C75"/>
  <c r="E75" s="1"/>
  <c r="C74"/>
  <c r="E74" s="1"/>
  <c r="B77" i="21"/>
  <c r="B76" i="20"/>
  <c r="D76" s="1"/>
  <c r="C75"/>
  <c r="E75" s="1"/>
  <c r="C74"/>
  <c r="E74" s="1"/>
  <c r="B77" i="18"/>
  <c r="D77" s="1"/>
  <c r="B77" i="17"/>
  <c r="D77" s="1"/>
  <c r="A70" i="5"/>
  <c r="C70"/>
  <c r="D70" s="1"/>
  <c r="B71"/>
  <c r="B72" i="13"/>
  <c r="A71"/>
  <c r="C71"/>
  <c r="D71" s="1"/>
  <c r="B203" i="12"/>
  <c r="A202"/>
  <c r="C202"/>
  <c r="D202" s="1"/>
  <c r="B145" i="11"/>
  <c r="A144"/>
  <c r="C144"/>
  <c r="D144" s="1"/>
  <c r="B72" i="10"/>
  <c r="A71"/>
  <c r="C71"/>
  <c r="D71" s="1"/>
  <c r="B72" i="9"/>
  <c r="A71"/>
  <c r="C71"/>
  <c r="D71" s="1"/>
  <c r="B73" i="8"/>
  <c r="A72"/>
  <c r="C72"/>
  <c r="D72" s="1"/>
  <c r="A73" i="7"/>
  <c r="B74"/>
  <c r="C73"/>
  <c r="D73" s="1"/>
  <c r="B74" i="6"/>
  <c r="A73"/>
  <c r="C73"/>
  <c r="D73" s="1"/>
  <c r="B73" i="4"/>
  <c r="A72"/>
  <c r="C72"/>
  <c r="D72" s="1"/>
  <c r="E75" i="14" l="1"/>
  <c r="B76"/>
  <c r="C75"/>
  <c r="D75" s="1"/>
  <c r="C77" i="21"/>
  <c r="D77"/>
  <c r="C76" i="19"/>
  <c r="E76" s="1"/>
  <c r="D76"/>
  <c r="B77"/>
  <c r="C76" i="16"/>
  <c r="E76" s="1"/>
  <c r="B76" i="1"/>
  <c r="D75"/>
  <c r="B77" i="16"/>
  <c r="D77" s="1"/>
  <c r="B78" i="21"/>
  <c r="E77"/>
  <c r="B77" i="20"/>
  <c r="D77" s="1"/>
  <c r="C76"/>
  <c r="E76" s="1"/>
  <c r="B78" i="18"/>
  <c r="D78" s="1"/>
  <c r="C77"/>
  <c r="E77" s="1"/>
  <c r="B78" i="17"/>
  <c r="D78" s="1"/>
  <c r="C77"/>
  <c r="E77" s="1"/>
  <c r="A71" i="5"/>
  <c r="B72"/>
  <c r="C71"/>
  <c r="D71" s="1"/>
  <c r="B73" i="13"/>
  <c r="A72"/>
  <c r="C72"/>
  <c r="D72" s="1"/>
  <c r="B204" i="12"/>
  <c r="A203"/>
  <c r="C203"/>
  <c r="D203" s="1"/>
  <c r="A145" i="11"/>
  <c r="B146"/>
  <c r="C145"/>
  <c r="D145" s="1"/>
  <c r="B73" i="10"/>
  <c r="A72"/>
  <c r="C72"/>
  <c r="D72" s="1"/>
  <c r="B73" i="9"/>
  <c r="A72"/>
  <c r="C72"/>
  <c r="D72" s="1"/>
  <c r="B74" i="8"/>
  <c r="A73"/>
  <c r="C73"/>
  <c r="D73" s="1"/>
  <c r="B75" i="7"/>
  <c r="A74"/>
  <c r="C74"/>
  <c r="D74" s="1"/>
  <c r="B75" i="6"/>
  <c r="A74"/>
  <c r="C74"/>
  <c r="D74" s="1"/>
  <c r="A73" i="4"/>
  <c r="B74"/>
  <c r="C73"/>
  <c r="D73" s="1"/>
  <c r="E76" i="14" l="1"/>
  <c r="B77"/>
  <c r="C76"/>
  <c r="D76" s="1"/>
  <c r="C78" i="21"/>
  <c r="D78"/>
  <c r="D77" i="19"/>
  <c r="B78"/>
  <c r="C77"/>
  <c r="E77" s="1"/>
  <c r="B77" i="1"/>
  <c r="D76"/>
  <c r="C77" i="16"/>
  <c r="E77" s="1"/>
  <c r="B78"/>
  <c r="D78" s="1"/>
  <c r="B79" i="21"/>
  <c r="B78" i="20"/>
  <c r="D78" s="1"/>
  <c r="C77"/>
  <c r="E77" s="1"/>
  <c r="B79" i="18"/>
  <c r="D79" s="1"/>
  <c r="C78"/>
  <c r="B79" i="17"/>
  <c r="D79" s="1"/>
  <c r="C78"/>
  <c r="B73" i="5"/>
  <c r="C72"/>
  <c r="D72" s="1"/>
  <c r="A72"/>
  <c r="B74" i="13"/>
  <c r="A73"/>
  <c r="C73"/>
  <c r="D73" s="1"/>
  <c r="B205" i="12"/>
  <c r="A204"/>
  <c r="C204"/>
  <c r="D204" s="1"/>
  <c r="A146" i="11"/>
  <c r="B147"/>
  <c r="C146"/>
  <c r="D146" s="1"/>
  <c r="B74" i="10"/>
  <c r="A73"/>
  <c r="C73"/>
  <c r="D73" s="1"/>
  <c r="B74" i="9"/>
  <c r="A73"/>
  <c r="C73"/>
  <c r="D73" s="1"/>
  <c r="A74" i="8"/>
  <c r="B75"/>
  <c r="C74"/>
  <c r="D74" s="1"/>
  <c r="A75" i="7"/>
  <c r="B76"/>
  <c r="C75"/>
  <c r="D75" s="1"/>
  <c r="B76" i="6"/>
  <c r="A75"/>
  <c r="C75"/>
  <c r="D75" s="1"/>
  <c r="B75" i="4"/>
  <c r="A74"/>
  <c r="C74"/>
  <c r="D74" s="1"/>
  <c r="E77" i="14" l="1"/>
  <c r="B78"/>
  <c r="C77"/>
  <c r="D77" s="1"/>
  <c r="C79" i="21"/>
  <c r="D79"/>
  <c r="D78" i="19"/>
  <c r="B79"/>
  <c r="C78"/>
  <c r="B78" i="1"/>
  <c r="D77"/>
  <c r="B79" i="16"/>
  <c r="D79" s="1"/>
  <c r="C78"/>
  <c r="E78" i="21"/>
  <c r="B80"/>
  <c r="B79" i="20"/>
  <c r="D79" s="1"/>
  <c r="C78"/>
  <c r="E78" i="18"/>
  <c r="G35"/>
  <c r="G36" s="1"/>
  <c r="B80"/>
  <c r="D80" s="1"/>
  <c r="E78" i="17"/>
  <c r="G35"/>
  <c r="G36" s="1"/>
  <c r="B80"/>
  <c r="D80" s="1"/>
  <c r="A73" i="5"/>
  <c r="C73"/>
  <c r="D73" s="1"/>
  <c r="B74"/>
  <c r="B75" i="13"/>
  <c r="A74"/>
  <c r="C74"/>
  <c r="D74" s="1"/>
  <c r="B206" i="12"/>
  <c r="A205"/>
  <c r="C205"/>
  <c r="D205" s="1"/>
  <c r="A147" i="11"/>
  <c r="B148"/>
  <c r="C147"/>
  <c r="D147" s="1"/>
  <c r="B75" i="10"/>
  <c r="A74"/>
  <c r="C74"/>
  <c r="D74" s="1"/>
  <c r="B75" i="9"/>
  <c r="A74"/>
  <c r="C74"/>
  <c r="D74" s="1"/>
  <c r="A75" i="8"/>
  <c r="B76"/>
  <c r="C75"/>
  <c r="D75" s="1"/>
  <c r="B77" i="7"/>
  <c r="A76"/>
  <c r="C76"/>
  <c r="D76" s="1"/>
  <c r="A76" i="6"/>
  <c r="B77"/>
  <c r="C76"/>
  <c r="D76" s="1"/>
  <c r="B76" i="4"/>
  <c r="A75"/>
  <c r="C75"/>
  <c r="D75" s="1"/>
  <c r="E78" i="14" l="1"/>
  <c r="C78"/>
  <c r="D78" s="1"/>
  <c r="B79"/>
  <c r="C80" i="21"/>
  <c r="D80"/>
  <c r="D79" i="19"/>
  <c r="B80"/>
  <c r="E78"/>
  <c r="G35"/>
  <c r="G36" s="1"/>
  <c r="B79" i="1"/>
  <c r="D78"/>
  <c r="E78" i="16"/>
  <c r="G35"/>
  <c r="G36" s="1"/>
  <c r="B80"/>
  <c r="D80" s="1"/>
  <c r="B81" i="21"/>
  <c r="E79"/>
  <c r="E80"/>
  <c r="E78" i="20"/>
  <c r="G35"/>
  <c r="G36" s="1"/>
  <c r="B80"/>
  <c r="D80" s="1"/>
  <c r="B81" i="18"/>
  <c r="D81" s="1"/>
  <c r="C81"/>
  <c r="E81" s="1"/>
  <c r="C80"/>
  <c r="E80" s="1"/>
  <c r="C79"/>
  <c r="E79" s="1"/>
  <c r="B81" i="17"/>
  <c r="D81" s="1"/>
  <c r="C80"/>
  <c r="E80" s="1"/>
  <c r="C81"/>
  <c r="E81" s="1"/>
  <c r="C79"/>
  <c r="E79" s="1"/>
  <c r="A74" i="5"/>
  <c r="C74"/>
  <c r="D74" s="1"/>
  <c r="B75"/>
  <c r="B76" i="13"/>
  <c r="A75"/>
  <c r="C75"/>
  <c r="D75" s="1"/>
  <c r="B207" i="12"/>
  <c r="A206"/>
  <c r="C206"/>
  <c r="D206" s="1"/>
  <c r="A148" i="11"/>
  <c r="B149"/>
  <c r="C148"/>
  <c r="D148" s="1"/>
  <c r="A75" i="10"/>
  <c r="B76"/>
  <c r="C75"/>
  <c r="D75" s="1"/>
  <c r="B76" i="9"/>
  <c r="A75"/>
  <c r="C75"/>
  <c r="D75" s="1"/>
  <c r="A76" i="8"/>
  <c r="B77"/>
  <c r="C76"/>
  <c r="D76" s="1"/>
  <c r="A77" i="7"/>
  <c r="B78"/>
  <c r="C77"/>
  <c r="D77" s="1"/>
  <c r="B78" i="6"/>
  <c r="A77"/>
  <c r="C77"/>
  <c r="D77" s="1"/>
  <c r="B77" i="4"/>
  <c r="A76"/>
  <c r="C76"/>
  <c r="D76" s="1"/>
  <c r="E79" i="14" l="1"/>
  <c r="B80"/>
  <c r="C79"/>
  <c r="D79" s="1"/>
  <c r="C81" i="21"/>
  <c r="E81" s="1"/>
  <c r="D81"/>
  <c r="C79" i="19"/>
  <c r="E79" s="1"/>
  <c r="C80"/>
  <c r="E80" s="1"/>
  <c r="D80"/>
  <c r="B81"/>
  <c r="B80" i="1"/>
  <c r="D79"/>
  <c r="B81" i="16"/>
  <c r="D81" s="1"/>
  <c r="C81"/>
  <c r="E81" s="1"/>
  <c r="C79"/>
  <c r="E79" s="1"/>
  <c r="C80"/>
  <c r="E80" s="1"/>
  <c r="B82" i="21"/>
  <c r="B81" i="20"/>
  <c r="D81" s="1"/>
  <c r="C80"/>
  <c r="E80" s="1"/>
  <c r="C79"/>
  <c r="E79" s="1"/>
  <c r="B82" i="18"/>
  <c r="D82" s="1"/>
  <c r="B82" i="17"/>
  <c r="D82" s="1"/>
  <c r="A75" i="5"/>
  <c r="C75"/>
  <c r="D75" s="1"/>
  <c r="B76"/>
  <c r="B77" i="13"/>
  <c r="A76"/>
  <c r="C76"/>
  <c r="D76" s="1"/>
  <c r="B208" i="12"/>
  <c r="A207"/>
  <c r="C207"/>
  <c r="D207" s="1"/>
  <c r="A149" i="11"/>
  <c r="B150"/>
  <c r="C149"/>
  <c r="D149" s="1"/>
  <c r="B77" i="10"/>
  <c r="A76"/>
  <c r="C76"/>
  <c r="D76" s="1"/>
  <c r="B77" i="9"/>
  <c r="A76"/>
  <c r="C76"/>
  <c r="D76" s="1"/>
  <c r="A77" i="8"/>
  <c r="B78"/>
  <c r="C77"/>
  <c r="D77" s="1"/>
  <c r="B79" i="7"/>
  <c r="A78"/>
  <c r="C78"/>
  <c r="D78" s="1"/>
  <c r="B79" i="6"/>
  <c r="A78"/>
  <c r="C78"/>
  <c r="D78" s="1"/>
  <c r="A77" i="4"/>
  <c r="B78"/>
  <c r="C77"/>
  <c r="D77" s="1"/>
  <c r="E80" i="14" l="1"/>
  <c r="B81"/>
  <c r="C80"/>
  <c r="D80" s="1"/>
  <c r="C82" i="21"/>
  <c r="D82"/>
  <c r="C81" i="20"/>
  <c r="E81" s="1"/>
  <c r="C81" i="19"/>
  <c r="E81" s="1"/>
  <c r="D81"/>
  <c r="B82"/>
  <c r="B81" i="1"/>
  <c r="D80"/>
  <c r="B82" i="16"/>
  <c r="D82" s="1"/>
  <c r="B83" i="21"/>
  <c r="E82"/>
  <c r="B82" i="20"/>
  <c r="D82" s="1"/>
  <c r="B83" i="18"/>
  <c r="D83" s="1"/>
  <c r="C82"/>
  <c r="E82" s="1"/>
  <c r="B83" i="17"/>
  <c r="D83" s="1"/>
  <c r="C82"/>
  <c r="E82" s="1"/>
  <c r="B77" i="5"/>
  <c r="C76"/>
  <c r="D76" s="1"/>
  <c r="A76"/>
  <c r="B78" i="13"/>
  <c r="A77"/>
  <c r="C77"/>
  <c r="D77" s="1"/>
  <c r="B209" i="12"/>
  <c r="A208"/>
  <c r="C208"/>
  <c r="D208" s="1"/>
  <c r="A150" i="11"/>
  <c r="B151"/>
  <c r="C150"/>
  <c r="D150" s="1"/>
  <c r="B78" i="10"/>
  <c r="A77"/>
  <c r="C77"/>
  <c r="D77" s="1"/>
  <c r="B78" i="9"/>
  <c r="A77"/>
  <c r="C77"/>
  <c r="D77" s="1"/>
  <c r="A78" i="8"/>
  <c r="B79"/>
  <c r="C78"/>
  <c r="D78" s="1"/>
  <c r="B80" i="7"/>
  <c r="A79"/>
  <c r="C79"/>
  <c r="D79" s="1"/>
  <c r="A79" i="6"/>
  <c r="B80"/>
  <c r="C79"/>
  <c r="D79" s="1"/>
  <c r="B79" i="4"/>
  <c r="A78"/>
  <c r="C78"/>
  <c r="D78" s="1"/>
  <c r="E81" i="14" l="1"/>
  <c r="C81"/>
  <c r="D81" s="1"/>
  <c r="B82"/>
  <c r="C83" i="21"/>
  <c r="D83"/>
  <c r="D82" i="19"/>
  <c r="B83"/>
  <c r="C82"/>
  <c r="E82" s="1"/>
  <c r="B82" i="1"/>
  <c r="D81"/>
  <c r="B83" i="16"/>
  <c r="D83" s="1"/>
  <c r="C82"/>
  <c r="E82" s="1"/>
  <c r="B84" i="21"/>
  <c r="E83"/>
  <c r="B83" i="20"/>
  <c r="D83" s="1"/>
  <c r="C82"/>
  <c r="E82" s="1"/>
  <c r="B84" i="18"/>
  <c r="D84" s="1"/>
  <c r="C83"/>
  <c r="E83" s="1"/>
  <c r="B84" i="17"/>
  <c r="D84" s="1"/>
  <c r="C83"/>
  <c r="E83" s="1"/>
  <c r="A77" i="5"/>
  <c r="C77"/>
  <c r="D77" s="1"/>
  <c r="B78"/>
  <c r="B79" i="13"/>
  <c r="A78"/>
  <c r="C78"/>
  <c r="D78" s="1"/>
  <c r="B210" i="12"/>
  <c r="A209"/>
  <c r="C209"/>
  <c r="D209" s="1"/>
  <c r="A151" i="11"/>
  <c r="B152"/>
  <c r="C151"/>
  <c r="D151" s="1"/>
  <c r="A78" i="10"/>
  <c r="B79"/>
  <c r="C78"/>
  <c r="D78" s="1"/>
  <c r="B79" i="9"/>
  <c r="A78"/>
  <c r="C78"/>
  <c r="D78" s="1"/>
  <c r="A79" i="8"/>
  <c r="B80"/>
  <c r="C79"/>
  <c r="D79" s="1"/>
  <c r="B81" i="7"/>
  <c r="A80"/>
  <c r="C80"/>
  <c r="D80" s="1"/>
  <c r="B81" i="6"/>
  <c r="A80"/>
  <c r="C80"/>
  <c r="D80" s="1"/>
  <c r="B80" i="4"/>
  <c r="A79"/>
  <c r="C79"/>
  <c r="D79" s="1"/>
  <c r="E82" i="14" l="1"/>
  <c r="C82"/>
  <c r="D82" s="1"/>
  <c r="B83"/>
  <c r="C84" i="21"/>
  <c r="D84"/>
  <c r="D83" i="19"/>
  <c r="B84"/>
  <c r="C83"/>
  <c r="E83" s="1"/>
  <c r="B83" i="1"/>
  <c r="D82"/>
  <c r="B84" i="16"/>
  <c r="D84" s="1"/>
  <c r="C83"/>
  <c r="E83" s="1"/>
  <c r="B85" i="21"/>
  <c r="E84"/>
  <c r="B84" i="20"/>
  <c r="D84" s="1"/>
  <c r="C83"/>
  <c r="E83" s="1"/>
  <c r="B85" i="18"/>
  <c r="D85" s="1"/>
  <c r="C84"/>
  <c r="E84" s="1"/>
  <c r="B85" i="17"/>
  <c r="D85" s="1"/>
  <c r="C84"/>
  <c r="E84" s="1"/>
  <c r="B79" i="5"/>
  <c r="C78"/>
  <c r="D78" s="1"/>
  <c r="A78"/>
  <c r="B80" i="13"/>
  <c r="A79"/>
  <c r="C79"/>
  <c r="D79" s="1"/>
  <c r="B211" i="12"/>
  <c r="A210"/>
  <c r="C210"/>
  <c r="D210" s="1"/>
  <c r="A152" i="11"/>
  <c r="B153"/>
  <c r="C152"/>
  <c r="D152" s="1"/>
  <c r="B80" i="10"/>
  <c r="A79"/>
  <c r="C79"/>
  <c r="D79" s="1"/>
  <c r="B80" i="9"/>
  <c r="A79"/>
  <c r="C79"/>
  <c r="D79" s="1"/>
  <c r="A80" i="8"/>
  <c r="B81"/>
  <c r="C80"/>
  <c r="D80" s="1"/>
  <c r="A81" i="7"/>
  <c r="B82"/>
  <c r="C81"/>
  <c r="D81" s="1"/>
  <c r="B82" i="6"/>
  <c r="A81"/>
  <c r="C81"/>
  <c r="D81" s="1"/>
  <c r="B81" i="4"/>
  <c r="A80"/>
  <c r="C80"/>
  <c r="D80" s="1"/>
  <c r="E83" i="14" l="1"/>
  <c r="B84"/>
  <c r="C83"/>
  <c r="D83" s="1"/>
  <c r="C85" i="21"/>
  <c r="D85"/>
  <c r="D84" i="19"/>
  <c r="B85"/>
  <c r="C84"/>
  <c r="E84" s="1"/>
  <c r="B84" i="1"/>
  <c r="D83"/>
  <c r="C84" i="16"/>
  <c r="E84" s="1"/>
  <c r="B85"/>
  <c r="D85" s="1"/>
  <c r="B86" i="21"/>
  <c r="E85"/>
  <c r="B85" i="20"/>
  <c r="D85" s="1"/>
  <c r="C84"/>
  <c r="E84" s="1"/>
  <c r="B86" i="18"/>
  <c r="D86" s="1"/>
  <c r="C85"/>
  <c r="E85" s="1"/>
  <c r="B86" i="17"/>
  <c r="D86" s="1"/>
  <c r="C85"/>
  <c r="E85" s="1"/>
  <c r="B80" i="5"/>
  <c r="C79"/>
  <c r="D79" s="1"/>
  <c r="A79"/>
  <c r="B81" i="13"/>
  <c r="A80"/>
  <c r="C80"/>
  <c r="D80" s="1"/>
  <c r="B212" i="12"/>
  <c r="A211"/>
  <c r="C211"/>
  <c r="D211" s="1"/>
  <c r="A153" i="11"/>
  <c r="B154"/>
  <c r="C153"/>
  <c r="D153" s="1"/>
  <c r="B81" i="10"/>
  <c r="A80"/>
  <c r="C80"/>
  <c r="D80" s="1"/>
  <c r="B81" i="9"/>
  <c r="A80"/>
  <c r="C80"/>
  <c r="D80" s="1"/>
  <c r="A81" i="8"/>
  <c r="B82"/>
  <c r="C81"/>
  <c r="D81" s="1"/>
  <c r="B83" i="7"/>
  <c r="A82"/>
  <c r="C82"/>
  <c r="D82" s="1"/>
  <c r="B83" i="6"/>
  <c r="A82"/>
  <c r="C82"/>
  <c r="D82" s="1"/>
  <c r="B82" i="4"/>
  <c r="A81"/>
  <c r="C81"/>
  <c r="D81" s="1"/>
  <c r="E84" i="14" l="1"/>
  <c r="B85"/>
  <c r="C84"/>
  <c r="D84" s="1"/>
  <c r="C86" i="21"/>
  <c r="D86"/>
  <c r="D85" i="19"/>
  <c r="B86"/>
  <c r="C85"/>
  <c r="E85" s="1"/>
  <c r="B85" i="1"/>
  <c r="D84"/>
  <c r="C85" i="16"/>
  <c r="E85" s="1"/>
  <c r="B86"/>
  <c r="D86" s="1"/>
  <c r="B87" i="21"/>
  <c r="E86"/>
  <c r="B86" i="20"/>
  <c r="D86" s="1"/>
  <c r="C85"/>
  <c r="E85" s="1"/>
  <c r="B87" i="18"/>
  <c r="D87" s="1"/>
  <c r="C86"/>
  <c r="E86" s="1"/>
  <c r="B87" i="17"/>
  <c r="D87" s="1"/>
  <c r="C86"/>
  <c r="E86" s="1"/>
  <c r="B81" i="5"/>
  <c r="A80"/>
  <c r="C80"/>
  <c r="D80" s="1"/>
  <c r="B82" i="13"/>
  <c r="A81"/>
  <c r="C81"/>
  <c r="D81" s="1"/>
  <c r="B213" i="12"/>
  <c r="A212"/>
  <c r="C212"/>
  <c r="D212" s="1"/>
  <c r="A154" i="11"/>
  <c r="B155"/>
  <c r="C154"/>
  <c r="D154" s="1"/>
  <c r="B82" i="10"/>
  <c r="A81"/>
  <c r="C81"/>
  <c r="D81" s="1"/>
  <c r="B82" i="9"/>
  <c r="A81"/>
  <c r="C81"/>
  <c r="D81" s="1"/>
  <c r="A82" i="8"/>
  <c r="B83"/>
  <c r="C82"/>
  <c r="D82" s="1"/>
  <c r="B84" i="7"/>
  <c r="A83"/>
  <c r="C83"/>
  <c r="D83" s="1"/>
  <c r="B84" i="6"/>
  <c r="A83"/>
  <c r="C83"/>
  <c r="D83" s="1"/>
  <c r="B83" i="4"/>
  <c r="A82"/>
  <c r="C82"/>
  <c r="D82" s="1"/>
  <c r="E85" i="14" l="1"/>
  <c r="B86"/>
  <c r="C85"/>
  <c r="D85" s="1"/>
  <c r="C87" i="21"/>
  <c r="D87"/>
  <c r="D86" i="19"/>
  <c r="B87"/>
  <c r="C86"/>
  <c r="E86" s="1"/>
  <c r="B86" i="1"/>
  <c r="D85"/>
  <c r="C86" i="16"/>
  <c r="E86" s="1"/>
  <c r="B87"/>
  <c r="D87" s="1"/>
  <c r="B88" i="21"/>
  <c r="E87"/>
  <c r="B87" i="20"/>
  <c r="D87" s="1"/>
  <c r="C86"/>
  <c r="E86" s="1"/>
  <c r="B88" i="18"/>
  <c r="D88" s="1"/>
  <c r="C87"/>
  <c r="E87" s="1"/>
  <c r="B88" i="17"/>
  <c r="D88" s="1"/>
  <c r="C87"/>
  <c r="E87" s="1"/>
  <c r="B82" i="5"/>
  <c r="C81"/>
  <c r="D81" s="1"/>
  <c r="A81"/>
  <c r="A82" i="13"/>
  <c r="B83"/>
  <c r="C82"/>
  <c r="D82" s="1"/>
  <c r="B214" i="12"/>
  <c r="A213"/>
  <c r="C213"/>
  <c r="D213" s="1"/>
  <c r="A155" i="11"/>
  <c r="B156"/>
  <c r="C155"/>
  <c r="D155" s="1"/>
  <c r="B83" i="10"/>
  <c r="A82"/>
  <c r="C82"/>
  <c r="D82" s="1"/>
  <c r="B83" i="9"/>
  <c r="A82"/>
  <c r="C82"/>
  <c r="D82" s="1"/>
  <c r="A83" i="8"/>
  <c r="B84"/>
  <c r="C83"/>
  <c r="D83" s="1"/>
  <c r="A84" i="7"/>
  <c r="B85"/>
  <c r="C84"/>
  <c r="D84" s="1"/>
  <c r="A84" i="6"/>
  <c r="B85"/>
  <c r="C84"/>
  <c r="D84" s="1"/>
  <c r="B84" i="4"/>
  <c r="A83"/>
  <c r="C83"/>
  <c r="D83" s="1"/>
  <c r="E86" i="14" l="1"/>
  <c r="B87"/>
  <c r="C86"/>
  <c r="D86" s="1"/>
  <c r="C88" i="21"/>
  <c r="D88"/>
  <c r="D87" i="19"/>
  <c r="B88"/>
  <c r="C87"/>
  <c r="E87" s="1"/>
  <c r="B87" i="1"/>
  <c r="D86"/>
  <c r="C87" i="16"/>
  <c r="E87" s="1"/>
  <c r="B88"/>
  <c r="D88" s="1"/>
  <c r="B89" i="21"/>
  <c r="B88" i="20"/>
  <c r="D88" s="1"/>
  <c r="C87"/>
  <c r="E87" s="1"/>
  <c r="B89" i="18"/>
  <c r="D89" s="1"/>
  <c r="C88"/>
  <c r="B89" i="17"/>
  <c r="D89" s="1"/>
  <c r="C88"/>
  <c r="B83" i="5"/>
  <c r="C82"/>
  <c r="D82" s="1"/>
  <c r="A82"/>
  <c r="A83" i="13"/>
  <c r="B84"/>
  <c r="C83"/>
  <c r="D83" s="1"/>
  <c r="B215" i="12"/>
  <c r="A214"/>
  <c r="C214"/>
  <c r="D214" s="1"/>
  <c r="A156" i="11"/>
  <c r="B157"/>
  <c r="C156"/>
  <c r="D156" s="1"/>
  <c r="B84" i="10"/>
  <c r="A83"/>
  <c r="C83"/>
  <c r="D83" s="1"/>
  <c r="B84" i="9"/>
  <c r="A83"/>
  <c r="C83"/>
  <c r="D83" s="1"/>
  <c r="A84" i="8"/>
  <c r="B85"/>
  <c r="C84"/>
  <c r="D84" s="1"/>
  <c r="B86" i="7"/>
  <c r="A85"/>
  <c r="C85"/>
  <c r="D85" s="1"/>
  <c r="B86" i="6"/>
  <c r="A85"/>
  <c r="C85"/>
  <c r="D85" s="1"/>
  <c r="B85" i="4"/>
  <c r="A84"/>
  <c r="C84"/>
  <c r="D84" s="1"/>
  <c r="E87" i="14" l="1"/>
  <c r="B88"/>
  <c r="C87"/>
  <c r="D87" s="1"/>
  <c r="C89" i="21"/>
  <c r="D89"/>
  <c r="D88" i="19"/>
  <c r="B89"/>
  <c r="C88"/>
  <c r="B88" i="1"/>
  <c r="D87"/>
  <c r="C88" i="16"/>
  <c r="B89"/>
  <c r="D89" s="1"/>
  <c r="E88" i="21"/>
  <c r="B90"/>
  <c r="B89" i="20"/>
  <c r="D89" s="1"/>
  <c r="C88"/>
  <c r="E88" i="18"/>
  <c r="H35"/>
  <c r="H36" s="1"/>
  <c r="B90"/>
  <c r="D90" s="1"/>
  <c r="E88" i="17"/>
  <c r="H35"/>
  <c r="H36" s="1"/>
  <c r="B90"/>
  <c r="D90" s="1"/>
  <c r="B84" i="5"/>
  <c r="C83"/>
  <c r="D83" s="1"/>
  <c r="A83"/>
  <c r="A84" i="13"/>
  <c r="B85"/>
  <c r="C84"/>
  <c r="D84" s="1"/>
  <c r="B216" i="12"/>
  <c r="A215"/>
  <c r="C215"/>
  <c r="D215" s="1"/>
  <c r="A157" i="11"/>
  <c r="B158"/>
  <c r="C157"/>
  <c r="D157" s="1"/>
  <c r="B85" i="10"/>
  <c r="A84"/>
  <c r="C84"/>
  <c r="D84" s="1"/>
  <c r="B85" i="9"/>
  <c r="A84"/>
  <c r="C84"/>
  <c r="D84" s="1"/>
  <c r="A85" i="8"/>
  <c r="B86"/>
  <c r="C85"/>
  <c r="D85" s="1"/>
  <c r="B87" i="7"/>
  <c r="A86"/>
  <c r="C86"/>
  <c r="D86" s="1"/>
  <c r="B87" i="6"/>
  <c r="A86"/>
  <c r="C86"/>
  <c r="D86" s="1"/>
  <c r="B86" i="4"/>
  <c r="A85"/>
  <c r="C85"/>
  <c r="D85" s="1"/>
  <c r="E88" i="14" l="1"/>
  <c r="C88"/>
  <c r="D88" s="1"/>
  <c r="B89"/>
  <c r="C90" i="21"/>
  <c r="D90"/>
  <c r="D89" i="19"/>
  <c r="B90"/>
  <c r="E88"/>
  <c r="H35"/>
  <c r="H36" s="1"/>
  <c r="B89" i="1"/>
  <c r="D88"/>
  <c r="B90" i="16"/>
  <c r="D90" s="1"/>
  <c r="H35"/>
  <c r="H36" s="1"/>
  <c r="E88"/>
  <c r="B91" i="21"/>
  <c r="E89"/>
  <c r="E90"/>
  <c r="H35" i="20"/>
  <c r="H36" s="1"/>
  <c r="E88"/>
  <c r="B90"/>
  <c r="D90" s="1"/>
  <c r="B91" i="18"/>
  <c r="D91" s="1"/>
  <c r="C91"/>
  <c r="E91" s="1"/>
  <c r="C90"/>
  <c r="E90" s="1"/>
  <c r="C89"/>
  <c r="E89" s="1"/>
  <c r="B91" i="17"/>
  <c r="D91" s="1"/>
  <c r="C91"/>
  <c r="E91" s="1"/>
  <c r="C89"/>
  <c r="E89" s="1"/>
  <c r="C90"/>
  <c r="E90" s="1"/>
  <c r="B85" i="5"/>
  <c r="C84"/>
  <c r="D84" s="1"/>
  <c r="A84"/>
  <c r="A85" i="13"/>
  <c r="B86"/>
  <c r="C85"/>
  <c r="D85" s="1"/>
  <c r="B217" i="12"/>
  <c r="A216"/>
  <c r="C216"/>
  <c r="D216" s="1"/>
  <c r="B159" i="11"/>
  <c r="A158"/>
  <c r="C158"/>
  <c r="B86" i="10"/>
  <c r="A85"/>
  <c r="C85"/>
  <c r="D85" s="1"/>
  <c r="B86" i="9"/>
  <c r="A85"/>
  <c r="C85"/>
  <c r="D85" s="1"/>
  <c r="A86" i="8"/>
  <c r="B87"/>
  <c r="C86"/>
  <c r="D86" s="1"/>
  <c r="B88" i="7"/>
  <c r="A87"/>
  <c r="C87"/>
  <c r="D87" s="1"/>
  <c r="A87" i="6"/>
  <c r="B88"/>
  <c r="C87"/>
  <c r="D87" s="1"/>
  <c r="B87" i="4"/>
  <c r="A86"/>
  <c r="C86"/>
  <c r="D86" s="1"/>
  <c r="E89" i="14" l="1"/>
  <c r="B90"/>
  <c r="C89"/>
  <c r="D89" s="1"/>
  <c r="C91" i="21"/>
  <c r="E91" s="1"/>
  <c r="D91"/>
  <c r="C89" i="19"/>
  <c r="E89" s="1"/>
  <c r="C90"/>
  <c r="E90" s="1"/>
  <c r="D90"/>
  <c r="B91"/>
  <c r="B90" i="1"/>
  <c r="D89"/>
  <c r="C90" i="16"/>
  <c r="E90" s="1"/>
  <c r="C89"/>
  <c r="E89" s="1"/>
  <c r="B91"/>
  <c r="D91" s="1"/>
  <c r="B92" i="21"/>
  <c r="B91" i="20"/>
  <c r="D91" s="1"/>
  <c r="C90"/>
  <c r="E90" s="1"/>
  <c r="C89"/>
  <c r="E89" s="1"/>
  <c r="B92" i="18"/>
  <c r="D92" s="1"/>
  <c r="B92" i="17"/>
  <c r="D92" s="1"/>
  <c r="A85" i="5"/>
  <c r="B86"/>
  <c r="C85"/>
  <c r="D85" s="1"/>
  <c r="A86" i="13"/>
  <c r="B87"/>
  <c r="C86"/>
  <c r="D86" s="1"/>
  <c r="B218" i="12"/>
  <c r="A217"/>
  <c r="C217"/>
  <c r="D217" s="1"/>
  <c r="D158" i="11"/>
  <c r="D35"/>
  <c r="D36" s="1"/>
  <c r="B160"/>
  <c r="A159"/>
  <c r="A86" i="10"/>
  <c r="B87"/>
  <c r="C86"/>
  <c r="D86" s="1"/>
  <c r="B87" i="9"/>
  <c r="A86"/>
  <c r="C86"/>
  <c r="D86" s="1"/>
  <c r="A87" i="8"/>
  <c r="B88"/>
  <c r="C87"/>
  <c r="D87" s="1"/>
  <c r="B89" i="7"/>
  <c r="A88"/>
  <c r="C88"/>
  <c r="D88" s="1"/>
  <c r="B89" i="6"/>
  <c r="A88"/>
  <c r="C88"/>
  <c r="D88" s="1"/>
  <c r="B88" i="4"/>
  <c r="A87"/>
  <c r="C87"/>
  <c r="D87" s="1"/>
  <c r="E90" i="14" l="1"/>
  <c r="B91"/>
  <c r="C90"/>
  <c r="D90" s="1"/>
  <c r="C92" i="21"/>
  <c r="D92"/>
  <c r="D91" i="19"/>
  <c r="B92"/>
  <c r="C91"/>
  <c r="E91" s="1"/>
  <c r="B91" i="1"/>
  <c r="D90"/>
  <c r="C91" i="16"/>
  <c r="E91" s="1"/>
  <c r="B92"/>
  <c r="D92" s="1"/>
  <c r="B93" i="21"/>
  <c r="E92"/>
  <c r="B92" i="20"/>
  <c r="D92" s="1"/>
  <c r="C91"/>
  <c r="E91" s="1"/>
  <c r="B93" i="18"/>
  <c r="D93" s="1"/>
  <c r="C92"/>
  <c r="E92" s="1"/>
  <c r="B93" i="17"/>
  <c r="D93" s="1"/>
  <c r="C92"/>
  <c r="E92" s="1"/>
  <c r="B87" i="5"/>
  <c r="C86"/>
  <c r="D86" s="1"/>
  <c r="A86"/>
  <c r="A87" i="13"/>
  <c r="B88"/>
  <c r="C87"/>
  <c r="D87" s="1"/>
  <c r="B219" i="12"/>
  <c r="A218"/>
  <c r="C218"/>
  <c r="D218" s="1"/>
  <c r="B161" i="11"/>
  <c r="A160"/>
  <c r="C161"/>
  <c r="D161" s="1"/>
  <c r="C160"/>
  <c r="D160" s="1"/>
  <c r="C159"/>
  <c r="D159" s="1"/>
  <c r="B88" i="10"/>
  <c r="A87"/>
  <c r="C87"/>
  <c r="D87" s="1"/>
  <c r="B88" i="9"/>
  <c r="A87"/>
  <c r="C87"/>
  <c r="D87" s="1"/>
  <c r="A88" i="8"/>
  <c r="B89"/>
  <c r="C88"/>
  <c r="D88" s="1"/>
  <c r="A89" i="7"/>
  <c r="B90"/>
  <c r="C89"/>
  <c r="D89" s="1"/>
  <c r="B90" i="6"/>
  <c r="A89"/>
  <c r="C89"/>
  <c r="D89" s="1"/>
  <c r="B89" i="4"/>
  <c r="A88"/>
  <c r="C88"/>
  <c r="D88" s="1"/>
  <c r="E91" i="14" l="1"/>
  <c r="B92"/>
  <c r="C91"/>
  <c r="D91" s="1"/>
  <c r="C93" i="21"/>
  <c r="E35" s="1"/>
  <c r="E36" s="1"/>
  <c r="C94" s="1"/>
  <c r="D93"/>
  <c r="D92" i="19"/>
  <c r="B93"/>
  <c r="C92"/>
  <c r="E92" s="1"/>
  <c r="B92" i="1"/>
  <c r="D91"/>
  <c r="B93" i="16"/>
  <c r="D93" s="1"/>
  <c r="C92"/>
  <c r="E92" s="1"/>
  <c r="B94" i="21"/>
  <c r="D94" s="1"/>
  <c r="B93" i="20"/>
  <c r="D93" s="1"/>
  <c r="C92"/>
  <c r="E92" s="1"/>
  <c r="B94" i="18"/>
  <c r="D94" s="1"/>
  <c r="C93"/>
  <c r="B94" i="17"/>
  <c r="D94" s="1"/>
  <c r="C93"/>
  <c r="B88" i="5"/>
  <c r="C87"/>
  <c r="D87" s="1"/>
  <c r="A87"/>
  <c r="A88" i="13"/>
  <c r="B89"/>
  <c r="C88"/>
  <c r="D88" s="1"/>
  <c r="B220" i="12"/>
  <c r="A219"/>
  <c r="C219"/>
  <c r="D219" s="1"/>
  <c r="A161" i="11"/>
  <c r="B162"/>
  <c r="B89" i="10"/>
  <c r="A88"/>
  <c r="C88"/>
  <c r="D88" s="1"/>
  <c r="B89" i="9"/>
  <c r="A88"/>
  <c r="C88"/>
  <c r="D88" s="1"/>
  <c r="A89" i="8"/>
  <c r="B90"/>
  <c r="C89"/>
  <c r="D89" s="1"/>
  <c r="B91" i="7"/>
  <c r="A90"/>
  <c r="C90"/>
  <c r="D90" s="1"/>
  <c r="B91" i="6"/>
  <c r="A90"/>
  <c r="C90"/>
  <c r="D90" s="1"/>
  <c r="B90" i="4"/>
  <c r="A89"/>
  <c r="C89"/>
  <c r="D89" s="1"/>
  <c r="E92" i="14" l="1"/>
  <c r="B93"/>
  <c r="C92"/>
  <c r="D92" s="1"/>
  <c r="D93" i="19"/>
  <c r="B94"/>
  <c r="C93"/>
  <c r="B93" i="1"/>
  <c r="D92"/>
  <c r="C93" i="16"/>
  <c r="B94"/>
  <c r="D94" s="1"/>
  <c r="E93" i="21"/>
  <c r="B95"/>
  <c r="B94" i="20"/>
  <c r="D94" s="1"/>
  <c r="C93"/>
  <c r="E93" i="18"/>
  <c r="I35"/>
  <c r="I36" s="1"/>
  <c r="B95"/>
  <c r="D95" s="1"/>
  <c r="E93" i="17"/>
  <c r="I35"/>
  <c r="I36" s="1"/>
  <c r="B95"/>
  <c r="D95" s="1"/>
  <c r="B89" i="5"/>
  <c r="C88"/>
  <c r="D88" s="1"/>
  <c r="A88"/>
  <c r="A89" i="13"/>
  <c r="B90"/>
  <c r="C89"/>
  <c r="D89" s="1"/>
  <c r="B221" i="12"/>
  <c r="A220"/>
  <c r="C220"/>
  <c r="D220" s="1"/>
  <c r="B163" i="11"/>
  <c r="A162"/>
  <c r="C162"/>
  <c r="D162" s="1"/>
  <c r="B90" i="10"/>
  <c r="A89"/>
  <c r="C89"/>
  <c r="D89" s="1"/>
  <c r="B90" i="9"/>
  <c r="A89"/>
  <c r="C89"/>
  <c r="D89" s="1"/>
  <c r="A90" i="8"/>
  <c r="B91"/>
  <c r="C90"/>
  <c r="D90" s="1"/>
  <c r="B92" i="7"/>
  <c r="A91"/>
  <c r="C91"/>
  <c r="D91" s="1"/>
  <c r="B92" i="6"/>
  <c r="A91"/>
  <c r="C91"/>
  <c r="D91" s="1"/>
  <c r="B91" i="4"/>
  <c r="A90"/>
  <c r="C90"/>
  <c r="D90" s="1"/>
  <c r="E93" i="14" l="1"/>
  <c r="C93"/>
  <c r="D93" s="1"/>
  <c r="B94"/>
  <c r="C95" i="21"/>
  <c r="D95"/>
  <c r="E93" i="19"/>
  <c r="I35"/>
  <c r="I36" s="1"/>
  <c r="D94"/>
  <c r="B95"/>
  <c r="B94" i="1"/>
  <c r="D93"/>
  <c r="B95" i="16"/>
  <c r="D95" s="1"/>
  <c r="E93"/>
  <c r="I35"/>
  <c r="I36" s="1"/>
  <c r="B96" i="21"/>
  <c r="E95"/>
  <c r="E94"/>
  <c r="E93" i="20"/>
  <c r="I35"/>
  <c r="I36" s="1"/>
  <c r="B95"/>
  <c r="D95" s="1"/>
  <c r="B96" i="18"/>
  <c r="D96" s="1"/>
  <c r="C96"/>
  <c r="E96" s="1"/>
  <c r="C95"/>
  <c r="E95" s="1"/>
  <c r="C94"/>
  <c r="E94" s="1"/>
  <c r="B96" i="17"/>
  <c r="D96" s="1"/>
  <c r="C96"/>
  <c r="E96" s="1"/>
  <c r="C95"/>
  <c r="E95" s="1"/>
  <c r="C94"/>
  <c r="E94" s="1"/>
  <c r="B90" i="5"/>
  <c r="A89"/>
  <c r="C89"/>
  <c r="D89" s="1"/>
  <c r="A90" i="13"/>
  <c r="B91"/>
  <c r="C90"/>
  <c r="D90" s="1"/>
  <c r="B222" i="12"/>
  <c r="A221"/>
  <c r="C221"/>
  <c r="D221" s="1"/>
  <c r="B164" i="11"/>
  <c r="A163"/>
  <c r="C163"/>
  <c r="D163" s="1"/>
  <c r="B91" i="10"/>
  <c r="A90"/>
  <c r="C90"/>
  <c r="D90" s="1"/>
  <c r="B91" i="9"/>
  <c r="A90"/>
  <c r="C90"/>
  <c r="D90" s="1"/>
  <c r="A91" i="8"/>
  <c r="B92"/>
  <c r="C91"/>
  <c r="D91" s="1"/>
  <c r="A92" i="7"/>
  <c r="B93"/>
  <c r="C92"/>
  <c r="D92" s="1"/>
  <c r="A92" i="6"/>
  <c r="B93"/>
  <c r="C92"/>
  <c r="D92" s="1"/>
  <c r="B92" i="4"/>
  <c r="A91"/>
  <c r="C91"/>
  <c r="D91" s="1"/>
  <c r="E94" i="14" l="1"/>
  <c r="B95"/>
  <c r="C94"/>
  <c r="D94" s="1"/>
  <c r="C96" i="21"/>
  <c r="E96" s="1"/>
  <c r="D96"/>
  <c r="C95" i="19"/>
  <c r="E95" s="1"/>
  <c r="C94"/>
  <c r="E94" s="1"/>
  <c r="D95"/>
  <c r="B96"/>
  <c r="B95" i="1"/>
  <c r="D94"/>
  <c r="C94" i="16"/>
  <c r="E94" s="1"/>
  <c r="C95"/>
  <c r="E95" s="1"/>
  <c r="B96"/>
  <c r="D96" s="1"/>
  <c r="B97" i="21"/>
  <c r="B96" i="20"/>
  <c r="D96" s="1"/>
  <c r="C96"/>
  <c r="E96" s="1"/>
  <c r="C95"/>
  <c r="E95" s="1"/>
  <c r="C94"/>
  <c r="E94" s="1"/>
  <c r="B97" i="18"/>
  <c r="D97" s="1"/>
  <c r="B97" i="17"/>
  <c r="D97" s="1"/>
  <c r="A90" i="5"/>
  <c r="B91"/>
  <c r="C90"/>
  <c r="D90" s="1"/>
  <c r="A91" i="13"/>
  <c r="B92"/>
  <c r="C91"/>
  <c r="D91" s="1"/>
  <c r="B223" i="12"/>
  <c r="A222"/>
  <c r="C222"/>
  <c r="D222" s="1"/>
  <c r="A164" i="11"/>
  <c r="B165"/>
  <c r="C164"/>
  <c r="D164" s="1"/>
  <c r="B92" i="10"/>
  <c r="A91"/>
  <c r="C91"/>
  <c r="D91" s="1"/>
  <c r="B92" i="9"/>
  <c r="A91"/>
  <c r="C91"/>
  <c r="D91" s="1"/>
  <c r="A92" i="8"/>
  <c r="B93"/>
  <c r="C92"/>
  <c r="D92" s="1"/>
  <c r="B94" i="7"/>
  <c r="A93"/>
  <c r="C93"/>
  <c r="D93" s="1"/>
  <c r="B94" i="6"/>
  <c r="A93"/>
  <c r="C93"/>
  <c r="D93" s="1"/>
  <c r="B93" i="4"/>
  <c r="A92"/>
  <c r="C92"/>
  <c r="D92" s="1"/>
  <c r="E95" i="14" l="1"/>
  <c r="B96"/>
  <c r="C95"/>
  <c r="D95" s="1"/>
  <c r="C97" i="21"/>
  <c r="D97"/>
  <c r="C96" i="19"/>
  <c r="E96" s="1"/>
  <c r="D96"/>
  <c r="B97"/>
  <c r="C96" i="16"/>
  <c r="E96" s="1"/>
  <c r="B96" i="1"/>
  <c r="D95"/>
  <c r="B97" i="16"/>
  <c r="D97" s="1"/>
  <c r="B98" i="21"/>
  <c r="E97"/>
  <c r="B97" i="20"/>
  <c r="D97" s="1"/>
  <c r="B98" i="18"/>
  <c r="D98" s="1"/>
  <c r="C97"/>
  <c r="E97" s="1"/>
  <c r="B98" i="17"/>
  <c r="D98" s="1"/>
  <c r="C97"/>
  <c r="E97" s="1"/>
  <c r="C91" i="5"/>
  <c r="D91" s="1"/>
  <c r="A91"/>
  <c r="B92"/>
  <c r="A92" i="13"/>
  <c r="B93"/>
  <c r="C92"/>
  <c r="D92" s="1"/>
  <c r="B224" i="12"/>
  <c r="A223"/>
  <c r="C223"/>
  <c r="D223" s="1"/>
  <c r="B166" i="11"/>
  <c r="A165"/>
  <c r="C165"/>
  <c r="D165" s="1"/>
  <c r="B93" i="10"/>
  <c r="A92"/>
  <c r="C92"/>
  <c r="D92" s="1"/>
  <c r="B93" i="9"/>
  <c r="A92"/>
  <c r="C92"/>
  <c r="D92" s="1"/>
  <c r="A93" i="8"/>
  <c r="B94"/>
  <c r="C93"/>
  <c r="D93" s="1"/>
  <c r="B95" i="7"/>
  <c r="A94"/>
  <c r="C94"/>
  <c r="D94" s="1"/>
  <c r="B95" i="6"/>
  <c r="A94"/>
  <c r="C94"/>
  <c r="D94" s="1"/>
  <c r="B94" i="4"/>
  <c r="A93"/>
  <c r="C93"/>
  <c r="D93" s="1"/>
  <c r="E96" i="14" l="1"/>
  <c r="B97"/>
  <c r="C96"/>
  <c r="D96" s="1"/>
  <c r="C98" i="21"/>
  <c r="D98"/>
  <c r="D97" i="19"/>
  <c r="B98"/>
  <c r="C97"/>
  <c r="E97" s="1"/>
  <c r="B97" i="1"/>
  <c r="D96"/>
  <c r="B98" i="16"/>
  <c r="D98" s="1"/>
  <c r="C97"/>
  <c r="E97" s="1"/>
  <c r="B99" i="21"/>
  <c r="E98"/>
  <c r="B98" i="20"/>
  <c r="D98" s="1"/>
  <c r="C97"/>
  <c r="E97" s="1"/>
  <c r="B99" i="18"/>
  <c r="D99" s="1"/>
  <c r="C98"/>
  <c r="E98" s="1"/>
  <c r="B99" i="17"/>
  <c r="D99" s="1"/>
  <c r="C98"/>
  <c r="E98" s="1"/>
  <c r="B93" i="5"/>
  <c r="A92"/>
  <c r="C92"/>
  <c r="D92" s="1"/>
  <c r="A93" i="13"/>
  <c r="B94"/>
  <c r="C93"/>
  <c r="D93" s="1"/>
  <c r="B225" i="12"/>
  <c r="A224"/>
  <c r="C224"/>
  <c r="D224" s="1"/>
  <c r="B167" i="11"/>
  <c r="A166"/>
  <c r="C166"/>
  <c r="D166" s="1"/>
  <c r="B94" i="10"/>
  <c r="A93"/>
  <c r="C93"/>
  <c r="D93" s="1"/>
  <c r="B94" i="9"/>
  <c r="A93"/>
  <c r="C93"/>
  <c r="D93" s="1"/>
  <c r="A94" i="8"/>
  <c r="B95"/>
  <c r="C94"/>
  <c r="D94" s="1"/>
  <c r="B96" i="7"/>
  <c r="A95"/>
  <c r="C95"/>
  <c r="D95" s="1"/>
  <c r="A95" i="6"/>
  <c r="B96"/>
  <c r="C95"/>
  <c r="D95" s="1"/>
  <c r="B95" i="4"/>
  <c r="A94"/>
  <c r="C94"/>
  <c r="D94" s="1"/>
  <c r="E97" i="14" l="1"/>
  <c r="C97"/>
  <c r="D97" s="1"/>
  <c r="B98"/>
  <c r="C99" i="21"/>
  <c r="D99"/>
  <c r="D98" i="19"/>
  <c r="B99"/>
  <c r="C98"/>
  <c r="E98" s="1"/>
  <c r="B98" i="1"/>
  <c r="D97"/>
  <c r="B99" i="16"/>
  <c r="D99" s="1"/>
  <c r="C98"/>
  <c r="E98" s="1"/>
  <c r="B100" i="21"/>
  <c r="E99"/>
  <c r="B99" i="20"/>
  <c r="D99" s="1"/>
  <c r="C98"/>
  <c r="E98" s="1"/>
  <c r="B100" i="18"/>
  <c r="D100" s="1"/>
  <c r="C99"/>
  <c r="E99" s="1"/>
  <c r="B100" i="17"/>
  <c r="D100" s="1"/>
  <c r="C99"/>
  <c r="E99" s="1"/>
  <c r="A93" i="5"/>
  <c r="B94"/>
  <c r="C93"/>
  <c r="D93" s="1"/>
  <c r="A94" i="13"/>
  <c r="B95"/>
  <c r="C94"/>
  <c r="D94" s="1"/>
  <c r="B226" i="12"/>
  <c r="A225"/>
  <c r="C225"/>
  <c r="D225" s="1"/>
  <c r="B168" i="11"/>
  <c r="A167"/>
  <c r="C167"/>
  <c r="D167" s="1"/>
  <c r="B95" i="10"/>
  <c r="A94"/>
  <c r="C94"/>
  <c r="D94" s="1"/>
  <c r="B95" i="9"/>
  <c r="A94"/>
  <c r="C94"/>
  <c r="D94" s="1"/>
  <c r="A95" i="8"/>
  <c r="B96"/>
  <c r="C95"/>
  <c r="D95" s="1"/>
  <c r="B97" i="7"/>
  <c r="A96"/>
  <c r="C96"/>
  <c r="D96" s="1"/>
  <c r="B97" i="6"/>
  <c r="A96"/>
  <c r="C96"/>
  <c r="D96" s="1"/>
  <c r="B96" i="4"/>
  <c r="A95"/>
  <c r="C95"/>
  <c r="D95" s="1"/>
  <c r="E98" i="14" l="1"/>
  <c r="B99"/>
  <c r="C98"/>
  <c r="D98" s="1"/>
  <c r="C100" i="21"/>
  <c r="D100"/>
  <c r="D99" i="19"/>
  <c r="B100"/>
  <c r="C99"/>
  <c r="E99" s="1"/>
  <c r="B99" i="1"/>
  <c r="D98"/>
  <c r="C99" i="16"/>
  <c r="E99" s="1"/>
  <c r="B100"/>
  <c r="D100" s="1"/>
  <c r="B101" i="21"/>
  <c r="E100"/>
  <c r="B100" i="20"/>
  <c r="D100" s="1"/>
  <c r="C99"/>
  <c r="E99" s="1"/>
  <c r="B101" i="18"/>
  <c r="D101" s="1"/>
  <c r="C100"/>
  <c r="E100" s="1"/>
  <c r="B101" i="17"/>
  <c r="D101" s="1"/>
  <c r="C100"/>
  <c r="E100" s="1"/>
  <c r="B95" i="5"/>
  <c r="C94"/>
  <c r="D94" s="1"/>
  <c r="A94"/>
  <c r="A95" i="13"/>
  <c r="B96"/>
  <c r="C95"/>
  <c r="D95" s="1"/>
  <c r="B227" i="12"/>
  <c r="A226"/>
  <c r="C226"/>
  <c r="D226" s="1"/>
  <c r="B169" i="11"/>
  <c r="A168"/>
  <c r="C168"/>
  <c r="D168" s="1"/>
  <c r="B96" i="10"/>
  <c r="A95"/>
  <c r="C95"/>
  <c r="D95" s="1"/>
  <c r="B96" i="9"/>
  <c r="A95"/>
  <c r="C95"/>
  <c r="D95" s="1"/>
  <c r="A96" i="8"/>
  <c r="B97"/>
  <c r="C96"/>
  <c r="D96" s="1"/>
  <c r="A97" i="7"/>
  <c r="B98"/>
  <c r="C97"/>
  <c r="D97" s="1"/>
  <c r="B98" i="6"/>
  <c r="A97"/>
  <c r="C97"/>
  <c r="D97" s="1"/>
  <c r="B97" i="4"/>
  <c r="A96"/>
  <c r="C96"/>
  <c r="D96" s="1"/>
  <c r="E99" i="14" l="1"/>
  <c r="B100"/>
  <c r="C99"/>
  <c r="D99" s="1"/>
  <c r="C101" i="21"/>
  <c r="D101"/>
  <c r="D100" i="19"/>
  <c r="B101"/>
  <c r="C100"/>
  <c r="E100" s="1"/>
  <c r="B100" i="1"/>
  <c r="D99"/>
  <c r="C100" i="16"/>
  <c r="E100" s="1"/>
  <c r="B101"/>
  <c r="D101" s="1"/>
  <c r="B102" i="21"/>
  <c r="E101"/>
  <c r="B101" i="20"/>
  <c r="D101" s="1"/>
  <c r="C100"/>
  <c r="E100" s="1"/>
  <c r="B102" i="18"/>
  <c r="D102" s="1"/>
  <c r="C101"/>
  <c r="E101" s="1"/>
  <c r="B102" i="17"/>
  <c r="D102" s="1"/>
  <c r="C101"/>
  <c r="E101" s="1"/>
  <c r="B96" i="5"/>
  <c r="C95"/>
  <c r="D95" s="1"/>
  <c r="A95"/>
  <c r="A96" i="13"/>
  <c r="B97"/>
  <c r="C96"/>
  <c r="D96" s="1"/>
  <c r="B228" i="12"/>
  <c r="A227"/>
  <c r="C227"/>
  <c r="D227" s="1"/>
  <c r="A169" i="11"/>
  <c r="B170"/>
  <c r="C169"/>
  <c r="D169" s="1"/>
  <c r="B97" i="10"/>
  <c r="A96"/>
  <c r="C96"/>
  <c r="D96" s="1"/>
  <c r="B97" i="9"/>
  <c r="A96"/>
  <c r="C96"/>
  <c r="D96" s="1"/>
  <c r="A97" i="8"/>
  <c r="B98"/>
  <c r="C97"/>
  <c r="D97" s="1"/>
  <c r="B99" i="7"/>
  <c r="A98"/>
  <c r="C98"/>
  <c r="D98" s="1"/>
  <c r="B99" i="6"/>
  <c r="A98"/>
  <c r="C98"/>
  <c r="D98" s="1"/>
  <c r="B98" i="4"/>
  <c r="A97"/>
  <c r="C97"/>
  <c r="D97" s="1"/>
  <c r="E100" i="14" l="1"/>
  <c r="B101"/>
  <c r="C100"/>
  <c r="D100" s="1"/>
  <c r="C102" i="21"/>
  <c r="D102"/>
  <c r="D101" i="19"/>
  <c r="B102"/>
  <c r="C101"/>
  <c r="E101" s="1"/>
  <c r="B101" i="1"/>
  <c r="D100"/>
  <c r="C101" i="16"/>
  <c r="E101" s="1"/>
  <c r="B102"/>
  <c r="D102" s="1"/>
  <c r="B103" i="21"/>
  <c r="E102"/>
  <c r="B102" i="20"/>
  <c r="D102" s="1"/>
  <c r="C101"/>
  <c r="E101" s="1"/>
  <c r="B103" i="18"/>
  <c r="D103" s="1"/>
  <c r="C102"/>
  <c r="E102" s="1"/>
  <c r="B103" i="17"/>
  <c r="D103" s="1"/>
  <c r="C102"/>
  <c r="E102" s="1"/>
  <c r="B97" i="5"/>
  <c r="C96"/>
  <c r="D96" s="1"/>
  <c r="A96"/>
  <c r="A97" i="13"/>
  <c r="B98"/>
  <c r="C97"/>
  <c r="D97" s="1"/>
  <c r="B229" i="12"/>
  <c r="A228"/>
  <c r="C228"/>
  <c r="D228" s="1"/>
  <c r="B171" i="11"/>
  <c r="A170"/>
  <c r="C170"/>
  <c r="D170" s="1"/>
  <c r="B98" i="10"/>
  <c r="A97"/>
  <c r="C97"/>
  <c r="D97" s="1"/>
  <c r="B98" i="9"/>
  <c r="A97"/>
  <c r="C97"/>
  <c r="D97" s="1"/>
  <c r="A98" i="8"/>
  <c r="B99"/>
  <c r="C98"/>
  <c r="D98" s="1"/>
  <c r="B100" i="7"/>
  <c r="A99"/>
  <c r="C99"/>
  <c r="D99" s="1"/>
  <c r="B100" i="6"/>
  <c r="A99"/>
  <c r="C99"/>
  <c r="D99" s="1"/>
  <c r="B99" i="4"/>
  <c r="A98"/>
  <c r="C98"/>
  <c r="D98" s="1"/>
  <c r="E101" i="14" l="1"/>
  <c r="B102"/>
  <c r="C101"/>
  <c r="D101" s="1"/>
  <c r="C103" i="21"/>
  <c r="D103"/>
  <c r="D102" i="19"/>
  <c r="B103"/>
  <c r="C102"/>
  <c r="E102" s="1"/>
  <c r="B102" i="1"/>
  <c r="D101"/>
  <c r="C102" i="16"/>
  <c r="E102" s="1"/>
  <c r="B103"/>
  <c r="D103" s="1"/>
  <c r="B104" i="21"/>
  <c r="E103"/>
  <c r="B103" i="20"/>
  <c r="D103" s="1"/>
  <c r="C102"/>
  <c r="E102" s="1"/>
  <c r="B104" i="18"/>
  <c r="D104" s="1"/>
  <c r="C103"/>
  <c r="E103" s="1"/>
  <c r="B104" i="17"/>
  <c r="D104" s="1"/>
  <c r="C103"/>
  <c r="E103" s="1"/>
  <c r="B98" i="5"/>
  <c r="A97"/>
  <c r="C97"/>
  <c r="D97" s="1"/>
  <c r="A98" i="13"/>
  <c r="B99"/>
  <c r="C98"/>
  <c r="D98" s="1"/>
  <c r="B230" i="12"/>
  <c r="A229"/>
  <c r="C229"/>
  <c r="D229" s="1"/>
  <c r="B172" i="11"/>
  <c r="A171"/>
  <c r="C171"/>
  <c r="D171" s="1"/>
  <c r="A98" i="10"/>
  <c r="B99"/>
  <c r="C98"/>
  <c r="D98" s="1"/>
  <c r="B99" i="9"/>
  <c r="A98"/>
  <c r="C98"/>
  <c r="D98" s="1"/>
  <c r="A99" i="8"/>
  <c r="B100"/>
  <c r="C99"/>
  <c r="D99" s="1"/>
  <c r="A100" i="7"/>
  <c r="B101"/>
  <c r="C100"/>
  <c r="D100" s="1"/>
  <c r="A100" i="6"/>
  <c r="B101"/>
  <c r="C100"/>
  <c r="D100" s="1"/>
  <c r="B100" i="4"/>
  <c r="A99"/>
  <c r="C99"/>
  <c r="D99" s="1"/>
  <c r="E102" i="14" l="1"/>
  <c r="B103"/>
  <c r="C102"/>
  <c r="D102" s="1"/>
  <c r="C104" i="21"/>
  <c r="D104"/>
  <c r="D103" i="19"/>
  <c r="B104"/>
  <c r="C103"/>
  <c r="E103" s="1"/>
  <c r="B103" i="1"/>
  <c r="D102"/>
  <c r="C103" i="16"/>
  <c r="E103" s="1"/>
  <c r="B104"/>
  <c r="D104" s="1"/>
  <c r="B105" i="21"/>
  <c r="E104"/>
  <c r="B104" i="20"/>
  <c r="D104" s="1"/>
  <c r="C103"/>
  <c r="E103" s="1"/>
  <c r="B105" i="18"/>
  <c r="D105" s="1"/>
  <c r="C104"/>
  <c r="E104" s="1"/>
  <c r="B105" i="17"/>
  <c r="D105" s="1"/>
  <c r="C104"/>
  <c r="E104" s="1"/>
  <c r="B99" i="5"/>
  <c r="C98"/>
  <c r="D98" s="1"/>
  <c r="A98"/>
  <c r="A99" i="13"/>
  <c r="B100"/>
  <c r="C99"/>
  <c r="D99" s="1"/>
  <c r="B231" i="12"/>
  <c r="A230"/>
  <c r="C230"/>
  <c r="D230" s="1"/>
  <c r="A172" i="11"/>
  <c r="B173"/>
  <c r="C172"/>
  <c r="D172" s="1"/>
  <c r="B100" i="10"/>
  <c r="A99"/>
  <c r="C99"/>
  <c r="D99" s="1"/>
  <c r="B100" i="9"/>
  <c r="A99"/>
  <c r="C99"/>
  <c r="D99" s="1"/>
  <c r="A100" i="8"/>
  <c r="B101"/>
  <c r="C100"/>
  <c r="D100" s="1"/>
  <c r="B102" i="7"/>
  <c r="A101"/>
  <c r="C101"/>
  <c r="D101" s="1"/>
  <c r="B102" i="6"/>
  <c r="A101"/>
  <c r="C101"/>
  <c r="D101" s="1"/>
  <c r="B101" i="4"/>
  <c r="A100"/>
  <c r="C100"/>
  <c r="D100" s="1"/>
  <c r="E103" i="14" l="1"/>
  <c r="B104"/>
  <c r="C103"/>
  <c r="D103" s="1"/>
  <c r="C105" i="21"/>
  <c r="F35" s="1"/>
  <c r="F36" s="1"/>
  <c r="D105"/>
  <c r="D104" i="19"/>
  <c r="B105"/>
  <c r="C104"/>
  <c r="E104" s="1"/>
  <c r="B104" i="1"/>
  <c r="D103"/>
  <c r="C104" i="16"/>
  <c r="E104" s="1"/>
  <c r="B105"/>
  <c r="D105" s="1"/>
  <c r="B106" i="21"/>
  <c r="D106" s="1"/>
  <c r="E105"/>
  <c r="B105" i="20"/>
  <c r="D105" s="1"/>
  <c r="C104"/>
  <c r="E104" s="1"/>
  <c r="B106" i="18"/>
  <c r="D106" s="1"/>
  <c r="C105"/>
  <c r="E105" s="1"/>
  <c r="B106" i="17"/>
  <c r="D106" s="1"/>
  <c r="C105"/>
  <c r="E105" s="1"/>
  <c r="B100" i="5"/>
  <c r="C99"/>
  <c r="D99" s="1"/>
  <c r="A99"/>
  <c r="A100" i="13"/>
  <c r="B101"/>
  <c r="C100"/>
  <c r="D100" s="1"/>
  <c r="B232" i="12"/>
  <c r="A231"/>
  <c r="C231"/>
  <c r="D231" s="1"/>
  <c r="B174" i="11"/>
  <c r="A173"/>
  <c r="C173"/>
  <c r="D173" s="1"/>
  <c r="B101" i="10"/>
  <c r="A100"/>
  <c r="C100"/>
  <c r="D100" s="1"/>
  <c r="B101" i="9"/>
  <c r="A100"/>
  <c r="C100"/>
  <c r="D100" s="1"/>
  <c r="A101" i="8"/>
  <c r="B102"/>
  <c r="C101"/>
  <c r="D101" s="1"/>
  <c r="B103" i="7"/>
  <c r="A102"/>
  <c r="C102"/>
  <c r="D102" s="1"/>
  <c r="B103" i="6"/>
  <c r="A102"/>
  <c r="C102"/>
  <c r="D102" s="1"/>
  <c r="B102" i="4"/>
  <c r="A101"/>
  <c r="C101"/>
  <c r="D101" s="1"/>
  <c r="E104" i="14" l="1"/>
  <c r="B105"/>
  <c r="C104"/>
  <c r="D104" s="1"/>
  <c r="C106" i="21"/>
  <c r="D105" i="19"/>
  <c r="B106"/>
  <c r="C105"/>
  <c r="E105" s="1"/>
  <c r="B105" i="1"/>
  <c r="D104"/>
  <c r="C105" i="16"/>
  <c r="E105" s="1"/>
  <c r="B106"/>
  <c r="D106" s="1"/>
  <c r="B107" i="21"/>
  <c r="E106"/>
  <c r="B106" i="20"/>
  <c r="D106" s="1"/>
  <c r="C105"/>
  <c r="E105" s="1"/>
  <c r="B107" i="18"/>
  <c r="D107" s="1"/>
  <c r="C106"/>
  <c r="E106" s="1"/>
  <c r="B107" i="17"/>
  <c r="D107" s="1"/>
  <c r="C106"/>
  <c r="E106" s="1"/>
  <c r="B101" i="5"/>
  <c r="C100"/>
  <c r="D100" s="1"/>
  <c r="A100"/>
  <c r="A101" i="13"/>
  <c r="B102"/>
  <c r="C101"/>
  <c r="D101" s="1"/>
  <c r="B233" i="12"/>
  <c r="A232"/>
  <c r="C232"/>
  <c r="D232" s="1"/>
  <c r="B175" i="11"/>
  <c r="A174"/>
  <c r="C174"/>
  <c r="D174" s="1"/>
  <c r="B102" i="10"/>
  <c r="A101"/>
  <c r="C101"/>
  <c r="D101" s="1"/>
  <c r="B102" i="9"/>
  <c r="A101"/>
  <c r="C101"/>
  <c r="D101" s="1"/>
  <c r="A102" i="8"/>
  <c r="B103"/>
  <c r="C102"/>
  <c r="D102" s="1"/>
  <c r="B104" i="7"/>
  <c r="A103"/>
  <c r="C103"/>
  <c r="D103" s="1"/>
  <c r="A103" i="6"/>
  <c r="B104"/>
  <c r="C103"/>
  <c r="D103" s="1"/>
  <c r="B103" i="4"/>
  <c r="A102"/>
  <c r="C102"/>
  <c r="D102" s="1"/>
  <c r="E105" i="14" l="1"/>
  <c r="B106"/>
  <c r="C105"/>
  <c r="D105" s="1"/>
  <c r="C107" i="21"/>
  <c r="D107"/>
  <c r="D106" i="19"/>
  <c r="B107"/>
  <c r="C106"/>
  <c r="E106" s="1"/>
  <c r="B106" i="1"/>
  <c r="D105"/>
  <c r="B107" i="16"/>
  <c r="D107" s="1"/>
  <c r="C106"/>
  <c r="E106" s="1"/>
  <c r="B108" i="21"/>
  <c r="E107"/>
  <c r="B107" i="20"/>
  <c r="D107" s="1"/>
  <c r="C106"/>
  <c r="E106" s="1"/>
  <c r="B108" i="18"/>
  <c r="D108" s="1"/>
  <c r="C107"/>
  <c r="E107" s="1"/>
  <c r="B108" i="17"/>
  <c r="D108" s="1"/>
  <c r="C107"/>
  <c r="E107" s="1"/>
  <c r="B102" i="5"/>
  <c r="C101"/>
  <c r="D101" s="1"/>
  <c r="A101"/>
  <c r="A102" i="13"/>
  <c r="B103"/>
  <c r="C102"/>
  <c r="D102" s="1"/>
  <c r="B234" i="12"/>
  <c r="A233"/>
  <c r="C233"/>
  <c r="D233" s="1"/>
  <c r="B176" i="11"/>
  <c r="A175"/>
  <c r="C175"/>
  <c r="D175" s="1"/>
  <c r="B103" i="10"/>
  <c r="A102"/>
  <c r="C102"/>
  <c r="D102" s="1"/>
  <c r="B103" i="9"/>
  <c r="A102"/>
  <c r="C102"/>
  <c r="D102" s="1"/>
  <c r="A103" i="8"/>
  <c r="B104"/>
  <c r="C103"/>
  <c r="D103" s="1"/>
  <c r="B105" i="7"/>
  <c r="A104"/>
  <c r="C104"/>
  <c r="D104" s="1"/>
  <c r="B105" i="6"/>
  <c r="A104"/>
  <c r="C104"/>
  <c r="D104" s="1"/>
  <c r="B104" i="4"/>
  <c r="A103"/>
  <c r="C103"/>
  <c r="D103" s="1"/>
  <c r="E106" i="14" l="1"/>
  <c r="C106"/>
  <c r="D106" s="1"/>
  <c r="B107"/>
  <c r="C108" i="21"/>
  <c r="D108"/>
  <c r="D107" i="19"/>
  <c r="B108"/>
  <c r="C107"/>
  <c r="E107" s="1"/>
  <c r="B107" i="1"/>
  <c r="D106"/>
  <c r="C107" i="16"/>
  <c r="E107" s="1"/>
  <c r="B108"/>
  <c r="D108" s="1"/>
  <c r="B109" i="21"/>
  <c r="E108"/>
  <c r="B108" i="20"/>
  <c r="D108" s="1"/>
  <c r="C107"/>
  <c r="E107" s="1"/>
  <c r="B109" i="18"/>
  <c r="D109" s="1"/>
  <c r="C108"/>
  <c r="E108" s="1"/>
  <c r="B109" i="17"/>
  <c r="D109" s="1"/>
  <c r="C108"/>
  <c r="E108" s="1"/>
  <c r="B103" i="5"/>
  <c r="C102"/>
  <c r="D102" s="1"/>
  <c r="A102"/>
  <c r="A103" i="13"/>
  <c r="B104"/>
  <c r="C103"/>
  <c r="D103" s="1"/>
  <c r="B235" i="12"/>
  <c r="A234"/>
  <c r="C234"/>
  <c r="D234" s="1"/>
  <c r="B177" i="11"/>
  <c r="A176"/>
  <c r="C176"/>
  <c r="D176" s="1"/>
  <c r="B104" i="10"/>
  <c r="A103"/>
  <c r="C103"/>
  <c r="D103" s="1"/>
  <c r="B104" i="9"/>
  <c r="A103"/>
  <c r="C103"/>
  <c r="D103" s="1"/>
  <c r="A104" i="8"/>
  <c r="B105"/>
  <c r="C104"/>
  <c r="D104" s="1"/>
  <c r="A105" i="7"/>
  <c r="B106"/>
  <c r="C105"/>
  <c r="D105" s="1"/>
  <c r="B106" i="6"/>
  <c r="A105"/>
  <c r="C105"/>
  <c r="D105" s="1"/>
  <c r="B105" i="4"/>
  <c r="A104"/>
  <c r="C104"/>
  <c r="D104" s="1"/>
  <c r="E107" i="14" l="1"/>
  <c r="B108"/>
  <c r="C107"/>
  <c r="D107" s="1"/>
  <c r="C109" i="21"/>
  <c r="D109"/>
  <c r="D108" i="19"/>
  <c r="B109"/>
  <c r="C108"/>
  <c r="E108" s="1"/>
  <c r="B108" i="1"/>
  <c r="D107"/>
  <c r="C108" i="16"/>
  <c r="E108" s="1"/>
  <c r="B109"/>
  <c r="D109" s="1"/>
  <c r="B110" i="21"/>
  <c r="E109"/>
  <c r="B109" i="20"/>
  <c r="D109" s="1"/>
  <c r="C108"/>
  <c r="E108" s="1"/>
  <c r="B110" i="18"/>
  <c r="D110" s="1"/>
  <c r="C109"/>
  <c r="E109" s="1"/>
  <c r="B110" i="17"/>
  <c r="D110" s="1"/>
  <c r="C109"/>
  <c r="E109" s="1"/>
  <c r="A103" i="5"/>
  <c r="C103"/>
  <c r="D103" s="1"/>
  <c r="B104"/>
  <c r="A104" i="13"/>
  <c r="B105"/>
  <c r="C104"/>
  <c r="D104" s="1"/>
  <c r="B236" i="12"/>
  <c r="A235"/>
  <c r="C235"/>
  <c r="D235" s="1"/>
  <c r="A177" i="11"/>
  <c r="B178"/>
  <c r="C177"/>
  <c r="D177" s="1"/>
  <c r="B105" i="10"/>
  <c r="A104"/>
  <c r="C104"/>
  <c r="D104" s="1"/>
  <c r="B105" i="9"/>
  <c r="A104"/>
  <c r="C104"/>
  <c r="D104" s="1"/>
  <c r="A105" i="8"/>
  <c r="B106"/>
  <c r="C105"/>
  <c r="D105" s="1"/>
  <c r="B107" i="7"/>
  <c r="A106"/>
  <c r="C106"/>
  <c r="D106" s="1"/>
  <c r="B107" i="6"/>
  <c r="A106"/>
  <c r="C106"/>
  <c r="D106" s="1"/>
  <c r="B106" i="4"/>
  <c r="A105"/>
  <c r="C105"/>
  <c r="D105" s="1"/>
  <c r="E108" i="14" l="1"/>
  <c r="B109"/>
  <c r="C108"/>
  <c r="D108" s="1"/>
  <c r="C110" i="21"/>
  <c r="D110"/>
  <c r="D109" i="19"/>
  <c r="B110"/>
  <c r="C109"/>
  <c r="E109" s="1"/>
  <c r="B109" i="1"/>
  <c r="D108"/>
  <c r="C109" i="16"/>
  <c r="E109" s="1"/>
  <c r="B110"/>
  <c r="D110" s="1"/>
  <c r="B111" i="21"/>
  <c r="E110"/>
  <c r="B110" i="20"/>
  <c r="D110" s="1"/>
  <c r="C109"/>
  <c r="E109" s="1"/>
  <c r="B111" i="18"/>
  <c r="D111" s="1"/>
  <c r="C110"/>
  <c r="E110" s="1"/>
  <c r="B111" i="17"/>
  <c r="D111" s="1"/>
  <c r="C110"/>
  <c r="E110" s="1"/>
  <c r="B105" i="5"/>
  <c r="C104"/>
  <c r="D104" s="1"/>
  <c r="A104"/>
  <c r="A105" i="13"/>
  <c r="B106"/>
  <c r="C105"/>
  <c r="D105" s="1"/>
  <c r="B237" i="12"/>
  <c r="A236"/>
  <c r="C236"/>
  <c r="D236" s="1"/>
  <c r="B179" i="11"/>
  <c r="A178"/>
  <c r="C178"/>
  <c r="D178" s="1"/>
  <c r="B106" i="10"/>
  <c r="A105"/>
  <c r="C105"/>
  <c r="D105" s="1"/>
  <c r="B106" i="9"/>
  <c r="A105"/>
  <c r="C105"/>
  <c r="D105" s="1"/>
  <c r="A106" i="8"/>
  <c r="B107"/>
  <c r="C106"/>
  <c r="D106" s="1"/>
  <c r="B108" i="7"/>
  <c r="A107"/>
  <c r="C107"/>
  <c r="D107" s="1"/>
  <c r="B108" i="6"/>
  <c r="A107"/>
  <c r="C107"/>
  <c r="D107" s="1"/>
  <c r="B107" i="4"/>
  <c r="A106"/>
  <c r="C106"/>
  <c r="D106" s="1"/>
  <c r="E109" i="14" l="1"/>
  <c r="B110"/>
  <c r="C109"/>
  <c r="D109" s="1"/>
  <c r="C111" i="21"/>
  <c r="D111"/>
  <c r="D110" i="19"/>
  <c r="B111"/>
  <c r="C110"/>
  <c r="E110" s="1"/>
  <c r="B110" i="1"/>
  <c r="D109"/>
  <c r="C110" i="16"/>
  <c r="E110" s="1"/>
  <c r="B111"/>
  <c r="D111" s="1"/>
  <c r="B112" i="21"/>
  <c r="E111"/>
  <c r="B111" i="20"/>
  <c r="D111" s="1"/>
  <c r="C110"/>
  <c r="E110" s="1"/>
  <c r="B112" i="18"/>
  <c r="D112" s="1"/>
  <c r="C111"/>
  <c r="E111" s="1"/>
  <c r="B112" i="17"/>
  <c r="D112" s="1"/>
  <c r="C111"/>
  <c r="E111" s="1"/>
  <c r="B106" i="5"/>
  <c r="C105"/>
  <c r="D105" s="1"/>
  <c r="A105"/>
  <c r="A106" i="13"/>
  <c r="B107"/>
  <c r="C106"/>
  <c r="D106" s="1"/>
  <c r="B238" i="12"/>
  <c r="A237"/>
  <c r="C237"/>
  <c r="D237" s="1"/>
  <c r="B180" i="11"/>
  <c r="A179"/>
  <c r="C179"/>
  <c r="D179" s="1"/>
  <c r="B107" i="10"/>
  <c r="A106"/>
  <c r="C106"/>
  <c r="D106" s="1"/>
  <c r="B107" i="9"/>
  <c r="A106"/>
  <c r="C106"/>
  <c r="D106" s="1"/>
  <c r="A107" i="8"/>
  <c r="B108"/>
  <c r="C107"/>
  <c r="D107" s="1"/>
  <c r="A108" i="7"/>
  <c r="B109"/>
  <c r="C108"/>
  <c r="D108" s="1"/>
  <c r="A108" i="6"/>
  <c r="B109"/>
  <c r="C108"/>
  <c r="D108" s="1"/>
  <c r="B108" i="4"/>
  <c r="A107"/>
  <c r="C107"/>
  <c r="D107" s="1"/>
  <c r="E110" i="14" l="1"/>
  <c r="B111"/>
  <c r="C110"/>
  <c r="D110" s="1"/>
  <c r="C112" i="21"/>
  <c r="D112"/>
  <c r="D111" i="19"/>
  <c r="B112"/>
  <c r="C111"/>
  <c r="E111" s="1"/>
  <c r="B111" i="1"/>
  <c r="D110"/>
  <c r="C111" i="16"/>
  <c r="E111" s="1"/>
  <c r="B112"/>
  <c r="D112" s="1"/>
  <c r="B113" i="21"/>
  <c r="E112"/>
  <c r="B112" i="20"/>
  <c r="D112" s="1"/>
  <c r="C111"/>
  <c r="E111" s="1"/>
  <c r="B113" i="18"/>
  <c r="D113" s="1"/>
  <c r="C112"/>
  <c r="E112" s="1"/>
  <c r="B113" i="17"/>
  <c r="D113" s="1"/>
  <c r="C112"/>
  <c r="E112" s="1"/>
  <c r="B107" i="5"/>
  <c r="C106"/>
  <c r="D106" s="1"/>
  <c r="A106"/>
  <c r="A107" i="13"/>
  <c r="B108"/>
  <c r="C107"/>
  <c r="D107" s="1"/>
  <c r="B239" i="12"/>
  <c r="A238"/>
  <c r="C238"/>
  <c r="D238" s="1"/>
  <c r="A180" i="11"/>
  <c r="B181"/>
  <c r="C180"/>
  <c r="D180" s="1"/>
  <c r="B108" i="10"/>
  <c r="A107"/>
  <c r="C107"/>
  <c r="D107" s="1"/>
  <c r="B108" i="9"/>
  <c r="A107"/>
  <c r="C107"/>
  <c r="D107" s="1"/>
  <c r="A108" i="8"/>
  <c r="B109"/>
  <c r="C108"/>
  <c r="D108" s="1"/>
  <c r="B110" i="7"/>
  <c r="A109"/>
  <c r="C109"/>
  <c r="D109" s="1"/>
  <c r="B110" i="6"/>
  <c r="A109"/>
  <c r="C109"/>
  <c r="D109" s="1"/>
  <c r="B109" i="4"/>
  <c r="A108"/>
  <c r="C108"/>
  <c r="D108" s="1"/>
  <c r="E111" i="14" l="1"/>
  <c r="B112"/>
  <c r="C111"/>
  <c r="D111" s="1"/>
  <c r="C113" i="21"/>
  <c r="D113"/>
  <c r="D112" i="19"/>
  <c r="B113"/>
  <c r="C112"/>
  <c r="E112" s="1"/>
  <c r="B112" i="1"/>
  <c r="D111"/>
  <c r="C112" i="16"/>
  <c r="E112" s="1"/>
  <c r="B113"/>
  <c r="D113" s="1"/>
  <c r="B114" i="21"/>
  <c r="E113"/>
  <c r="B113" i="20"/>
  <c r="D113" s="1"/>
  <c r="C112"/>
  <c r="E112" s="1"/>
  <c r="B114" i="18"/>
  <c r="D114" s="1"/>
  <c r="C113"/>
  <c r="E113" s="1"/>
  <c r="B114" i="17"/>
  <c r="D114" s="1"/>
  <c r="C113"/>
  <c r="E113" s="1"/>
  <c r="B108" i="5"/>
  <c r="C107"/>
  <c r="D107" s="1"/>
  <c r="A107"/>
  <c r="A108" i="13"/>
  <c r="B109"/>
  <c r="C108"/>
  <c r="D108" s="1"/>
  <c r="B240" i="12"/>
  <c r="A239"/>
  <c r="C239"/>
  <c r="D239" s="1"/>
  <c r="B182" i="11"/>
  <c r="A181"/>
  <c r="C181"/>
  <c r="D181" s="1"/>
  <c r="B109" i="10"/>
  <c r="A108"/>
  <c r="C108"/>
  <c r="D108" s="1"/>
  <c r="B109" i="9"/>
  <c r="A108"/>
  <c r="C108"/>
  <c r="D108" s="1"/>
  <c r="A109" i="8"/>
  <c r="B110"/>
  <c r="C109"/>
  <c r="D109" s="1"/>
  <c r="B111" i="7"/>
  <c r="A110"/>
  <c r="C110"/>
  <c r="D110" s="1"/>
  <c r="B111" i="6"/>
  <c r="A110"/>
  <c r="C110"/>
  <c r="D110" s="1"/>
  <c r="B110" i="4"/>
  <c r="A109"/>
  <c r="C109"/>
  <c r="D109" s="1"/>
  <c r="E112" i="14" l="1"/>
  <c r="B113"/>
  <c r="C112"/>
  <c r="D112" s="1"/>
  <c r="C114" i="21"/>
  <c r="D114"/>
  <c r="D113" i="19"/>
  <c r="B114"/>
  <c r="C113"/>
  <c r="E113" s="1"/>
  <c r="B113" i="1"/>
  <c r="D112"/>
  <c r="C113" i="16"/>
  <c r="E113" s="1"/>
  <c r="B114"/>
  <c r="D114" s="1"/>
  <c r="B115" i="21"/>
  <c r="E114"/>
  <c r="B114" i="20"/>
  <c r="D114" s="1"/>
  <c r="C113"/>
  <c r="E113" s="1"/>
  <c r="B115" i="18"/>
  <c r="D115" s="1"/>
  <c r="C114"/>
  <c r="E114" s="1"/>
  <c r="B115" i="17"/>
  <c r="D115" s="1"/>
  <c r="C114"/>
  <c r="E114" s="1"/>
  <c r="B109" i="5"/>
  <c r="C108"/>
  <c r="D108" s="1"/>
  <c r="A108"/>
  <c r="A109" i="13"/>
  <c r="B110"/>
  <c r="C109"/>
  <c r="D109" s="1"/>
  <c r="B241" i="12"/>
  <c r="A240"/>
  <c r="C240"/>
  <c r="D240" s="1"/>
  <c r="B183" i="11"/>
  <c r="A182"/>
  <c r="C182"/>
  <c r="B110" i="10"/>
  <c r="A109"/>
  <c r="C109"/>
  <c r="D109" s="1"/>
  <c r="B110" i="9"/>
  <c r="A109"/>
  <c r="C109"/>
  <c r="D109" s="1"/>
  <c r="A110" i="8"/>
  <c r="B111"/>
  <c r="C110"/>
  <c r="D110" s="1"/>
  <c r="B112" i="7"/>
  <c r="A111"/>
  <c r="C111"/>
  <c r="D111" s="1"/>
  <c r="A111" i="6"/>
  <c r="B112"/>
  <c r="C111"/>
  <c r="D111" s="1"/>
  <c r="B111" i="4"/>
  <c r="A110"/>
  <c r="C110"/>
  <c r="D110" s="1"/>
  <c r="E113" i="14" l="1"/>
  <c r="B114"/>
  <c r="C113"/>
  <c r="D113" s="1"/>
  <c r="C115" i="21"/>
  <c r="D115"/>
  <c r="D114" i="19"/>
  <c r="B115"/>
  <c r="C114"/>
  <c r="E114" s="1"/>
  <c r="B114" i="1"/>
  <c r="D113"/>
  <c r="C114" i="16"/>
  <c r="E114" s="1"/>
  <c r="B115"/>
  <c r="D115" s="1"/>
  <c r="B116" i="21"/>
  <c r="E115"/>
  <c r="B115" i="20"/>
  <c r="D115" s="1"/>
  <c r="C114"/>
  <c r="E114" s="1"/>
  <c r="B116" i="18"/>
  <c r="D116" s="1"/>
  <c r="C115"/>
  <c r="E115" s="1"/>
  <c r="B116" i="17"/>
  <c r="D116" s="1"/>
  <c r="C115"/>
  <c r="E115" s="1"/>
  <c r="A109" i="5"/>
  <c r="C109"/>
  <c r="D109" s="1"/>
  <c r="B110"/>
  <c r="A110" i="13"/>
  <c r="B111"/>
  <c r="C110"/>
  <c r="D110" s="1"/>
  <c r="B242" i="12"/>
  <c r="A241"/>
  <c r="C241"/>
  <c r="D241" s="1"/>
  <c r="D182" i="11"/>
  <c r="E35"/>
  <c r="E36" s="1"/>
  <c r="B184"/>
  <c r="A183"/>
  <c r="B111" i="10"/>
  <c r="A110"/>
  <c r="C110"/>
  <c r="D110" s="1"/>
  <c r="B111" i="9"/>
  <c r="A110"/>
  <c r="C110"/>
  <c r="D110" s="1"/>
  <c r="A111" i="8"/>
  <c r="B112"/>
  <c r="C111"/>
  <c r="D111" s="1"/>
  <c r="B113" i="7"/>
  <c r="A112"/>
  <c r="C112"/>
  <c r="D112" s="1"/>
  <c r="B113" i="6"/>
  <c r="A112"/>
  <c r="C112"/>
  <c r="D112" s="1"/>
  <c r="B112" i="4"/>
  <c r="A111"/>
  <c r="C111"/>
  <c r="D111" s="1"/>
  <c r="E114" i="14" l="1"/>
  <c r="B115"/>
  <c r="C114"/>
  <c r="D114" s="1"/>
  <c r="C116" i="21"/>
  <c r="D116"/>
  <c r="D115" i="19"/>
  <c r="B116"/>
  <c r="C115"/>
  <c r="E115" s="1"/>
  <c r="B115" i="1"/>
  <c r="D114"/>
  <c r="C115" i="16"/>
  <c r="E115" s="1"/>
  <c r="B116"/>
  <c r="D116" s="1"/>
  <c r="B117" i="21"/>
  <c r="E116"/>
  <c r="B116" i="20"/>
  <c r="D116" s="1"/>
  <c r="C115"/>
  <c r="E115" s="1"/>
  <c r="B117" i="18"/>
  <c r="D117" s="1"/>
  <c r="C116"/>
  <c r="E116" s="1"/>
  <c r="B117" i="17"/>
  <c r="D117" s="1"/>
  <c r="C116"/>
  <c r="E116" s="1"/>
  <c r="B111" i="5"/>
  <c r="C110"/>
  <c r="D110" s="1"/>
  <c r="A110"/>
  <c r="A111" i="13"/>
  <c r="B112"/>
  <c r="C111"/>
  <c r="D111" s="1"/>
  <c r="B243" i="12"/>
  <c r="A242"/>
  <c r="C242"/>
  <c r="B185" i="11"/>
  <c r="A184"/>
  <c r="C185"/>
  <c r="D185" s="1"/>
  <c r="C184"/>
  <c r="D184" s="1"/>
  <c r="C183"/>
  <c r="D183" s="1"/>
  <c r="B112" i="10"/>
  <c r="A111"/>
  <c r="C111"/>
  <c r="D111" s="1"/>
  <c r="B112" i="9"/>
  <c r="A111"/>
  <c r="C111"/>
  <c r="D111" s="1"/>
  <c r="A112" i="8"/>
  <c r="B113"/>
  <c r="C112"/>
  <c r="D112" s="1"/>
  <c r="A113" i="7"/>
  <c r="B114"/>
  <c r="C113"/>
  <c r="D113" s="1"/>
  <c r="B114" i="6"/>
  <c r="A113"/>
  <c r="C113"/>
  <c r="D113" s="1"/>
  <c r="B113" i="4"/>
  <c r="A112"/>
  <c r="C112"/>
  <c r="D112" s="1"/>
  <c r="E115" i="14" l="1"/>
  <c r="B116"/>
  <c r="C115"/>
  <c r="D115" s="1"/>
  <c r="C117" i="21"/>
  <c r="G35" s="1"/>
  <c r="G36" s="1"/>
  <c r="D117"/>
  <c r="D116" i="19"/>
  <c r="B117"/>
  <c r="C116"/>
  <c r="E116" s="1"/>
  <c r="B116" i="1"/>
  <c r="D115"/>
  <c r="C116" i="16"/>
  <c r="E116" s="1"/>
  <c r="B117"/>
  <c r="D117" s="1"/>
  <c r="B118" i="21"/>
  <c r="E117"/>
  <c r="B117" i="20"/>
  <c r="D117" s="1"/>
  <c r="C116"/>
  <c r="E116" s="1"/>
  <c r="B118" i="18"/>
  <c r="D118" s="1"/>
  <c r="C117"/>
  <c r="E117" s="1"/>
  <c r="B118" i="17"/>
  <c r="D118" s="1"/>
  <c r="C117"/>
  <c r="E117" s="1"/>
  <c r="A111" i="5"/>
  <c r="C111"/>
  <c r="D111" s="1"/>
  <c r="B112"/>
  <c r="A112" i="13"/>
  <c r="B113"/>
  <c r="C112"/>
  <c r="D112" s="1"/>
  <c r="D242" i="12"/>
  <c r="F35"/>
  <c r="F36" s="1"/>
  <c r="B244"/>
  <c r="A243"/>
  <c r="A185" i="11"/>
  <c r="B186"/>
  <c r="A112" i="10"/>
  <c r="B113"/>
  <c r="C112"/>
  <c r="D112" s="1"/>
  <c r="B113" i="9"/>
  <c r="A112"/>
  <c r="C112"/>
  <c r="D112" s="1"/>
  <c r="A113" i="8"/>
  <c r="B114"/>
  <c r="C113"/>
  <c r="D113" s="1"/>
  <c r="B115" i="7"/>
  <c r="A114"/>
  <c r="C114"/>
  <c r="D114" s="1"/>
  <c r="B115" i="6"/>
  <c r="A114"/>
  <c r="C114"/>
  <c r="D114" s="1"/>
  <c r="B114" i="4"/>
  <c r="A113"/>
  <c r="C113"/>
  <c r="D113" s="1"/>
  <c r="E116" i="14" l="1"/>
  <c r="B117"/>
  <c r="C116"/>
  <c r="D116" s="1"/>
  <c r="C118" i="21"/>
  <c r="D118"/>
  <c r="D117" i="19"/>
  <c r="B118"/>
  <c r="C117"/>
  <c r="E117" s="1"/>
  <c r="B117" i="1"/>
  <c r="D116"/>
  <c r="C117" i="16"/>
  <c r="E117" s="1"/>
  <c r="B118"/>
  <c r="D118" s="1"/>
  <c r="B119" i="21"/>
  <c r="E118"/>
  <c r="B118" i="20"/>
  <c r="D118" s="1"/>
  <c r="C117"/>
  <c r="E117" s="1"/>
  <c r="B119" i="18"/>
  <c r="D119" s="1"/>
  <c r="C118"/>
  <c r="E118" s="1"/>
  <c r="B119" i="17"/>
  <c r="D119" s="1"/>
  <c r="C118"/>
  <c r="E118" s="1"/>
  <c r="B113" i="5"/>
  <c r="C112"/>
  <c r="D112" s="1"/>
  <c r="A112"/>
  <c r="A113" i="13"/>
  <c r="B114"/>
  <c r="C113"/>
  <c r="D113" s="1"/>
  <c r="B245" i="12"/>
  <c r="C245" s="1"/>
  <c r="D245" s="1"/>
  <c r="A244"/>
  <c r="C244"/>
  <c r="D244" s="1"/>
  <c r="C243"/>
  <c r="D243" s="1"/>
  <c r="B187" i="11"/>
  <c r="A186"/>
  <c r="C186"/>
  <c r="D186" s="1"/>
  <c r="A113" i="10"/>
  <c r="B114"/>
  <c r="C113"/>
  <c r="D113" s="1"/>
  <c r="B114" i="9"/>
  <c r="A113"/>
  <c r="C113"/>
  <c r="D113" s="1"/>
  <c r="A114" i="8"/>
  <c r="B115"/>
  <c r="C114"/>
  <c r="D114" s="1"/>
  <c r="B116" i="7"/>
  <c r="A115"/>
  <c r="C115"/>
  <c r="D115" s="1"/>
  <c r="A115" i="6"/>
  <c r="B116"/>
  <c r="C115"/>
  <c r="D115" s="1"/>
  <c r="B115" i="4"/>
  <c r="A114"/>
  <c r="C114"/>
  <c r="D114" s="1"/>
  <c r="E117" i="14" l="1"/>
  <c r="B118"/>
  <c r="C117"/>
  <c r="D117" s="1"/>
  <c r="C119" i="21"/>
  <c r="D119"/>
  <c r="D118" i="19"/>
  <c r="B119"/>
  <c r="C118"/>
  <c r="E118" s="1"/>
  <c r="B118" i="1"/>
  <c r="D117"/>
  <c r="B119" i="16"/>
  <c r="D119" s="1"/>
  <c r="C118"/>
  <c r="E118" s="1"/>
  <c r="B120" i="21"/>
  <c r="E119"/>
  <c r="B119" i="20"/>
  <c r="D119" s="1"/>
  <c r="C118"/>
  <c r="E118" s="1"/>
  <c r="B120" i="18"/>
  <c r="D120" s="1"/>
  <c r="C119"/>
  <c r="E119" s="1"/>
  <c r="B120" i="17"/>
  <c r="D120" s="1"/>
  <c r="C119"/>
  <c r="E119" s="1"/>
  <c r="B114" i="5"/>
  <c r="A113"/>
  <c r="C113"/>
  <c r="D113" s="1"/>
  <c r="A114" i="13"/>
  <c r="B115"/>
  <c r="C114"/>
  <c r="D114" s="1"/>
  <c r="B246" i="12"/>
  <c r="A245"/>
  <c r="B188" i="11"/>
  <c r="A187"/>
  <c r="C187"/>
  <c r="D187" s="1"/>
  <c r="A114" i="10"/>
  <c r="B115"/>
  <c r="C114"/>
  <c r="D114" s="1"/>
  <c r="B115" i="9"/>
  <c r="A114"/>
  <c r="C114"/>
  <c r="D114" s="1"/>
  <c r="A115" i="8"/>
  <c r="B116"/>
  <c r="C115"/>
  <c r="D115" s="1"/>
  <c r="A116" i="7"/>
  <c r="B117"/>
  <c r="C116"/>
  <c r="D116" s="1"/>
  <c r="A116" i="6"/>
  <c r="B117"/>
  <c r="C116"/>
  <c r="D116" s="1"/>
  <c r="B116" i="4"/>
  <c r="A115"/>
  <c r="C115"/>
  <c r="D115" s="1"/>
  <c r="E118" i="14" l="1"/>
  <c r="B119"/>
  <c r="C118"/>
  <c r="D118" s="1"/>
  <c r="C120" i="21"/>
  <c r="D120"/>
  <c r="D119" i="19"/>
  <c r="B120"/>
  <c r="C119"/>
  <c r="E119" s="1"/>
  <c r="B119" i="1"/>
  <c r="D118"/>
  <c r="C119" i="16"/>
  <c r="E119" s="1"/>
  <c r="B120"/>
  <c r="D120" s="1"/>
  <c r="B121" i="21"/>
  <c r="E120"/>
  <c r="B120" i="20"/>
  <c r="D120" s="1"/>
  <c r="C119"/>
  <c r="E119" s="1"/>
  <c r="B121" i="18"/>
  <c r="D121" s="1"/>
  <c r="C120"/>
  <c r="E120" s="1"/>
  <c r="B121" i="17"/>
  <c r="D121" s="1"/>
  <c r="C120"/>
  <c r="E120" s="1"/>
  <c r="A114" i="5"/>
  <c r="C114"/>
  <c r="D114" s="1"/>
  <c r="B115"/>
  <c r="A115" i="13"/>
  <c r="B116"/>
  <c r="C115"/>
  <c r="D115" s="1"/>
  <c r="B247" i="12"/>
  <c r="A246"/>
  <c r="C246"/>
  <c r="D246" s="1"/>
  <c r="A188" i="11"/>
  <c r="B189"/>
  <c r="C188"/>
  <c r="D188" s="1"/>
  <c r="A115" i="10"/>
  <c r="B116"/>
  <c r="C115"/>
  <c r="D115" s="1"/>
  <c r="A115" i="9"/>
  <c r="B116"/>
  <c r="C115"/>
  <c r="D115" s="1"/>
  <c r="A116" i="8"/>
  <c r="B117"/>
  <c r="C116"/>
  <c r="D116" s="1"/>
  <c r="B118" i="7"/>
  <c r="A117"/>
  <c r="C117"/>
  <c r="D117" s="1"/>
  <c r="B118" i="6"/>
  <c r="A117"/>
  <c r="C117"/>
  <c r="D117" s="1"/>
  <c r="B117" i="4"/>
  <c r="A116"/>
  <c r="C116"/>
  <c r="D116" s="1"/>
  <c r="E119" i="14" l="1"/>
  <c r="B120"/>
  <c r="C119"/>
  <c r="D119" s="1"/>
  <c r="C121" i="21"/>
  <c r="D121"/>
  <c r="D120" i="19"/>
  <c r="B121"/>
  <c r="C120"/>
  <c r="E120" s="1"/>
  <c r="B120" i="1"/>
  <c r="D119"/>
  <c r="C120" i="16"/>
  <c r="E120" s="1"/>
  <c r="B121"/>
  <c r="D121" s="1"/>
  <c r="B122" i="21"/>
  <c r="E121"/>
  <c r="B121" i="20"/>
  <c r="D121" s="1"/>
  <c r="C120"/>
  <c r="E120" s="1"/>
  <c r="B122" i="18"/>
  <c r="D122" s="1"/>
  <c r="C121"/>
  <c r="E121" s="1"/>
  <c r="B122" i="17"/>
  <c r="D122" s="1"/>
  <c r="C121"/>
  <c r="E121" s="1"/>
  <c r="A115" i="5"/>
  <c r="B116"/>
  <c r="C115"/>
  <c r="D115" s="1"/>
  <c r="A116" i="13"/>
  <c r="B117"/>
  <c r="C116"/>
  <c r="D116" s="1"/>
  <c r="B248" i="12"/>
  <c r="A247"/>
  <c r="C247"/>
  <c r="D247" s="1"/>
  <c r="B190" i="11"/>
  <c r="A189"/>
  <c r="C189"/>
  <c r="D189" s="1"/>
  <c r="A116" i="10"/>
  <c r="B117"/>
  <c r="C116"/>
  <c r="D116" s="1"/>
  <c r="A116" i="9"/>
  <c r="B117"/>
  <c r="C116"/>
  <c r="D116" s="1"/>
  <c r="A117" i="8"/>
  <c r="B118"/>
  <c r="C117"/>
  <c r="D117" s="1"/>
  <c r="B119" i="7"/>
  <c r="A118"/>
  <c r="C118"/>
  <c r="D118" s="1"/>
  <c r="B119" i="6"/>
  <c r="A118"/>
  <c r="C118"/>
  <c r="D118" s="1"/>
  <c r="B118" i="4"/>
  <c r="A117"/>
  <c r="C117"/>
  <c r="D117" s="1"/>
  <c r="E120" i="14" l="1"/>
  <c r="B121"/>
  <c r="C120"/>
  <c r="D120" s="1"/>
  <c r="C122" i="21"/>
  <c r="D122"/>
  <c r="D121" i="19"/>
  <c r="B122"/>
  <c r="C121"/>
  <c r="E121" s="1"/>
  <c r="B121" i="1"/>
  <c r="D120"/>
  <c r="C121" i="16"/>
  <c r="E121" s="1"/>
  <c r="B122"/>
  <c r="D122" s="1"/>
  <c r="B123" i="21"/>
  <c r="E122"/>
  <c r="B122" i="20"/>
  <c r="D122" s="1"/>
  <c r="C121"/>
  <c r="E121" s="1"/>
  <c r="B123" i="18"/>
  <c r="D123" s="1"/>
  <c r="C122"/>
  <c r="E122" s="1"/>
  <c r="B123" i="17"/>
  <c r="D123" s="1"/>
  <c r="C122"/>
  <c r="E122" s="1"/>
  <c r="B117" i="5"/>
  <c r="A116"/>
  <c r="C116"/>
  <c r="D116" s="1"/>
  <c r="A117" i="13"/>
  <c r="B118"/>
  <c r="C117"/>
  <c r="D117" s="1"/>
  <c r="B249" i="12"/>
  <c r="A248"/>
  <c r="C248"/>
  <c r="D248" s="1"/>
  <c r="B191" i="11"/>
  <c r="A190"/>
  <c r="C190"/>
  <c r="D190" s="1"/>
  <c r="A117" i="10"/>
  <c r="B118"/>
  <c r="C117"/>
  <c r="D117" s="1"/>
  <c r="B118" i="9"/>
  <c r="A117"/>
  <c r="C117"/>
  <c r="D117" s="1"/>
  <c r="A118" i="8"/>
  <c r="B119"/>
  <c r="C118"/>
  <c r="D118" s="1"/>
  <c r="B120" i="7"/>
  <c r="A119"/>
  <c r="C119"/>
  <c r="D119" s="1"/>
  <c r="A119" i="6"/>
  <c r="B120"/>
  <c r="C119"/>
  <c r="D119" s="1"/>
  <c r="B119" i="4"/>
  <c r="A118"/>
  <c r="C118"/>
  <c r="D118" s="1"/>
  <c r="E121" i="14" l="1"/>
  <c r="B122"/>
  <c r="C121"/>
  <c r="D121" s="1"/>
  <c r="C123" i="21"/>
  <c r="D123"/>
  <c r="D122" i="19"/>
  <c r="C122"/>
  <c r="E122" s="1"/>
  <c r="B123"/>
  <c r="B122" i="1"/>
  <c r="D121"/>
  <c r="C122" i="16"/>
  <c r="E122" s="1"/>
  <c r="B123"/>
  <c r="D123" s="1"/>
  <c r="B124" i="21"/>
  <c r="E123"/>
  <c r="B123" i="20"/>
  <c r="D123" s="1"/>
  <c r="C122"/>
  <c r="E122" s="1"/>
  <c r="B124" i="18"/>
  <c r="D124" s="1"/>
  <c r="C123"/>
  <c r="E123" s="1"/>
  <c r="B124" i="17"/>
  <c r="D124" s="1"/>
  <c r="C123"/>
  <c r="E123" s="1"/>
  <c r="C117" i="5"/>
  <c r="D117" s="1"/>
  <c r="A117"/>
  <c r="B118"/>
  <c r="A118" i="13"/>
  <c r="B119"/>
  <c r="C118"/>
  <c r="D118" s="1"/>
  <c r="B250" i="12"/>
  <c r="A249"/>
  <c r="C249"/>
  <c r="D249" s="1"/>
  <c r="B192" i="11"/>
  <c r="A191"/>
  <c r="C191"/>
  <c r="D191" s="1"/>
  <c r="A118" i="10"/>
  <c r="B119"/>
  <c r="C118"/>
  <c r="D118" s="1"/>
  <c r="A118" i="9"/>
  <c r="B119"/>
  <c r="C118"/>
  <c r="D118" s="1"/>
  <c r="A119" i="8"/>
  <c r="B120"/>
  <c r="C119"/>
  <c r="D119" s="1"/>
  <c r="B121" i="7"/>
  <c r="A120"/>
  <c r="C120"/>
  <c r="D120" s="1"/>
  <c r="B121" i="6"/>
  <c r="A120"/>
  <c r="C120"/>
  <c r="D120" s="1"/>
  <c r="B120" i="4"/>
  <c r="A119"/>
  <c r="C119"/>
  <c r="D119" s="1"/>
  <c r="E122" i="14" l="1"/>
  <c r="B123"/>
  <c r="C122"/>
  <c r="D122" s="1"/>
  <c r="C124" i="21"/>
  <c r="D124"/>
  <c r="D123" i="19"/>
  <c r="C123"/>
  <c r="E123" s="1"/>
  <c r="B124"/>
  <c r="B123" i="1"/>
  <c r="D122"/>
  <c r="C123" i="16"/>
  <c r="E123" s="1"/>
  <c r="B124"/>
  <c r="D124" s="1"/>
  <c r="B125" i="21"/>
  <c r="E124"/>
  <c r="B124" i="20"/>
  <c r="D124" s="1"/>
  <c r="C123"/>
  <c r="E123" s="1"/>
  <c r="B125" i="18"/>
  <c r="D125" s="1"/>
  <c r="C124"/>
  <c r="E124" s="1"/>
  <c r="B125" i="17"/>
  <c r="D125" s="1"/>
  <c r="C124"/>
  <c r="E124" s="1"/>
  <c r="B119" i="5"/>
  <c r="C118"/>
  <c r="D118" s="1"/>
  <c r="A118"/>
  <c r="A119" i="13"/>
  <c r="B120"/>
  <c r="C119"/>
  <c r="D119" s="1"/>
  <c r="B251" i="12"/>
  <c r="A250"/>
  <c r="C250"/>
  <c r="D250" s="1"/>
  <c r="B193" i="11"/>
  <c r="A192"/>
  <c r="C192"/>
  <c r="D192" s="1"/>
  <c r="A119" i="10"/>
  <c r="B120"/>
  <c r="C119"/>
  <c r="D119" s="1"/>
  <c r="B120" i="9"/>
  <c r="A119"/>
  <c r="C119"/>
  <c r="D119" s="1"/>
  <c r="A120" i="8"/>
  <c r="B121"/>
  <c r="C120"/>
  <c r="D120" s="1"/>
  <c r="A121" i="7"/>
  <c r="B122"/>
  <c r="C121"/>
  <c r="D121" s="1"/>
  <c r="B122" i="6"/>
  <c r="A121"/>
  <c r="C121"/>
  <c r="D121" s="1"/>
  <c r="B121" i="4"/>
  <c r="A120"/>
  <c r="C120"/>
  <c r="D120" s="1"/>
  <c r="E123" i="14" l="1"/>
  <c r="B124"/>
  <c r="C123"/>
  <c r="D123" s="1"/>
  <c r="C125" i="21"/>
  <c r="D125"/>
  <c r="D124" i="19"/>
  <c r="C124"/>
  <c r="E124" s="1"/>
  <c r="B125"/>
  <c r="B124" i="1"/>
  <c r="D123"/>
  <c r="C124" i="16"/>
  <c r="E124" s="1"/>
  <c r="B125"/>
  <c r="D125" s="1"/>
  <c r="B126" i="21"/>
  <c r="E125"/>
  <c r="B125" i="20"/>
  <c r="D125" s="1"/>
  <c r="C124"/>
  <c r="E124" s="1"/>
  <c r="B126" i="18"/>
  <c r="D126" s="1"/>
  <c r="C125"/>
  <c r="E125" s="1"/>
  <c r="B126" i="17"/>
  <c r="D126" s="1"/>
  <c r="C125"/>
  <c r="E125" s="1"/>
  <c r="A119" i="5"/>
  <c r="C119"/>
  <c r="D119" s="1"/>
  <c r="B120"/>
  <c r="A120" i="13"/>
  <c r="B121"/>
  <c r="C120"/>
  <c r="D120" s="1"/>
  <c r="B252" i="12"/>
  <c r="A251"/>
  <c r="C251"/>
  <c r="D251" s="1"/>
  <c r="A193" i="11"/>
  <c r="B194"/>
  <c r="C193"/>
  <c r="D193" s="1"/>
  <c r="A120" i="10"/>
  <c r="B121"/>
  <c r="C120"/>
  <c r="D120" s="1"/>
  <c r="A120" i="9"/>
  <c r="B121"/>
  <c r="C120"/>
  <c r="D120" s="1"/>
  <c r="A121" i="8"/>
  <c r="B122"/>
  <c r="C121"/>
  <c r="D121" s="1"/>
  <c r="B123" i="7"/>
  <c r="A122"/>
  <c r="C122"/>
  <c r="D122" s="1"/>
  <c r="B123" i="6"/>
  <c r="A122"/>
  <c r="C122"/>
  <c r="D122" s="1"/>
  <c r="B122" i="4"/>
  <c r="A121"/>
  <c r="C121"/>
  <c r="D121" s="1"/>
  <c r="E124" i="14" l="1"/>
  <c r="B125"/>
  <c r="C124"/>
  <c r="D124" s="1"/>
  <c r="C126" i="21"/>
  <c r="D126"/>
  <c r="D125" i="19"/>
  <c r="C125"/>
  <c r="E125" s="1"/>
  <c r="B126"/>
  <c r="B125" i="1"/>
  <c r="D124"/>
  <c r="C125" i="16"/>
  <c r="E125" s="1"/>
  <c r="B126"/>
  <c r="D126" s="1"/>
  <c r="B127" i="21"/>
  <c r="E126"/>
  <c r="B126" i="20"/>
  <c r="D126" s="1"/>
  <c r="C125"/>
  <c r="E125" s="1"/>
  <c r="B127" i="18"/>
  <c r="D127" s="1"/>
  <c r="C126"/>
  <c r="E126" s="1"/>
  <c r="B127" i="17"/>
  <c r="D127" s="1"/>
  <c r="C126"/>
  <c r="E126" s="1"/>
  <c r="B121" i="5"/>
  <c r="C120"/>
  <c r="D120" s="1"/>
  <c r="A120"/>
  <c r="A121" i="13"/>
  <c r="B122"/>
  <c r="C121"/>
  <c r="D121" s="1"/>
  <c r="B253" i="12"/>
  <c r="A252"/>
  <c r="C252"/>
  <c r="D252" s="1"/>
  <c r="B195" i="11"/>
  <c r="A194"/>
  <c r="C194"/>
  <c r="D194" s="1"/>
  <c r="A121" i="10"/>
  <c r="B122"/>
  <c r="C121"/>
  <c r="D121" s="1"/>
  <c r="A121" i="9"/>
  <c r="B122"/>
  <c r="C121"/>
  <c r="D121" s="1"/>
  <c r="A122" i="8"/>
  <c r="B123"/>
  <c r="C122"/>
  <c r="D122" s="1"/>
  <c r="B124" i="7"/>
  <c r="A123"/>
  <c r="C123"/>
  <c r="D123" s="1"/>
  <c r="A123" i="6"/>
  <c r="B124"/>
  <c r="C123"/>
  <c r="D123" s="1"/>
  <c r="B123" i="4"/>
  <c r="A122"/>
  <c r="C122"/>
  <c r="D122" s="1"/>
  <c r="E125" i="14" l="1"/>
  <c r="B126"/>
  <c r="C125"/>
  <c r="D125" s="1"/>
  <c r="C127" i="21"/>
  <c r="D127"/>
  <c r="D126" i="19"/>
  <c r="C126"/>
  <c r="E126" s="1"/>
  <c r="B127"/>
  <c r="B126" i="1"/>
  <c r="D125"/>
  <c r="C126" i="16"/>
  <c r="E126" s="1"/>
  <c r="B127"/>
  <c r="D127" s="1"/>
  <c r="B128" i="21"/>
  <c r="E127"/>
  <c r="B127" i="20"/>
  <c r="D127" s="1"/>
  <c r="C126"/>
  <c r="E126" s="1"/>
  <c r="B128" i="18"/>
  <c r="D128" s="1"/>
  <c r="C127"/>
  <c r="E127" s="1"/>
  <c r="B128" i="17"/>
  <c r="D128" s="1"/>
  <c r="C127"/>
  <c r="E127" s="1"/>
  <c r="A121" i="5"/>
  <c r="C121"/>
  <c r="D121" s="1"/>
  <c r="B122"/>
  <c r="A122" i="13"/>
  <c r="B123"/>
  <c r="C122"/>
  <c r="D122" s="1"/>
  <c r="B254" i="12"/>
  <c r="A253"/>
  <c r="C253"/>
  <c r="D253" s="1"/>
  <c r="B196" i="11"/>
  <c r="A195"/>
  <c r="C195"/>
  <c r="D195" s="1"/>
  <c r="A122" i="10"/>
  <c r="B123"/>
  <c r="C122"/>
  <c r="D122" s="1"/>
  <c r="A122" i="9"/>
  <c r="B123"/>
  <c r="C122"/>
  <c r="D122" s="1"/>
  <c r="A123" i="8"/>
  <c r="B124"/>
  <c r="C123"/>
  <c r="D123" s="1"/>
  <c r="A124" i="7"/>
  <c r="B125"/>
  <c r="C124"/>
  <c r="D124" s="1"/>
  <c r="A124" i="6"/>
  <c r="B125"/>
  <c r="C124"/>
  <c r="D124" s="1"/>
  <c r="B124" i="4"/>
  <c r="A123"/>
  <c r="C123"/>
  <c r="D123" s="1"/>
  <c r="E126" i="14" l="1"/>
  <c r="B127"/>
  <c r="C126"/>
  <c r="D126" s="1"/>
  <c r="C128" i="21"/>
  <c r="D128"/>
  <c r="D127" i="19"/>
  <c r="C127"/>
  <c r="E127" s="1"/>
  <c r="B128"/>
  <c r="B127" i="1"/>
  <c r="D126"/>
  <c r="C127" i="16"/>
  <c r="E127" s="1"/>
  <c r="B128"/>
  <c r="D128" s="1"/>
  <c r="B129" i="21"/>
  <c r="E128"/>
  <c r="B128" i="20"/>
  <c r="D128" s="1"/>
  <c r="C127"/>
  <c r="E127" s="1"/>
  <c r="B129" i="18"/>
  <c r="D129" s="1"/>
  <c r="C128"/>
  <c r="E128" s="1"/>
  <c r="B129" i="17"/>
  <c r="D129" s="1"/>
  <c r="C128"/>
  <c r="E128" s="1"/>
  <c r="B123" i="5"/>
  <c r="A122"/>
  <c r="C122"/>
  <c r="D122" s="1"/>
  <c r="A123" i="13"/>
  <c r="B124"/>
  <c r="C123"/>
  <c r="D123" s="1"/>
  <c r="B255" i="12"/>
  <c r="A254"/>
  <c r="C254"/>
  <c r="D254" s="1"/>
  <c r="A196" i="11"/>
  <c r="B197"/>
  <c r="C196"/>
  <c r="D196" s="1"/>
  <c r="A123" i="10"/>
  <c r="B124"/>
  <c r="C123"/>
  <c r="D123" s="1"/>
  <c r="B124" i="9"/>
  <c r="A123"/>
  <c r="C123"/>
  <c r="D123" s="1"/>
  <c r="A124" i="8"/>
  <c r="B125"/>
  <c r="C124"/>
  <c r="D124" s="1"/>
  <c r="B126" i="7"/>
  <c r="A125"/>
  <c r="C125"/>
  <c r="D125" s="1"/>
  <c r="B126" i="6"/>
  <c r="A125"/>
  <c r="C125"/>
  <c r="D125" s="1"/>
  <c r="B125" i="4"/>
  <c r="A124"/>
  <c r="C124"/>
  <c r="D124" s="1"/>
  <c r="E127" i="14" l="1"/>
  <c r="B128"/>
  <c r="C127"/>
  <c r="D127" s="1"/>
  <c r="C129" i="21"/>
  <c r="D129"/>
  <c r="D128" i="19"/>
  <c r="C128"/>
  <c r="E128" s="1"/>
  <c r="B129"/>
  <c r="B128" i="1"/>
  <c r="D127"/>
  <c r="C128" i="16"/>
  <c r="E128" s="1"/>
  <c r="B129"/>
  <c r="D129" s="1"/>
  <c r="B130" i="21"/>
  <c r="E129"/>
  <c r="B129" i="20"/>
  <c r="D129" s="1"/>
  <c r="C128"/>
  <c r="E128" s="1"/>
  <c r="B130" i="18"/>
  <c r="D130" s="1"/>
  <c r="C129"/>
  <c r="E129" s="1"/>
  <c r="B130" i="17"/>
  <c r="D130" s="1"/>
  <c r="C129"/>
  <c r="E129" s="1"/>
  <c r="A123" i="5"/>
  <c r="C123"/>
  <c r="D123" s="1"/>
  <c r="B124"/>
  <c r="A124" i="13"/>
  <c r="B125"/>
  <c r="C124"/>
  <c r="D124" s="1"/>
  <c r="B256" i="12"/>
  <c r="A255"/>
  <c r="C255"/>
  <c r="D255" s="1"/>
  <c r="B198" i="11"/>
  <c r="A197"/>
  <c r="C197"/>
  <c r="D197" s="1"/>
  <c r="A124" i="10"/>
  <c r="B125"/>
  <c r="C124"/>
  <c r="D124" s="1"/>
  <c r="A124" i="9"/>
  <c r="B125"/>
  <c r="C124"/>
  <c r="D124" s="1"/>
  <c r="A125" i="8"/>
  <c r="B126"/>
  <c r="C125"/>
  <c r="D125" s="1"/>
  <c r="B127" i="7"/>
  <c r="A126"/>
  <c r="C126"/>
  <c r="D126" s="1"/>
  <c r="B127" i="6"/>
  <c r="A126"/>
  <c r="C126"/>
  <c r="D126" s="1"/>
  <c r="B126" i="4"/>
  <c r="A125"/>
  <c r="C125"/>
  <c r="D125" s="1"/>
  <c r="E128" i="14" l="1"/>
  <c r="B129"/>
  <c r="C128"/>
  <c r="D128" s="1"/>
  <c r="C130" i="21"/>
  <c r="D130"/>
  <c r="D129" i="19"/>
  <c r="B130"/>
  <c r="C129"/>
  <c r="E129" s="1"/>
  <c r="B129" i="1"/>
  <c r="D128"/>
  <c r="C129" i="16"/>
  <c r="E129" s="1"/>
  <c r="B130"/>
  <c r="D130" s="1"/>
  <c r="B131" i="21"/>
  <c r="E130"/>
  <c r="B130" i="20"/>
  <c r="D130" s="1"/>
  <c r="C129"/>
  <c r="E129" s="1"/>
  <c r="B131" i="18"/>
  <c r="D131" s="1"/>
  <c r="C130"/>
  <c r="E130" s="1"/>
  <c r="B131" i="17"/>
  <c r="D131" s="1"/>
  <c r="C130"/>
  <c r="E130" s="1"/>
  <c r="B125" i="5"/>
  <c r="C124"/>
  <c r="D124" s="1"/>
  <c r="A124"/>
  <c r="A125" i="13"/>
  <c r="B126"/>
  <c r="C125"/>
  <c r="D125" s="1"/>
  <c r="B257" i="12"/>
  <c r="A256"/>
  <c r="C256"/>
  <c r="D256" s="1"/>
  <c r="B199" i="11"/>
  <c r="A198"/>
  <c r="C198"/>
  <c r="D198" s="1"/>
  <c r="A125" i="10"/>
  <c r="B126"/>
  <c r="C125"/>
  <c r="D125" s="1"/>
  <c r="A125" i="9"/>
  <c r="B126"/>
  <c r="C125"/>
  <c r="D125" s="1"/>
  <c r="A126" i="8"/>
  <c r="B127"/>
  <c r="C126"/>
  <c r="D126" s="1"/>
  <c r="B128" i="7"/>
  <c r="A127"/>
  <c r="C127"/>
  <c r="D127" s="1"/>
  <c r="A127" i="6"/>
  <c r="B128"/>
  <c r="C127"/>
  <c r="D127" s="1"/>
  <c r="B127" i="4"/>
  <c r="A126"/>
  <c r="C126"/>
  <c r="D126" s="1"/>
  <c r="E129" i="14" l="1"/>
  <c r="B130"/>
  <c r="C129"/>
  <c r="D129" s="1"/>
  <c r="C131" i="21"/>
  <c r="D131"/>
  <c r="D130" i="19"/>
  <c r="C130"/>
  <c r="E130" s="1"/>
  <c r="B131"/>
  <c r="B130" i="1"/>
  <c r="D129"/>
  <c r="C130" i="16"/>
  <c r="E130" s="1"/>
  <c r="B131"/>
  <c r="D131" s="1"/>
  <c r="B132" i="21"/>
  <c r="E131"/>
  <c r="B131" i="20"/>
  <c r="D131" s="1"/>
  <c r="C130"/>
  <c r="E130" s="1"/>
  <c r="B132" i="18"/>
  <c r="D132" s="1"/>
  <c r="C131"/>
  <c r="E131" s="1"/>
  <c r="B132" i="17"/>
  <c r="D132" s="1"/>
  <c r="C131"/>
  <c r="E131" s="1"/>
  <c r="A125" i="5"/>
  <c r="B126"/>
  <c r="C125"/>
  <c r="D125" s="1"/>
  <c r="A126" i="13"/>
  <c r="B127"/>
  <c r="C126"/>
  <c r="D126" s="1"/>
  <c r="B258" i="12"/>
  <c r="A257"/>
  <c r="C257"/>
  <c r="D257" s="1"/>
  <c r="B200" i="11"/>
  <c r="A199"/>
  <c r="C199"/>
  <c r="D199" s="1"/>
  <c r="A126" i="10"/>
  <c r="B127"/>
  <c r="C126"/>
  <c r="D126" s="1"/>
  <c r="A126" i="9"/>
  <c r="B127"/>
  <c r="C126"/>
  <c r="D126" s="1"/>
  <c r="A127" i="8"/>
  <c r="B128"/>
  <c r="C127"/>
  <c r="D127" s="1"/>
  <c r="B129" i="7"/>
  <c r="A128"/>
  <c r="C128"/>
  <c r="D128" s="1"/>
  <c r="B129" i="6"/>
  <c r="A128"/>
  <c r="C128"/>
  <c r="D128" s="1"/>
  <c r="B128" i="4"/>
  <c r="A127"/>
  <c r="C127"/>
  <c r="D127" s="1"/>
  <c r="E130" i="14" l="1"/>
  <c r="B131"/>
  <c r="C130"/>
  <c r="D130" s="1"/>
  <c r="C132" i="21"/>
  <c r="D132"/>
  <c r="D131" i="19"/>
  <c r="C131"/>
  <c r="E131" s="1"/>
  <c r="B132"/>
  <c r="B131" i="1"/>
  <c r="D130"/>
  <c r="C131" i="16"/>
  <c r="E131" s="1"/>
  <c r="B132"/>
  <c r="D132" s="1"/>
  <c r="B133" i="21"/>
  <c r="E132"/>
  <c r="B132" i="20"/>
  <c r="D132" s="1"/>
  <c r="C131"/>
  <c r="E131" s="1"/>
  <c r="B133" i="18"/>
  <c r="D133" s="1"/>
  <c r="C132"/>
  <c r="E132" s="1"/>
  <c r="B133" i="17"/>
  <c r="D133" s="1"/>
  <c r="C132"/>
  <c r="E132" s="1"/>
  <c r="B127" i="5"/>
  <c r="C126"/>
  <c r="D126" s="1"/>
  <c r="A126"/>
  <c r="A127" i="13"/>
  <c r="B128"/>
  <c r="C127"/>
  <c r="D127" s="1"/>
  <c r="B259" i="12"/>
  <c r="A258"/>
  <c r="C258"/>
  <c r="D258" s="1"/>
  <c r="B201" i="11"/>
  <c r="A200"/>
  <c r="C200"/>
  <c r="D200" s="1"/>
  <c r="A127" i="10"/>
  <c r="B128"/>
  <c r="C127"/>
  <c r="D127" s="1"/>
  <c r="B128" i="9"/>
  <c r="A127"/>
  <c r="C127"/>
  <c r="D127" s="1"/>
  <c r="A128" i="8"/>
  <c r="B129"/>
  <c r="C128"/>
  <c r="D128" s="1"/>
  <c r="A129" i="7"/>
  <c r="B130"/>
  <c r="C129"/>
  <c r="D129" s="1"/>
  <c r="B130" i="6"/>
  <c r="A129"/>
  <c r="C129"/>
  <c r="D129" s="1"/>
  <c r="B129" i="4"/>
  <c r="A128"/>
  <c r="C128"/>
  <c r="D128" s="1"/>
  <c r="E131" i="14" l="1"/>
  <c r="B132"/>
  <c r="C131"/>
  <c r="D131" s="1"/>
  <c r="C133" i="21"/>
  <c r="D133"/>
  <c r="D132" i="19"/>
  <c r="C132"/>
  <c r="E132" s="1"/>
  <c r="B133"/>
  <c r="B132" i="1"/>
  <c r="D131"/>
  <c r="C132" i="16"/>
  <c r="E132" s="1"/>
  <c r="B133"/>
  <c r="D133" s="1"/>
  <c r="B134" i="21"/>
  <c r="E133"/>
  <c r="B133" i="20"/>
  <c r="D133" s="1"/>
  <c r="C132"/>
  <c r="E132" s="1"/>
  <c r="B134" i="18"/>
  <c r="D134" s="1"/>
  <c r="C133"/>
  <c r="E133" s="1"/>
  <c r="B134" i="17"/>
  <c r="D134" s="1"/>
  <c r="C133"/>
  <c r="E133" s="1"/>
  <c r="B128" i="5"/>
  <c r="C127"/>
  <c r="D127" s="1"/>
  <c r="A127"/>
  <c r="A128" i="13"/>
  <c r="B129"/>
  <c r="C128"/>
  <c r="D128" s="1"/>
  <c r="B260" i="12"/>
  <c r="A259"/>
  <c r="C259"/>
  <c r="D259" s="1"/>
  <c r="A201" i="11"/>
  <c r="B202"/>
  <c r="C201"/>
  <c r="D201" s="1"/>
  <c r="A128" i="10"/>
  <c r="B129"/>
  <c r="C128"/>
  <c r="D128" s="1"/>
  <c r="A128" i="9"/>
  <c r="B129"/>
  <c r="C128"/>
  <c r="D128" s="1"/>
  <c r="A129" i="8"/>
  <c r="B130"/>
  <c r="C129"/>
  <c r="D129" s="1"/>
  <c r="B131" i="7"/>
  <c r="A130"/>
  <c r="C130"/>
  <c r="D130" s="1"/>
  <c r="B131" i="6"/>
  <c r="A130"/>
  <c r="C130"/>
  <c r="D130" s="1"/>
  <c r="B130" i="4"/>
  <c r="A129"/>
  <c r="C129"/>
  <c r="D129" s="1"/>
  <c r="E132" i="14" l="1"/>
  <c r="B133"/>
  <c r="C132"/>
  <c r="D132" s="1"/>
  <c r="C134" i="21"/>
  <c r="D134"/>
  <c r="D133" i="19"/>
  <c r="C133"/>
  <c r="E133" s="1"/>
  <c r="B134"/>
  <c r="B133" i="1"/>
  <c r="D132"/>
  <c r="C133" i="16"/>
  <c r="E133" s="1"/>
  <c r="B134"/>
  <c r="D134" s="1"/>
  <c r="B135" i="21"/>
  <c r="E134"/>
  <c r="B134" i="20"/>
  <c r="D134" s="1"/>
  <c r="C133"/>
  <c r="E133" s="1"/>
  <c r="B135" i="18"/>
  <c r="D135" s="1"/>
  <c r="C134"/>
  <c r="E134" s="1"/>
  <c r="B135" i="17"/>
  <c r="D135" s="1"/>
  <c r="C134"/>
  <c r="E134" s="1"/>
  <c r="B129" i="5"/>
  <c r="C128"/>
  <c r="D128" s="1"/>
  <c r="A128"/>
  <c r="A129" i="13"/>
  <c r="B130"/>
  <c r="C129"/>
  <c r="D129" s="1"/>
  <c r="B261" i="12"/>
  <c r="A260"/>
  <c r="C260"/>
  <c r="D260" s="1"/>
  <c r="B203" i="11"/>
  <c r="A202"/>
  <c r="C202"/>
  <c r="D202" s="1"/>
  <c r="B130" i="10"/>
  <c r="A129"/>
  <c r="C129"/>
  <c r="D129" s="1"/>
  <c r="A129" i="9"/>
  <c r="B130"/>
  <c r="C129"/>
  <c r="D129" s="1"/>
  <c r="A130" i="8"/>
  <c r="B131"/>
  <c r="C130"/>
  <c r="D130" s="1"/>
  <c r="B132" i="7"/>
  <c r="A131"/>
  <c r="C131"/>
  <c r="D131" s="1"/>
  <c r="A131" i="6"/>
  <c r="B132"/>
  <c r="C131"/>
  <c r="D131" s="1"/>
  <c r="B131" i="4"/>
  <c r="A130"/>
  <c r="C130"/>
  <c r="D130" s="1"/>
  <c r="E133" i="14" l="1"/>
  <c r="B134"/>
  <c r="C133"/>
  <c r="D133" s="1"/>
  <c r="C135" i="21"/>
  <c r="D135"/>
  <c r="D134" i="19"/>
  <c r="C134"/>
  <c r="E134" s="1"/>
  <c r="B135"/>
  <c r="B134" i="1"/>
  <c r="D133"/>
  <c r="C134" i="16"/>
  <c r="E134" s="1"/>
  <c r="B135"/>
  <c r="D135" s="1"/>
  <c r="B136" i="21"/>
  <c r="E135"/>
  <c r="B135" i="20"/>
  <c r="D135" s="1"/>
  <c r="C134"/>
  <c r="E134" s="1"/>
  <c r="B136" i="18"/>
  <c r="D136" s="1"/>
  <c r="C135"/>
  <c r="E135" s="1"/>
  <c r="B136" i="17"/>
  <c r="D136" s="1"/>
  <c r="C135"/>
  <c r="E135" s="1"/>
  <c r="A129" i="5"/>
  <c r="C129"/>
  <c r="D129" s="1"/>
  <c r="B130"/>
  <c r="A130" i="13"/>
  <c r="B131"/>
  <c r="C130"/>
  <c r="D130" s="1"/>
  <c r="B262" i="12"/>
  <c r="A261"/>
  <c r="C261"/>
  <c r="D261" s="1"/>
  <c r="B204" i="11"/>
  <c r="A203"/>
  <c r="C203"/>
  <c r="D203" s="1"/>
  <c r="B131" i="10"/>
  <c r="A130"/>
  <c r="C130"/>
  <c r="D130" s="1"/>
  <c r="A130" i="9"/>
  <c r="B131"/>
  <c r="C130"/>
  <c r="D130" s="1"/>
  <c r="A131" i="8"/>
  <c r="B132"/>
  <c r="C131"/>
  <c r="D131" s="1"/>
  <c r="A132" i="7"/>
  <c r="B133"/>
  <c r="C132"/>
  <c r="D132" s="1"/>
  <c r="A132" i="6"/>
  <c r="B133"/>
  <c r="C132"/>
  <c r="D132" s="1"/>
  <c r="B132" i="4"/>
  <c r="A131"/>
  <c r="C131"/>
  <c r="D131" s="1"/>
  <c r="E134" i="14" l="1"/>
  <c r="B135"/>
  <c r="C134"/>
  <c r="D134" s="1"/>
  <c r="C136" i="21"/>
  <c r="D136"/>
  <c r="D135" i="19"/>
  <c r="C135"/>
  <c r="E135" s="1"/>
  <c r="B136"/>
  <c r="B135" i="1"/>
  <c r="D134"/>
  <c r="C135" i="16"/>
  <c r="E135" s="1"/>
  <c r="B136"/>
  <c r="D136" s="1"/>
  <c r="B137" i="21"/>
  <c r="E136"/>
  <c r="B136" i="20"/>
  <c r="D136" s="1"/>
  <c r="C135"/>
  <c r="E135" s="1"/>
  <c r="B137" i="18"/>
  <c r="D137" s="1"/>
  <c r="C136"/>
  <c r="E136" s="1"/>
  <c r="B137" i="17"/>
  <c r="D137" s="1"/>
  <c r="C136"/>
  <c r="E136" s="1"/>
  <c r="B131" i="5"/>
  <c r="C130"/>
  <c r="D130" s="1"/>
  <c r="A130"/>
  <c r="A131" i="13"/>
  <c r="B132"/>
  <c r="C131"/>
  <c r="D131" s="1"/>
  <c r="B263" i="12"/>
  <c r="A262"/>
  <c r="C262"/>
  <c r="D262" s="1"/>
  <c r="A204" i="11"/>
  <c r="B205"/>
  <c r="C204"/>
  <c r="D204" s="1"/>
  <c r="B132" i="10"/>
  <c r="A131"/>
  <c r="C131"/>
  <c r="D131" s="1"/>
  <c r="A131" i="9"/>
  <c r="B132"/>
  <c r="C131"/>
  <c r="D131" s="1"/>
  <c r="A132" i="8"/>
  <c r="B133"/>
  <c r="C132"/>
  <c r="D132" s="1"/>
  <c r="B134" i="7"/>
  <c r="A133"/>
  <c r="C133"/>
  <c r="D133" s="1"/>
  <c r="B134" i="6"/>
  <c r="A133"/>
  <c r="C133"/>
  <c r="D133" s="1"/>
  <c r="B133" i="4"/>
  <c r="A132"/>
  <c r="C132"/>
  <c r="D132" s="1"/>
  <c r="E135" i="14" l="1"/>
  <c r="B136"/>
  <c r="C135"/>
  <c r="D135" s="1"/>
  <c r="C137" i="21"/>
  <c r="D137"/>
  <c r="D136" i="19"/>
  <c r="C136"/>
  <c r="E136" s="1"/>
  <c r="B137"/>
  <c r="B136" i="1"/>
  <c r="D135"/>
  <c r="C136" i="16"/>
  <c r="E136" s="1"/>
  <c r="B137"/>
  <c r="D137" s="1"/>
  <c r="B138" i="21"/>
  <c r="E137"/>
  <c r="B137" i="20"/>
  <c r="D137" s="1"/>
  <c r="C136"/>
  <c r="E136" s="1"/>
  <c r="B138" i="18"/>
  <c r="D138" s="1"/>
  <c r="C137"/>
  <c r="E137" s="1"/>
  <c r="B138" i="17"/>
  <c r="D138" s="1"/>
  <c r="C137"/>
  <c r="E137" s="1"/>
  <c r="A131" i="5"/>
  <c r="C131"/>
  <c r="D131" s="1"/>
  <c r="B132"/>
  <c r="A132" i="13"/>
  <c r="B133"/>
  <c r="C132"/>
  <c r="D132" s="1"/>
  <c r="B264" i="12"/>
  <c r="A263"/>
  <c r="C263"/>
  <c r="D263" s="1"/>
  <c r="B206" i="11"/>
  <c r="A205"/>
  <c r="C205"/>
  <c r="D205" s="1"/>
  <c r="B133" i="10"/>
  <c r="A132"/>
  <c r="C132"/>
  <c r="D132" s="1"/>
  <c r="A132" i="9"/>
  <c r="B133"/>
  <c r="C132"/>
  <c r="D132" s="1"/>
  <c r="A133" i="8"/>
  <c r="B134"/>
  <c r="C133"/>
  <c r="D133" s="1"/>
  <c r="B135" i="7"/>
  <c r="A134"/>
  <c r="C134"/>
  <c r="D134" s="1"/>
  <c r="B135" i="6"/>
  <c r="A134"/>
  <c r="C134"/>
  <c r="D134" s="1"/>
  <c r="B134" i="4"/>
  <c r="A133"/>
  <c r="C133"/>
  <c r="D133" s="1"/>
  <c r="E136" i="14" l="1"/>
  <c r="B137"/>
  <c r="C136"/>
  <c r="D136" s="1"/>
  <c r="C138" i="21"/>
  <c r="D138"/>
  <c r="D137" i="19"/>
  <c r="C137"/>
  <c r="E137" s="1"/>
  <c r="B138"/>
  <c r="B137" i="1"/>
  <c r="D136"/>
  <c r="C137" i="16"/>
  <c r="E137" s="1"/>
  <c r="B138"/>
  <c r="D138" s="1"/>
  <c r="B139" i="21"/>
  <c r="E138"/>
  <c r="B138" i="20"/>
  <c r="D138" s="1"/>
  <c r="C137"/>
  <c r="E137" s="1"/>
  <c r="B139" i="18"/>
  <c r="D139" s="1"/>
  <c r="C138"/>
  <c r="E138" s="1"/>
  <c r="B139" i="17"/>
  <c r="D139" s="1"/>
  <c r="C138"/>
  <c r="E138" s="1"/>
  <c r="B133" i="5"/>
  <c r="A132"/>
  <c r="C132"/>
  <c r="D132" s="1"/>
  <c r="A133" i="13"/>
  <c r="B134"/>
  <c r="C133"/>
  <c r="D133" s="1"/>
  <c r="B265" i="12"/>
  <c r="A264"/>
  <c r="C264"/>
  <c r="D264" s="1"/>
  <c r="B207" i="11"/>
  <c r="A206"/>
  <c r="C206"/>
  <c r="D206" s="1"/>
  <c r="B134" i="10"/>
  <c r="A133"/>
  <c r="C133"/>
  <c r="D133" s="1"/>
  <c r="A133" i="9"/>
  <c r="B134"/>
  <c r="C133"/>
  <c r="D133" s="1"/>
  <c r="A134" i="8"/>
  <c r="B135"/>
  <c r="C134"/>
  <c r="D134" s="1"/>
  <c r="B136" i="7"/>
  <c r="A135"/>
  <c r="C135"/>
  <c r="D135" s="1"/>
  <c r="A135" i="6"/>
  <c r="B136"/>
  <c r="C135"/>
  <c r="D135" s="1"/>
  <c r="B135" i="4"/>
  <c r="A134"/>
  <c r="C134"/>
  <c r="D134" s="1"/>
  <c r="E137" i="14" l="1"/>
  <c r="B138"/>
  <c r="C137"/>
  <c r="D137" s="1"/>
  <c r="C139" i="21"/>
  <c r="D139"/>
  <c r="D138" i="19"/>
  <c r="C138"/>
  <c r="E138" s="1"/>
  <c r="B139"/>
  <c r="B138" i="1"/>
  <c r="D137"/>
  <c r="C138" i="16"/>
  <c r="E138" s="1"/>
  <c r="B139"/>
  <c r="D139" s="1"/>
  <c r="B140" i="21"/>
  <c r="E139"/>
  <c r="B139" i="20"/>
  <c r="D139" s="1"/>
  <c r="C138"/>
  <c r="E138" s="1"/>
  <c r="B140" i="18"/>
  <c r="D140" s="1"/>
  <c r="C139"/>
  <c r="E139" s="1"/>
  <c r="B140" i="17"/>
  <c r="D140" s="1"/>
  <c r="C139"/>
  <c r="E139" s="1"/>
  <c r="A133" i="5"/>
  <c r="C133"/>
  <c r="D133" s="1"/>
  <c r="B134"/>
  <c r="A134" i="13"/>
  <c r="B135"/>
  <c r="C134"/>
  <c r="D134" s="1"/>
  <c r="B266" i="12"/>
  <c r="A265"/>
  <c r="C265"/>
  <c r="D265" s="1"/>
  <c r="B208" i="11"/>
  <c r="A207"/>
  <c r="C207"/>
  <c r="D207" s="1"/>
  <c r="B135" i="10"/>
  <c r="A134"/>
  <c r="C134"/>
  <c r="D134" s="1"/>
  <c r="A134" i="9"/>
  <c r="B135"/>
  <c r="C134"/>
  <c r="D134" s="1"/>
  <c r="A135" i="8"/>
  <c r="B136"/>
  <c r="C135"/>
  <c r="D135" s="1"/>
  <c r="B137" i="7"/>
  <c r="A136"/>
  <c r="C136"/>
  <c r="D136" s="1"/>
  <c r="B137" i="6"/>
  <c r="A136"/>
  <c r="C136"/>
  <c r="D136" s="1"/>
  <c r="B136" i="4"/>
  <c r="A135"/>
  <c r="C135"/>
  <c r="D135" s="1"/>
  <c r="E138" i="14" l="1"/>
  <c r="B139"/>
  <c r="C138"/>
  <c r="D138" s="1"/>
  <c r="C140" i="21"/>
  <c r="D140"/>
  <c r="D139" i="19"/>
  <c r="C139"/>
  <c r="E139" s="1"/>
  <c r="B140"/>
  <c r="B139" i="1"/>
  <c r="D138"/>
  <c r="C139" i="16"/>
  <c r="E139" s="1"/>
  <c r="B140"/>
  <c r="D140" s="1"/>
  <c r="B141" i="21"/>
  <c r="E140"/>
  <c r="B140" i="20"/>
  <c r="D140" s="1"/>
  <c r="C139"/>
  <c r="E139" s="1"/>
  <c r="B141" i="18"/>
  <c r="D141" s="1"/>
  <c r="C140"/>
  <c r="E140" s="1"/>
  <c r="B141" i="17"/>
  <c r="D141" s="1"/>
  <c r="C140"/>
  <c r="E140" s="1"/>
  <c r="B135" i="5"/>
  <c r="C134"/>
  <c r="D134" s="1"/>
  <c r="A134"/>
  <c r="A135" i="13"/>
  <c r="B136"/>
  <c r="C135"/>
  <c r="D135" s="1"/>
  <c r="B267" i="12"/>
  <c r="A266"/>
  <c r="C266"/>
  <c r="D266" s="1"/>
  <c r="B209" i="11"/>
  <c r="A208"/>
  <c r="C208"/>
  <c r="D208" s="1"/>
  <c r="A135" i="10"/>
  <c r="B136"/>
  <c r="C135"/>
  <c r="D135" s="1"/>
  <c r="B136" i="9"/>
  <c r="A135"/>
  <c r="C135"/>
  <c r="D135" s="1"/>
  <c r="A136" i="8"/>
  <c r="B137"/>
  <c r="C136"/>
  <c r="D136" s="1"/>
  <c r="A137" i="7"/>
  <c r="B138"/>
  <c r="C137"/>
  <c r="D137" s="1"/>
  <c r="B138" i="6"/>
  <c r="A137"/>
  <c r="C137"/>
  <c r="D137" s="1"/>
  <c r="B137" i="4"/>
  <c r="A136"/>
  <c r="C136"/>
  <c r="D136" s="1"/>
  <c r="E139" i="14" l="1"/>
  <c r="B140"/>
  <c r="C139"/>
  <c r="D139" s="1"/>
  <c r="C141" i="21"/>
  <c r="H35" s="1"/>
  <c r="H36" s="1"/>
  <c r="D141"/>
  <c r="D140" i="19"/>
  <c r="C140"/>
  <c r="E140" s="1"/>
  <c r="B141"/>
  <c r="B140" i="1"/>
  <c r="D139"/>
  <c r="C140" i="16"/>
  <c r="E140" s="1"/>
  <c r="B141"/>
  <c r="D141" s="1"/>
  <c r="B142" i="21"/>
  <c r="E141"/>
  <c r="B141" i="20"/>
  <c r="D141" s="1"/>
  <c r="C140"/>
  <c r="E140" s="1"/>
  <c r="B142" i="18"/>
  <c r="D142" s="1"/>
  <c r="C141"/>
  <c r="E141" s="1"/>
  <c r="B142" i="17"/>
  <c r="D142" s="1"/>
  <c r="C141"/>
  <c r="E141" s="1"/>
  <c r="A135" i="5"/>
  <c r="C135"/>
  <c r="D135" s="1"/>
  <c r="B136"/>
  <c r="A136" i="13"/>
  <c r="B137"/>
  <c r="C136"/>
  <c r="D136" s="1"/>
  <c r="B268" i="12"/>
  <c r="A267"/>
  <c r="C267"/>
  <c r="D267" s="1"/>
  <c r="A209" i="11"/>
  <c r="B210"/>
  <c r="C209"/>
  <c r="D209" s="1"/>
  <c r="A136" i="10"/>
  <c r="B137"/>
  <c r="C136"/>
  <c r="D136" s="1"/>
  <c r="A136" i="9"/>
  <c r="B137"/>
  <c r="C136"/>
  <c r="D136" s="1"/>
  <c r="A137" i="8"/>
  <c r="B138"/>
  <c r="C137"/>
  <c r="D137" s="1"/>
  <c r="B139" i="7"/>
  <c r="A138"/>
  <c r="C138"/>
  <c r="D138" s="1"/>
  <c r="B139" i="6"/>
  <c r="A138"/>
  <c r="C138"/>
  <c r="D138" s="1"/>
  <c r="B138" i="4"/>
  <c r="A137"/>
  <c r="C137"/>
  <c r="D137" s="1"/>
  <c r="E140" i="14" l="1"/>
  <c r="B141"/>
  <c r="C140"/>
  <c r="D140" s="1"/>
  <c r="C142" i="21"/>
  <c r="D142"/>
  <c r="D141" i="19"/>
  <c r="C141"/>
  <c r="E141" s="1"/>
  <c r="B142"/>
  <c r="B141" i="1"/>
  <c r="D140"/>
  <c r="C141" i="16"/>
  <c r="E141" s="1"/>
  <c r="B142"/>
  <c r="D142" s="1"/>
  <c r="B143" i="21"/>
  <c r="E142"/>
  <c r="B142" i="20"/>
  <c r="D142" s="1"/>
  <c r="C141"/>
  <c r="E141" s="1"/>
  <c r="B143" i="18"/>
  <c r="D143" s="1"/>
  <c r="C142"/>
  <c r="E142" s="1"/>
  <c r="B143" i="17"/>
  <c r="D143" s="1"/>
  <c r="C142"/>
  <c r="E142" s="1"/>
  <c r="B137" i="5"/>
  <c r="C136"/>
  <c r="D136" s="1"/>
  <c r="A136"/>
  <c r="A137" i="13"/>
  <c r="B138"/>
  <c r="C137"/>
  <c r="D137" s="1"/>
  <c r="B269" i="12"/>
  <c r="A268"/>
  <c r="C268"/>
  <c r="D268" s="1"/>
  <c r="B211" i="11"/>
  <c r="A210"/>
  <c r="C210"/>
  <c r="D210" s="1"/>
  <c r="B138" i="10"/>
  <c r="A137"/>
  <c r="C137"/>
  <c r="D137" s="1"/>
  <c r="A137" i="9"/>
  <c r="B138"/>
  <c r="C137"/>
  <c r="D137" s="1"/>
  <c r="A138" i="8"/>
  <c r="B139"/>
  <c r="C138"/>
  <c r="D138" s="1"/>
  <c r="B140" i="7"/>
  <c r="A139"/>
  <c r="C139"/>
  <c r="D139" s="1"/>
  <c r="A139" i="6"/>
  <c r="B140"/>
  <c r="C139"/>
  <c r="D139" s="1"/>
  <c r="B139" i="4"/>
  <c r="A138"/>
  <c r="C138"/>
  <c r="D138" s="1"/>
  <c r="E141" i="14" l="1"/>
  <c r="B142"/>
  <c r="C141"/>
  <c r="D141" s="1"/>
  <c r="C143" i="21"/>
  <c r="D143"/>
  <c r="D142" i="19"/>
  <c r="C142"/>
  <c r="E142" s="1"/>
  <c r="B143"/>
  <c r="B142" i="1"/>
  <c r="D141"/>
  <c r="B143" i="16"/>
  <c r="D143" s="1"/>
  <c r="C142"/>
  <c r="E142" s="1"/>
  <c r="B144" i="21"/>
  <c r="E143"/>
  <c r="B143" i="20"/>
  <c r="D143" s="1"/>
  <c r="C142"/>
  <c r="E142" s="1"/>
  <c r="B144" i="18"/>
  <c r="D144" s="1"/>
  <c r="C143"/>
  <c r="E143" s="1"/>
  <c r="B144" i="17"/>
  <c r="D144" s="1"/>
  <c r="C143"/>
  <c r="E143" s="1"/>
  <c r="B138" i="5"/>
  <c r="C137"/>
  <c r="D137" s="1"/>
  <c r="A137"/>
  <c r="A138" i="13"/>
  <c r="B139"/>
  <c r="C138"/>
  <c r="D138" s="1"/>
  <c r="B270" i="12"/>
  <c r="A269"/>
  <c r="C269"/>
  <c r="D269" s="1"/>
  <c r="B212" i="11"/>
  <c r="A211"/>
  <c r="C211"/>
  <c r="D211" s="1"/>
  <c r="B139" i="10"/>
  <c r="A138"/>
  <c r="C138"/>
  <c r="D138" s="1"/>
  <c r="A138" i="9"/>
  <c r="B139"/>
  <c r="C138"/>
  <c r="D138" s="1"/>
  <c r="A139" i="8"/>
  <c r="B140"/>
  <c r="C139"/>
  <c r="D139" s="1"/>
  <c r="A140" i="7"/>
  <c r="B141"/>
  <c r="C140"/>
  <c r="D140" s="1"/>
  <c r="A140" i="6"/>
  <c r="B141"/>
  <c r="C140"/>
  <c r="D140" s="1"/>
  <c r="B140" i="4"/>
  <c r="A139"/>
  <c r="C139"/>
  <c r="D139" s="1"/>
  <c r="E142" i="14" l="1"/>
  <c r="B143"/>
  <c r="C142"/>
  <c r="D142" s="1"/>
  <c r="C144" i="21"/>
  <c r="D144"/>
  <c r="D143" i="19"/>
  <c r="C143"/>
  <c r="E143" s="1"/>
  <c r="B144"/>
  <c r="B143" i="1"/>
  <c r="D142"/>
  <c r="C143" i="16"/>
  <c r="E143" s="1"/>
  <c r="B144"/>
  <c r="D144" s="1"/>
  <c r="B145" i="21"/>
  <c r="E144"/>
  <c r="B144" i="20"/>
  <c r="D144" s="1"/>
  <c r="C143"/>
  <c r="E143" s="1"/>
  <c r="B145" i="18"/>
  <c r="D145" s="1"/>
  <c r="C144"/>
  <c r="E144" s="1"/>
  <c r="B145" i="17"/>
  <c r="D145" s="1"/>
  <c r="C144"/>
  <c r="E144" s="1"/>
  <c r="B139" i="5"/>
  <c r="C138"/>
  <c r="D138" s="1"/>
  <c r="A138"/>
  <c r="A139" i="13"/>
  <c r="B140"/>
  <c r="C139"/>
  <c r="D139" s="1"/>
  <c r="B271" i="12"/>
  <c r="A270"/>
  <c r="C270"/>
  <c r="D270" s="1"/>
  <c r="A212" i="11"/>
  <c r="B213"/>
  <c r="C212"/>
  <c r="D212" s="1"/>
  <c r="B140" i="10"/>
  <c r="A139"/>
  <c r="C139"/>
  <c r="D139" s="1"/>
  <c r="A139" i="9"/>
  <c r="B140"/>
  <c r="C139"/>
  <c r="D139" s="1"/>
  <c r="A140" i="8"/>
  <c r="B141"/>
  <c r="C140"/>
  <c r="D140" s="1"/>
  <c r="B142" i="7"/>
  <c r="A141"/>
  <c r="C141"/>
  <c r="D141" s="1"/>
  <c r="B142" i="6"/>
  <c r="A141"/>
  <c r="C141"/>
  <c r="D141" s="1"/>
  <c r="B141" i="4"/>
  <c r="A140"/>
  <c r="C140"/>
  <c r="D140" s="1"/>
  <c r="E143" i="14" l="1"/>
  <c r="B144"/>
  <c r="C143"/>
  <c r="D143" s="1"/>
  <c r="C145" i="21"/>
  <c r="D145"/>
  <c r="D144" i="19"/>
  <c r="C144"/>
  <c r="E144" s="1"/>
  <c r="B145"/>
  <c r="B144" i="1"/>
  <c r="D143"/>
  <c r="C144" i="16"/>
  <c r="E144" s="1"/>
  <c r="B145"/>
  <c r="D145" s="1"/>
  <c r="B146" i="21"/>
  <c r="E145"/>
  <c r="B145" i="20"/>
  <c r="D145" s="1"/>
  <c r="C144"/>
  <c r="E144" s="1"/>
  <c r="B146" i="18"/>
  <c r="D146" s="1"/>
  <c r="C145"/>
  <c r="E145" s="1"/>
  <c r="B146" i="17"/>
  <c r="D146" s="1"/>
  <c r="C145"/>
  <c r="E145" s="1"/>
  <c r="A139" i="5"/>
  <c r="B140"/>
  <c r="C139"/>
  <c r="D139" s="1"/>
  <c r="A140" i="13"/>
  <c r="B141"/>
  <c r="C140"/>
  <c r="D140" s="1"/>
  <c r="B272" i="12"/>
  <c r="A271"/>
  <c r="C271"/>
  <c r="D271" s="1"/>
  <c r="B214" i="11"/>
  <c r="A213"/>
  <c r="C213"/>
  <c r="D213" s="1"/>
  <c r="B141" i="10"/>
  <c r="A140"/>
  <c r="C140"/>
  <c r="D140" s="1"/>
  <c r="A140" i="9"/>
  <c r="B141"/>
  <c r="C140"/>
  <c r="D140" s="1"/>
  <c r="A141" i="8"/>
  <c r="B142"/>
  <c r="C141"/>
  <c r="D141" s="1"/>
  <c r="B143" i="7"/>
  <c r="A142"/>
  <c r="C142"/>
  <c r="D142" s="1"/>
  <c r="B143" i="6"/>
  <c r="A142"/>
  <c r="C142"/>
  <c r="D142" s="1"/>
  <c r="B142" i="4"/>
  <c r="A141"/>
  <c r="C141"/>
  <c r="D141" s="1"/>
  <c r="E144" i="14" l="1"/>
  <c r="B145"/>
  <c r="C144"/>
  <c r="D144" s="1"/>
  <c r="C146" i="21"/>
  <c r="D146"/>
  <c r="D145" i="19"/>
  <c r="C145"/>
  <c r="E145" s="1"/>
  <c r="B146"/>
  <c r="B145" i="1"/>
  <c r="D144"/>
  <c r="C145" i="16"/>
  <c r="E145" s="1"/>
  <c r="B146"/>
  <c r="D146" s="1"/>
  <c r="B147" i="21"/>
  <c r="E146"/>
  <c r="B146" i="20"/>
  <c r="D146" s="1"/>
  <c r="C145"/>
  <c r="E145" s="1"/>
  <c r="B147" i="18"/>
  <c r="D147" s="1"/>
  <c r="C146"/>
  <c r="E146" s="1"/>
  <c r="B147" i="17"/>
  <c r="D147" s="1"/>
  <c r="C146"/>
  <c r="E146" s="1"/>
  <c r="B141" i="5"/>
  <c r="C140"/>
  <c r="D140" s="1"/>
  <c r="A140"/>
  <c r="A141" i="13"/>
  <c r="B142"/>
  <c r="C141"/>
  <c r="D141" s="1"/>
  <c r="B273" i="12"/>
  <c r="A272"/>
  <c r="C272"/>
  <c r="D272" s="1"/>
  <c r="B215" i="11"/>
  <c r="A214"/>
  <c r="C214"/>
  <c r="D214" s="1"/>
  <c r="B142" i="10"/>
  <c r="A141"/>
  <c r="C141"/>
  <c r="D141" s="1"/>
  <c r="A141" i="9"/>
  <c r="B142"/>
  <c r="C141"/>
  <c r="D141" s="1"/>
  <c r="A142" i="8"/>
  <c r="B143"/>
  <c r="C142"/>
  <c r="D142" s="1"/>
  <c r="B144" i="7"/>
  <c r="A143"/>
  <c r="C143"/>
  <c r="D143" s="1"/>
  <c r="A143" i="6"/>
  <c r="B144"/>
  <c r="C143"/>
  <c r="D143" s="1"/>
  <c r="B143" i="4"/>
  <c r="A142"/>
  <c r="C142"/>
  <c r="D142" s="1"/>
  <c r="E145" i="14" l="1"/>
  <c r="B146"/>
  <c r="C145"/>
  <c r="D145" s="1"/>
  <c r="C147" i="21"/>
  <c r="D147"/>
  <c r="D146" i="19"/>
  <c r="C146"/>
  <c r="E146" s="1"/>
  <c r="B147"/>
  <c r="B146" i="1"/>
  <c r="D145"/>
  <c r="C146" i="16"/>
  <c r="E146" s="1"/>
  <c r="B147"/>
  <c r="D147" s="1"/>
  <c r="B148" i="21"/>
  <c r="E147"/>
  <c r="B147" i="20"/>
  <c r="D147" s="1"/>
  <c r="C146"/>
  <c r="E146" s="1"/>
  <c r="B148" i="18"/>
  <c r="D148" s="1"/>
  <c r="C147"/>
  <c r="E147" s="1"/>
  <c r="B148" i="17"/>
  <c r="D148" s="1"/>
  <c r="C147"/>
  <c r="E147" s="1"/>
  <c r="A141" i="5"/>
  <c r="C141"/>
  <c r="D141" s="1"/>
  <c r="B142"/>
  <c r="A142" i="13"/>
  <c r="B143"/>
  <c r="C142"/>
  <c r="D142" s="1"/>
  <c r="B274" i="12"/>
  <c r="A273"/>
  <c r="C273"/>
  <c r="D273" s="1"/>
  <c r="B216" i="11"/>
  <c r="A215"/>
  <c r="C215"/>
  <c r="D215" s="1"/>
  <c r="B143" i="10"/>
  <c r="A142"/>
  <c r="C142"/>
  <c r="D142" s="1"/>
  <c r="A142" i="9"/>
  <c r="B143"/>
  <c r="C142"/>
  <c r="D142" s="1"/>
  <c r="A143" i="8"/>
  <c r="B144"/>
  <c r="C143"/>
  <c r="D143" s="1"/>
  <c r="B145" i="7"/>
  <c r="A144"/>
  <c r="C144"/>
  <c r="D144" s="1"/>
  <c r="B145" i="6"/>
  <c r="A144"/>
  <c r="C144"/>
  <c r="D144" s="1"/>
  <c r="B144" i="4"/>
  <c r="A143"/>
  <c r="C143"/>
  <c r="D143" s="1"/>
  <c r="E146" i="14" l="1"/>
  <c r="B147"/>
  <c r="C146"/>
  <c r="D146" s="1"/>
  <c r="C148" i="21"/>
  <c r="D148"/>
  <c r="D147" i="19"/>
  <c r="C147"/>
  <c r="E147" s="1"/>
  <c r="B148"/>
  <c r="B147" i="1"/>
  <c r="D146"/>
  <c r="C147" i="16"/>
  <c r="E147" s="1"/>
  <c r="B148"/>
  <c r="D148" s="1"/>
  <c r="B149" i="21"/>
  <c r="E148"/>
  <c r="B148" i="20"/>
  <c r="D148" s="1"/>
  <c r="C147"/>
  <c r="E147" s="1"/>
  <c r="B149" i="18"/>
  <c r="D149" s="1"/>
  <c r="C148"/>
  <c r="E148" s="1"/>
  <c r="B149" i="17"/>
  <c r="D149" s="1"/>
  <c r="C148"/>
  <c r="E148" s="1"/>
  <c r="B143" i="5"/>
  <c r="C142"/>
  <c r="D142" s="1"/>
  <c r="A142"/>
  <c r="A143" i="13"/>
  <c r="B144"/>
  <c r="C143"/>
  <c r="D143" s="1"/>
  <c r="B275" i="12"/>
  <c r="A274"/>
  <c r="C274"/>
  <c r="D274" s="1"/>
  <c r="B217" i="11"/>
  <c r="A216"/>
  <c r="C216"/>
  <c r="D216" s="1"/>
  <c r="A143" i="10"/>
  <c r="B144"/>
  <c r="C143"/>
  <c r="D143" s="1"/>
  <c r="A143" i="9"/>
  <c r="B144"/>
  <c r="C143"/>
  <c r="D143" s="1"/>
  <c r="A144" i="8"/>
  <c r="B145"/>
  <c r="C144"/>
  <c r="D144" s="1"/>
  <c r="A145" i="7"/>
  <c r="B146"/>
  <c r="C145"/>
  <c r="D145" s="1"/>
  <c r="B146" i="6"/>
  <c r="A145"/>
  <c r="C145"/>
  <c r="D145" s="1"/>
  <c r="B145" i="4"/>
  <c r="A144"/>
  <c r="C144"/>
  <c r="D144" s="1"/>
  <c r="E147" i="14" l="1"/>
  <c r="B148"/>
  <c r="C147"/>
  <c r="D147" s="1"/>
  <c r="C149" i="21"/>
  <c r="D149"/>
  <c r="D148" i="19"/>
  <c r="C148"/>
  <c r="E148" s="1"/>
  <c r="B149"/>
  <c r="B148" i="1"/>
  <c r="D147"/>
  <c r="C148" i="16"/>
  <c r="E148" s="1"/>
  <c r="B149"/>
  <c r="D149" s="1"/>
  <c r="B150" i="21"/>
  <c r="E149"/>
  <c r="B149" i="20"/>
  <c r="D149" s="1"/>
  <c r="C148"/>
  <c r="E148" s="1"/>
  <c r="B150" i="18"/>
  <c r="D150" s="1"/>
  <c r="C149"/>
  <c r="E149" s="1"/>
  <c r="B150" i="17"/>
  <c r="D150" s="1"/>
  <c r="C149"/>
  <c r="E149" s="1"/>
  <c r="A143" i="5"/>
  <c r="B144"/>
  <c r="C143"/>
  <c r="D143" s="1"/>
  <c r="A144" i="13"/>
  <c r="B145"/>
  <c r="C144"/>
  <c r="D144" s="1"/>
  <c r="B276" i="12"/>
  <c r="A275"/>
  <c r="C275"/>
  <c r="D275" s="1"/>
  <c r="A217" i="11"/>
  <c r="B218"/>
  <c r="C217"/>
  <c r="D217" s="1"/>
  <c r="A144" i="10"/>
  <c r="B145"/>
  <c r="C144"/>
  <c r="D144" s="1"/>
  <c r="B145" i="9"/>
  <c r="A144"/>
  <c r="C144"/>
  <c r="D144" s="1"/>
  <c r="A145" i="8"/>
  <c r="B146"/>
  <c r="C145"/>
  <c r="D145" s="1"/>
  <c r="B147" i="7"/>
  <c r="A146"/>
  <c r="C146"/>
  <c r="D146" s="1"/>
  <c r="B147" i="6"/>
  <c r="A146"/>
  <c r="C146"/>
  <c r="D146" s="1"/>
  <c r="B146" i="4"/>
  <c r="A145"/>
  <c r="C145"/>
  <c r="D145" s="1"/>
  <c r="E148" i="14" l="1"/>
  <c r="B149"/>
  <c r="C148"/>
  <c r="D148" s="1"/>
  <c r="C150" i="21"/>
  <c r="D150"/>
  <c r="D149" i="19"/>
  <c r="C149"/>
  <c r="E149" s="1"/>
  <c r="B150"/>
  <c r="B149" i="1"/>
  <c r="D148"/>
  <c r="C149" i="16"/>
  <c r="E149" s="1"/>
  <c r="B150"/>
  <c r="D150" s="1"/>
  <c r="B151" i="21"/>
  <c r="E150"/>
  <c r="B150" i="20"/>
  <c r="D150" s="1"/>
  <c r="C149"/>
  <c r="E149" s="1"/>
  <c r="B151" i="18"/>
  <c r="D151" s="1"/>
  <c r="C150"/>
  <c r="E150" s="1"/>
  <c r="B151" i="17"/>
  <c r="D151" s="1"/>
  <c r="C150"/>
  <c r="E150" s="1"/>
  <c r="A144" i="5"/>
  <c r="C144"/>
  <c r="D144" s="1"/>
  <c r="B145"/>
  <c r="A145" i="13"/>
  <c r="B146"/>
  <c r="C145"/>
  <c r="D145" s="1"/>
  <c r="B277" i="12"/>
  <c r="A276"/>
  <c r="C276"/>
  <c r="D276" s="1"/>
  <c r="B219" i="11"/>
  <c r="A218"/>
  <c r="C218"/>
  <c r="D218" s="1"/>
  <c r="B146" i="10"/>
  <c r="A145"/>
  <c r="C145"/>
  <c r="D145" s="1"/>
  <c r="B146" i="9"/>
  <c r="A145"/>
  <c r="C145"/>
  <c r="D145" s="1"/>
  <c r="A146" i="8"/>
  <c r="B147"/>
  <c r="C146"/>
  <c r="D146" s="1"/>
  <c r="B148" i="7"/>
  <c r="A147"/>
  <c r="C147"/>
  <c r="D147" s="1"/>
  <c r="A147" i="6"/>
  <c r="B148"/>
  <c r="C147"/>
  <c r="D147" s="1"/>
  <c r="B147" i="4"/>
  <c r="A146"/>
  <c r="C146"/>
  <c r="D146" s="1"/>
  <c r="E149" i="14" l="1"/>
  <c r="B150"/>
  <c r="C149"/>
  <c r="D149" s="1"/>
  <c r="C151" i="21"/>
  <c r="D151"/>
  <c r="D150" i="19"/>
  <c r="C150"/>
  <c r="E150" s="1"/>
  <c r="B151"/>
  <c r="B150" i="1"/>
  <c r="D149"/>
  <c r="C150" i="16"/>
  <c r="E150" s="1"/>
  <c r="B151"/>
  <c r="D151" s="1"/>
  <c r="B152" i="21"/>
  <c r="E151"/>
  <c r="B151" i="20"/>
  <c r="D151" s="1"/>
  <c r="C150"/>
  <c r="E150" s="1"/>
  <c r="B152" i="18"/>
  <c r="D152" s="1"/>
  <c r="C151"/>
  <c r="E151" s="1"/>
  <c r="B152" i="17"/>
  <c r="D152" s="1"/>
  <c r="C151"/>
  <c r="E151" s="1"/>
  <c r="B146" i="5"/>
  <c r="C145"/>
  <c r="D145" s="1"/>
  <c r="A145"/>
  <c r="A146" i="13"/>
  <c r="B147"/>
  <c r="C146"/>
  <c r="D146" s="1"/>
  <c r="B278" i="12"/>
  <c r="A277"/>
  <c r="C277"/>
  <c r="D277" s="1"/>
  <c r="B220" i="11"/>
  <c r="A219"/>
  <c r="C219"/>
  <c r="D219" s="1"/>
  <c r="B147" i="10"/>
  <c r="A146"/>
  <c r="C146"/>
  <c r="D146" s="1"/>
  <c r="B147" i="9"/>
  <c r="A146"/>
  <c r="C146"/>
  <c r="D146" s="1"/>
  <c r="A147" i="8"/>
  <c r="B148"/>
  <c r="C147"/>
  <c r="D147" s="1"/>
  <c r="A148" i="7"/>
  <c r="B149"/>
  <c r="C148"/>
  <c r="D148" s="1"/>
  <c r="A148" i="6"/>
  <c r="B149"/>
  <c r="C148"/>
  <c r="D148" s="1"/>
  <c r="B148" i="4"/>
  <c r="A147"/>
  <c r="C147"/>
  <c r="D147" s="1"/>
  <c r="E150" i="14" l="1"/>
  <c r="B151"/>
  <c r="C150"/>
  <c r="D150" s="1"/>
  <c r="C152" i="21"/>
  <c r="D152"/>
  <c r="D151" i="19"/>
  <c r="C151"/>
  <c r="E151" s="1"/>
  <c r="B152"/>
  <c r="B151" i="1"/>
  <c r="D150"/>
  <c r="C151" i="16"/>
  <c r="E151" s="1"/>
  <c r="B152"/>
  <c r="D152" s="1"/>
  <c r="B153" i="21"/>
  <c r="E152"/>
  <c r="B152" i="20"/>
  <c r="D152" s="1"/>
  <c r="C151"/>
  <c r="E151" s="1"/>
  <c r="B153" i="18"/>
  <c r="D153" s="1"/>
  <c r="C152"/>
  <c r="E152" s="1"/>
  <c r="B153" i="17"/>
  <c r="D153" s="1"/>
  <c r="C152"/>
  <c r="E152" s="1"/>
  <c r="A146" i="5"/>
  <c r="C146"/>
  <c r="D146" s="1"/>
  <c r="B147"/>
  <c r="A147" i="13"/>
  <c r="B148"/>
  <c r="C147"/>
  <c r="D147" s="1"/>
  <c r="B279" i="12"/>
  <c r="A278"/>
  <c r="C278"/>
  <c r="A220" i="11"/>
  <c r="B221"/>
  <c r="C220"/>
  <c r="D220" s="1"/>
  <c r="B148" i="10"/>
  <c r="A147"/>
  <c r="C147"/>
  <c r="D147" s="1"/>
  <c r="B148" i="9"/>
  <c r="A147"/>
  <c r="C147"/>
  <c r="D147" s="1"/>
  <c r="A148" i="8"/>
  <c r="B149"/>
  <c r="C148"/>
  <c r="D148" s="1"/>
  <c r="B150" i="7"/>
  <c r="A149"/>
  <c r="C149"/>
  <c r="D149" s="1"/>
  <c r="B150" i="6"/>
  <c r="A149"/>
  <c r="C149"/>
  <c r="D149" s="1"/>
  <c r="B149" i="4"/>
  <c r="A148"/>
  <c r="C148"/>
  <c r="D148" s="1"/>
  <c r="E151" i="14" l="1"/>
  <c r="B152"/>
  <c r="C151"/>
  <c r="D151" s="1"/>
  <c r="C153" i="21"/>
  <c r="I35" s="1"/>
  <c r="I36" s="1"/>
  <c r="D153"/>
  <c r="D152" i="19"/>
  <c r="C152"/>
  <c r="E152" s="1"/>
  <c r="B153"/>
  <c r="B152" i="1"/>
  <c r="D151"/>
  <c r="C152" i="16"/>
  <c r="E152" s="1"/>
  <c r="B153"/>
  <c r="D153" s="1"/>
  <c r="B154" i="21"/>
  <c r="E153"/>
  <c r="B153" i="20"/>
  <c r="D153" s="1"/>
  <c r="C152"/>
  <c r="E152" s="1"/>
  <c r="B154" i="18"/>
  <c r="D154" s="1"/>
  <c r="C153"/>
  <c r="E153" s="1"/>
  <c r="B154" i="17"/>
  <c r="D154" s="1"/>
  <c r="C153"/>
  <c r="E153" s="1"/>
  <c r="A147" i="5"/>
  <c r="C147"/>
  <c r="D147" s="1"/>
  <c r="B148"/>
  <c r="A148" i="13"/>
  <c r="B149"/>
  <c r="C148"/>
  <c r="D148" s="1"/>
  <c r="D278" i="12"/>
  <c r="G35"/>
  <c r="G36" s="1"/>
  <c r="B280"/>
  <c r="A279"/>
  <c r="B222" i="11"/>
  <c r="A221"/>
  <c r="C221"/>
  <c r="D221" s="1"/>
  <c r="B149" i="10"/>
  <c r="A148"/>
  <c r="C148"/>
  <c r="D148" s="1"/>
  <c r="B149" i="9"/>
  <c r="A148"/>
  <c r="C148"/>
  <c r="D148" s="1"/>
  <c r="D36" i="1"/>
  <c r="A149" i="8"/>
  <c r="B150"/>
  <c r="C149"/>
  <c r="D149" s="1"/>
  <c r="B151" i="7"/>
  <c r="A150"/>
  <c r="C150"/>
  <c r="D150" s="1"/>
  <c r="B151" i="6"/>
  <c r="A150"/>
  <c r="C150"/>
  <c r="D150" s="1"/>
  <c r="B150" i="4"/>
  <c r="A149"/>
  <c r="C149"/>
  <c r="D149" s="1"/>
  <c r="E152" i="14" l="1"/>
  <c r="B153"/>
  <c r="C152"/>
  <c r="D152" s="1"/>
  <c r="C154" i="21"/>
  <c r="D154"/>
  <c r="D153" i="19"/>
  <c r="C153"/>
  <c r="E153" s="1"/>
  <c r="B154"/>
  <c r="B153" i="1"/>
  <c r="D152"/>
  <c r="C153" i="16"/>
  <c r="E153" s="1"/>
  <c r="B154"/>
  <c r="D154" s="1"/>
  <c r="B155" i="21"/>
  <c r="E154"/>
  <c r="B154" i="20"/>
  <c r="D154" s="1"/>
  <c r="C153"/>
  <c r="E153" s="1"/>
  <c r="B155" i="18"/>
  <c r="D155" s="1"/>
  <c r="C154"/>
  <c r="E154" s="1"/>
  <c r="B155" i="17"/>
  <c r="D155" s="1"/>
  <c r="C154"/>
  <c r="E154" s="1"/>
  <c r="C68" i="1"/>
  <c r="E68" s="1"/>
  <c r="C65"/>
  <c r="E65" s="1"/>
  <c r="C64"/>
  <c r="E64" s="1"/>
  <c r="C66"/>
  <c r="E66" s="1"/>
  <c r="C67"/>
  <c r="E67" s="1"/>
  <c r="A148" i="5"/>
  <c r="C148"/>
  <c r="D148" s="1"/>
  <c r="B149"/>
  <c r="A149" i="13"/>
  <c r="B150"/>
  <c r="C149"/>
  <c r="D149" s="1"/>
  <c r="B281" i="12"/>
  <c r="C281" s="1"/>
  <c r="D281" s="1"/>
  <c r="A280"/>
  <c r="C280"/>
  <c r="D280" s="1"/>
  <c r="C279"/>
  <c r="D279" s="1"/>
  <c r="B223" i="11"/>
  <c r="A222"/>
  <c r="C222"/>
  <c r="D222" s="1"/>
  <c r="B150" i="10"/>
  <c r="A149"/>
  <c r="C149"/>
  <c r="D149" s="1"/>
  <c r="B150" i="9"/>
  <c r="A149"/>
  <c r="C149"/>
  <c r="D149" s="1"/>
  <c r="A150" i="8"/>
  <c r="B151"/>
  <c r="C150"/>
  <c r="D150" s="1"/>
  <c r="B152" i="7"/>
  <c r="A151"/>
  <c r="C151"/>
  <c r="D151" s="1"/>
  <c r="A151" i="6"/>
  <c r="B152"/>
  <c r="C151"/>
  <c r="D151" s="1"/>
  <c r="B151" i="4"/>
  <c r="A150"/>
  <c r="C150"/>
  <c r="D150" s="1"/>
  <c r="E153" i="14" l="1"/>
  <c r="B154"/>
  <c r="C153"/>
  <c r="D153" s="1"/>
  <c r="C155" i="21"/>
  <c r="D155"/>
  <c r="D154" i="19"/>
  <c r="C154"/>
  <c r="E154" s="1"/>
  <c r="B155"/>
  <c r="B154" i="1"/>
  <c r="D153"/>
  <c r="E35"/>
  <c r="B155" i="16"/>
  <c r="D155" s="1"/>
  <c r="C154"/>
  <c r="E154" s="1"/>
  <c r="B156" i="21"/>
  <c r="E155"/>
  <c r="B155" i="20"/>
  <c r="D155" s="1"/>
  <c r="C154"/>
  <c r="E154" s="1"/>
  <c r="B156" i="18"/>
  <c r="D156" s="1"/>
  <c r="C155"/>
  <c r="E155" s="1"/>
  <c r="B156" i="17"/>
  <c r="D156" s="1"/>
  <c r="C155"/>
  <c r="E155" s="1"/>
  <c r="B150" i="5"/>
  <c r="C149"/>
  <c r="D149" s="1"/>
  <c r="A149"/>
  <c r="A150" i="13"/>
  <c r="B151"/>
  <c r="C150"/>
  <c r="D150" s="1"/>
  <c r="B282" i="12"/>
  <c r="A281"/>
  <c r="B224" i="11"/>
  <c r="A223"/>
  <c r="C223"/>
  <c r="D223" s="1"/>
  <c r="B151" i="10"/>
  <c r="A150"/>
  <c r="C150"/>
  <c r="D150" s="1"/>
  <c r="B151" i="9"/>
  <c r="A150"/>
  <c r="C150"/>
  <c r="D150" s="1"/>
  <c r="A151" i="8"/>
  <c r="B152"/>
  <c r="C151"/>
  <c r="D151" s="1"/>
  <c r="B153" i="7"/>
  <c r="A152"/>
  <c r="C152"/>
  <c r="D152" s="1"/>
  <c r="B153" i="6"/>
  <c r="A152"/>
  <c r="C152"/>
  <c r="D152" s="1"/>
  <c r="B152" i="4"/>
  <c r="A151"/>
  <c r="C151"/>
  <c r="D151" s="1"/>
  <c r="E154" i="14" l="1"/>
  <c r="B155"/>
  <c r="C154"/>
  <c r="D154" s="1"/>
  <c r="C156" i="21"/>
  <c r="D156"/>
  <c r="D155" i="19"/>
  <c r="C155"/>
  <c r="E155" s="1"/>
  <c r="B156"/>
  <c r="B155" i="1"/>
  <c r="D154"/>
  <c r="C155" i="16"/>
  <c r="E155" s="1"/>
  <c r="B156"/>
  <c r="D156" s="1"/>
  <c r="B157" i="21"/>
  <c r="E156"/>
  <c r="B156" i="20"/>
  <c r="D156" s="1"/>
  <c r="C155"/>
  <c r="E155" s="1"/>
  <c r="B157" i="18"/>
  <c r="D157" s="1"/>
  <c r="C156"/>
  <c r="E156" s="1"/>
  <c r="B157" i="17"/>
  <c r="D157" s="1"/>
  <c r="C156"/>
  <c r="E156" s="1"/>
  <c r="B151" i="5"/>
  <c r="C150"/>
  <c r="D150" s="1"/>
  <c r="A150"/>
  <c r="A151" i="13"/>
  <c r="B152"/>
  <c r="C151"/>
  <c r="D151" s="1"/>
  <c r="B283" i="12"/>
  <c r="A282"/>
  <c r="C282"/>
  <c r="D282" s="1"/>
  <c r="B225" i="11"/>
  <c r="A224"/>
  <c r="C224"/>
  <c r="D224" s="1"/>
  <c r="A151" i="10"/>
  <c r="B152"/>
  <c r="C151"/>
  <c r="D151" s="1"/>
  <c r="B152" i="9"/>
  <c r="A151"/>
  <c r="C151"/>
  <c r="D151" s="1"/>
  <c r="A152" i="8"/>
  <c r="B153"/>
  <c r="C152"/>
  <c r="D152" s="1"/>
  <c r="A153" i="7"/>
  <c r="B154"/>
  <c r="C153"/>
  <c r="D153" s="1"/>
  <c r="B154" i="6"/>
  <c r="A153"/>
  <c r="C153"/>
  <c r="D153" s="1"/>
  <c r="B153" i="4"/>
  <c r="A152"/>
  <c r="C152"/>
  <c r="D152" s="1"/>
  <c r="E155" i="14" l="1"/>
  <c r="B156"/>
  <c r="C155"/>
  <c r="D155" s="1"/>
  <c r="C157" i="21"/>
  <c r="D157"/>
  <c r="D156" i="19"/>
  <c r="C156"/>
  <c r="E156" s="1"/>
  <c r="B157"/>
  <c r="B156" i="1"/>
  <c r="D155"/>
  <c r="B157" i="16"/>
  <c r="D157" s="1"/>
  <c r="C156"/>
  <c r="E156" s="1"/>
  <c r="B158" i="21"/>
  <c r="E157"/>
  <c r="B157" i="20"/>
  <c r="D157" s="1"/>
  <c r="C156"/>
  <c r="E156" s="1"/>
  <c r="B158" i="18"/>
  <c r="D158" s="1"/>
  <c r="C157"/>
  <c r="E157" s="1"/>
  <c r="B158" i="17"/>
  <c r="D158" s="1"/>
  <c r="C157"/>
  <c r="E157" s="1"/>
  <c r="C151" i="5"/>
  <c r="D151" s="1"/>
  <c r="A151"/>
  <c r="B152"/>
  <c r="A152" i="13"/>
  <c r="B153"/>
  <c r="C152"/>
  <c r="D152" s="1"/>
  <c r="B284" i="12"/>
  <c r="A283"/>
  <c r="C283"/>
  <c r="D283" s="1"/>
  <c r="A225" i="11"/>
  <c r="B226"/>
  <c r="C225"/>
  <c r="D225" s="1"/>
  <c r="A152" i="10"/>
  <c r="B153"/>
  <c r="C152"/>
  <c r="D152" s="1"/>
  <c r="B153" i="9"/>
  <c r="A152"/>
  <c r="C152"/>
  <c r="D152" s="1"/>
  <c r="A153" i="8"/>
  <c r="B154"/>
  <c r="C153"/>
  <c r="D153" s="1"/>
  <c r="B155" i="7"/>
  <c r="A154"/>
  <c r="C154"/>
  <c r="D154" s="1"/>
  <c r="B155" i="6"/>
  <c r="A154"/>
  <c r="C154"/>
  <c r="D154" s="1"/>
  <c r="B154" i="4"/>
  <c r="A153"/>
  <c r="C153"/>
  <c r="D153" s="1"/>
  <c r="E156" i="14" l="1"/>
  <c r="B157"/>
  <c r="C156"/>
  <c r="D156" s="1"/>
  <c r="C158" i="21"/>
  <c r="D158"/>
  <c r="D157" i="19"/>
  <c r="C157"/>
  <c r="E157" s="1"/>
  <c r="B158"/>
  <c r="B157" i="1"/>
  <c r="D156"/>
  <c r="C157" i="16"/>
  <c r="E157" s="1"/>
  <c r="B158"/>
  <c r="D158" s="1"/>
  <c r="B159" i="21"/>
  <c r="E158"/>
  <c r="B158" i="20"/>
  <c r="D158" s="1"/>
  <c r="C157"/>
  <c r="E157" s="1"/>
  <c r="B159" i="18"/>
  <c r="D159" s="1"/>
  <c r="C158"/>
  <c r="E158" s="1"/>
  <c r="B159" i="17"/>
  <c r="D159" s="1"/>
  <c r="C158"/>
  <c r="E158" s="1"/>
  <c r="B153" i="5"/>
  <c r="A152"/>
  <c r="C152"/>
  <c r="D152" s="1"/>
  <c r="A153" i="13"/>
  <c r="B154"/>
  <c r="C153"/>
  <c r="D153" s="1"/>
  <c r="B285" i="12"/>
  <c r="A284"/>
  <c r="C284"/>
  <c r="D284" s="1"/>
  <c r="B227" i="11"/>
  <c r="A226"/>
  <c r="C226"/>
  <c r="D226" s="1"/>
  <c r="B154" i="10"/>
  <c r="A153"/>
  <c r="C153"/>
  <c r="D153" s="1"/>
  <c r="B154" i="9"/>
  <c r="A153"/>
  <c r="C153"/>
  <c r="D153" s="1"/>
  <c r="A154" i="8"/>
  <c r="B155"/>
  <c r="C154"/>
  <c r="D154" s="1"/>
  <c r="B156" i="7"/>
  <c r="A155"/>
  <c r="C155"/>
  <c r="D155" s="1"/>
  <c r="B156" i="6"/>
  <c r="A155"/>
  <c r="C155"/>
  <c r="D155" s="1"/>
  <c r="B155" i="4"/>
  <c r="A154"/>
  <c r="C154"/>
  <c r="D154" s="1"/>
  <c r="E157" i="14" l="1"/>
  <c r="B158"/>
  <c r="C157"/>
  <c r="D157" s="1"/>
  <c r="C159" i="21"/>
  <c r="D159"/>
  <c r="D158" i="19"/>
  <c r="C158"/>
  <c r="E158" s="1"/>
  <c r="B159"/>
  <c r="B158" i="1"/>
  <c r="D157"/>
  <c r="C158" i="16"/>
  <c r="E158" s="1"/>
  <c r="B159"/>
  <c r="D159" s="1"/>
  <c r="B160" i="21"/>
  <c r="E159"/>
  <c r="B159" i="20"/>
  <c r="D159" s="1"/>
  <c r="C158"/>
  <c r="E158" s="1"/>
  <c r="B160" i="18"/>
  <c r="D160" s="1"/>
  <c r="C159"/>
  <c r="E159" s="1"/>
  <c r="B160" i="17"/>
  <c r="D160" s="1"/>
  <c r="C159"/>
  <c r="E159" s="1"/>
  <c r="C153" i="5"/>
  <c r="D153" s="1"/>
  <c r="A153"/>
  <c r="B154"/>
  <c r="A154" i="13"/>
  <c r="B155"/>
  <c r="C154"/>
  <c r="D154" s="1"/>
  <c r="B286" i="12"/>
  <c r="A285"/>
  <c r="C285"/>
  <c r="D285" s="1"/>
  <c r="B228" i="11"/>
  <c r="A227"/>
  <c r="C227"/>
  <c r="D227" s="1"/>
  <c r="B155" i="10"/>
  <c r="A154"/>
  <c r="C154"/>
  <c r="D154" s="1"/>
  <c r="B155" i="9"/>
  <c r="A154"/>
  <c r="C154"/>
  <c r="D154" s="1"/>
  <c r="A155" i="8"/>
  <c r="B156"/>
  <c r="C155"/>
  <c r="D155" s="1"/>
  <c r="A156" i="7"/>
  <c r="B157"/>
  <c r="C156"/>
  <c r="D156" s="1"/>
  <c r="A156" i="6"/>
  <c r="B157"/>
  <c r="C156"/>
  <c r="D156" s="1"/>
  <c r="B156" i="4"/>
  <c r="A155"/>
  <c r="C155"/>
  <c r="D155" s="1"/>
  <c r="B159" i="14" l="1"/>
  <c r="E158"/>
  <c r="C158"/>
  <c r="D158" s="1"/>
  <c r="C160" i="21"/>
  <c r="D160"/>
  <c r="D159" i="19"/>
  <c r="C159"/>
  <c r="E159" s="1"/>
  <c r="B160"/>
  <c r="B159" i="1"/>
  <c r="D158"/>
  <c r="B160" i="16"/>
  <c r="D160" s="1"/>
  <c r="C159"/>
  <c r="E159" s="1"/>
  <c r="B161" i="21"/>
  <c r="E160"/>
  <c r="B160" i="20"/>
  <c r="D160" s="1"/>
  <c r="C159"/>
  <c r="E159" s="1"/>
  <c r="B161" i="18"/>
  <c r="D161" s="1"/>
  <c r="C160"/>
  <c r="E160" s="1"/>
  <c r="B161" i="17"/>
  <c r="D161" s="1"/>
  <c r="C160"/>
  <c r="E160" s="1"/>
  <c r="A154" i="5"/>
  <c r="C154"/>
  <c r="D154" s="1"/>
  <c r="B155"/>
  <c r="A155" i="13"/>
  <c r="B156"/>
  <c r="C155"/>
  <c r="D155" s="1"/>
  <c r="B287" i="12"/>
  <c r="A286"/>
  <c r="C286"/>
  <c r="D286" s="1"/>
  <c r="A228" i="11"/>
  <c r="B229"/>
  <c r="C228"/>
  <c r="D228" s="1"/>
  <c r="B156" i="10"/>
  <c r="A155"/>
  <c r="C155"/>
  <c r="D155" s="1"/>
  <c r="B156" i="9"/>
  <c r="A155"/>
  <c r="C155"/>
  <c r="D155" s="1"/>
  <c r="A156" i="8"/>
  <c r="B157"/>
  <c r="C156"/>
  <c r="D156" s="1"/>
  <c r="B158" i="7"/>
  <c r="A157"/>
  <c r="C157"/>
  <c r="D157" s="1"/>
  <c r="B158" i="6"/>
  <c r="A157"/>
  <c r="C157"/>
  <c r="D157" s="1"/>
  <c r="B157" i="4"/>
  <c r="A156"/>
  <c r="C156"/>
  <c r="D156" s="1"/>
  <c r="C159" i="14" l="1"/>
  <c r="D35" s="1"/>
  <c r="D36" s="1"/>
  <c r="B160"/>
  <c r="C161" i="21"/>
  <c r="D161"/>
  <c r="D160" i="19"/>
  <c r="C160"/>
  <c r="E160" s="1"/>
  <c r="B161"/>
  <c r="B160" i="1"/>
  <c r="D159"/>
  <c r="B161" i="16"/>
  <c r="D161" s="1"/>
  <c r="C160"/>
  <c r="E160" s="1"/>
  <c r="B162" i="21"/>
  <c r="E161"/>
  <c r="B161" i="20"/>
  <c r="D161" s="1"/>
  <c r="C160"/>
  <c r="E160" s="1"/>
  <c r="B162" i="18"/>
  <c r="D162" s="1"/>
  <c r="C161"/>
  <c r="E161" s="1"/>
  <c r="B162" i="17"/>
  <c r="D162" s="1"/>
  <c r="C161"/>
  <c r="E161" s="1"/>
  <c r="A155" i="5"/>
  <c r="C155"/>
  <c r="D155" s="1"/>
  <c r="B156"/>
  <c r="A156" i="13"/>
  <c r="B157"/>
  <c r="C156"/>
  <c r="D156" s="1"/>
  <c r="B288" i="12"/>
  <c r="A287"/>
  <c r="C287"/>
  <c r="D287" s="1"/>
  <c r="B230" i="11"/>
  <c r="A229"/>
  <c r="C229"/>
  <c r="D229" s="1"/>
  <c r="B157" i="10"/>
  <c r="A156"/>
  <c r="C156"/>
  <c r="D156" s="1"/>
  <c r="B157" i="9"/>
  <c r="A156"/>
  <c r="C156"/>
  <c r="D156" s="1"/>
  <c r="A157" i="8"/>
  <c r="B158"/>
  <c r="C157"/>
  <c r="D157" s="1"/>
  <c r="B159" i="7"/>
  <c r="A158"/>
  <c r="C158"/>
  <c r="B159" i="6"/>
  <c r="A158"/>
  <c r="C158"/>
  <c r="B158" i="4"/>
  <c r="A157"/>
  <c r="C157"/>
  <c r="D157" s="1"/>
  <c r="B161" i="14" l="1"/>
  <c r="C160"/>
  <c r="C162" i="21"/>
  <c r="D162"/>
  <c r="D161" i="19"/>
  <c r="C161"/>
  <c r="E161" s="1"/>
  <c r="B162"/>
  <c r="B161" i="1"/>
  <c r="D160"/>
  <c r="B162" i="16"/>
  <c r="D162" s="1"/>
  <c r="C161"/>
  <c r="E161" s="1"/>
  <c r="B163" i="21"/>
  <c r="E162"/>
  <c r="B162" i="20"/>
  <c r="D162" s="1"/>
  <c r="C161"/>
  <c r="E161" s="1"/>
  <c r="B163" i="18"/>
  <c r="D163" s="1"/>
  <c r="C162"/>
  <c r="E162" s="1"/>
  <c r="B163" i="17"/>
  <c r="D163" s="1"/>
  <c r="C162"/>
  <c r="E162" s="1"/>
  <c r="A156" i="5"/>
  <c r="B157"/>
  <c r="C156"/>
  <c r="D156" s="1"/>
  <c r="A157" i="13"/>
  <c r="B158"/>
  <c r="C157"/>
  <c r="D157" s="1"/>
  <c r="B289" i="12"/>
  <c r="A288"/>
  <c r="C288"/>
  <c r="D288" s="1"/>
  <c r="B231" i="11"/>
  <c r="A230"/>
  <c r="C230"/>
  <c r="D230" s="1"/>
  <c r="B158" i="10"/>
  <c r="A157"/>
  <c r="C157"/>
  <c r="D157" s="1"/>
  <c r="B158" i="9"/>
  <c r="A157"/>
  <c r="C157"/>
  <c r="D157" s="1"/>
  <c r="A158" i="8"/>
  <c r="B159"/>
  <c r="C158"/>
  <c r="D158" i="7"/>
  <c r="D35"/>
  <c r="D36" s="1"/>
  <c r="B160"/>
  <c r="A159"/>
  <c r="D158" i="6"/>
  <c r="D35"/>
  <c r="D36" s="1"/>
  <c r="A159"/>
  <c r="B160"/>
  <c r="B159" i="4"/>
  <c r="A158"/>
  <c r="C158"/>
  <c r="B162" i="14" l="1"/>
  <c r="C161"/>
  <c r="C163" i="21"/>
  <c r="D163"/>
  <c r="D162" i="19"/>
  <c r="C162"/>
  <c r="E162" s="1"/>
  <c r="B163"/>
  <c r="B162" i="1"/>
  <c r="D161"/>
  <c r="B163" i="16"/>
  <c r="D163" s="1"/>
  <c r="C162"/>
  <c r="E162" s="1"/>
  <c r="B164" i="21"/>
  <c r="E163"/>
  <c r="B163" i="20"/>
  <c r="D163" s="1"/>
  <c r="C162"/>
  <c r="E162" s="1"/>
  <c r="B164" i="18"/>
  <c r="D164" s="1"/>
  <c r="C163"/>
  <c r="E163" s="1"/>
  <c r="B164" i="17"/>
  <c r="D164" s="1"/>
  <c r="C163"/>
  <c r="E163" s="1"/>
  <c r="B158" i="5"/>
  <c r="C157"/>
  <c r="D157" s="1"/>
  <c r="A157"/>
  <c r="A158" i="13"/>
  <c r="B159"/>
  <c r="C158"/>
  <c r="B290" i="12"/>
  <c r="A289"/>
  <c r="C289"/>
  <c r="D289" s="1"/>
  <c r="B232" i="11"/>
  <c r="A231"/>
  <c r="C231"/>
  <c r="D231" s="1"/>
  <c r="B159" i="10"/>
  <c r="A158"/>
  <c r="C158"/>
  <c r="B159" i="9"/>
  <c r="A158"/>
  <c r="C158"/>
  <c r="D158" i="8"/>
  <c r="D35"/>
  <c r="D36" s="1"/>
  <c r="A159"/>
  <c r="B160"/>
  <c r="B161" i="7"/>
  <c r="C161" s="1"/>
  <c r="D161" s="1"/>
  <c r="A160"/>
  <c r="C160"/>
  <c r="D160" s="1"/>
  <c r="C159"/>
  <c r="D159" s="1"/>
  <c r="B161" i="6"/>
  <c r="A160"/>
  <c r="C159"/>
  <c r="D159" s="1"/>
  <c r="C160"/>
  <c r="D160" s="1"/>
  <c r="C161"/>
  <c r="D161" s="1"/>
  <c r="D158" i="4"/>
  <c r="D35"/>
  <c r="D36" s="1"/>
  <c r="B160"/>
  <c r="A159"/>
  <c r="C162" i="14" l="1"/>
  <c r="B163"/>
  <c r="C164" i="21"/>
  <c r="D164"/>
  <c r="D163" i="19"/>
  <c r="C163"/>
  <c r="E163" s="1"/>
  <c r="B164"/>
  <c r="B163" i="1"/>
  <c r="D162"/>
  <c r="B164" i="16"/>
  <c r="D164" s="1"/>
  <c r="C163"/>
  <c r="E163" s="1"/>
  <c r="B165" i="21"/>
  <c r="E164"/>
  <c r="B164" i="20"/>
  <c r="D164" s="1"/>
  <c r="C163"/>
  <c r="E163" s="1"/>
  <c r="B165" i="18"/>
  <c r="D165" s="1"/>
  <c r="C164"/>
  <c r="E164" s="1"/>
  <c r="B165" i="17"/>
  <c r="D165" s="1"/>
  <c r="C164"/>
  <c r="E164" s="1"/>
  <c r="B159" i="5"/>
  <c r="C158"/>
  <c r="A158"/>
  <c r="D158" i="13"/>
  <c r="D35"/>
  <c r="D36" s="1"/>
  <c r="A159"/>
  <c r="B160"/>
  <c r="B291" i="12"/>
  <c r="A290"/>
  <c r="C290"/>
  <c r="D290" s="1"/>
  <c r="B233" i="11"/>
  <c r="A232"/>
  <c r="C232"/>
  <c r="D232" s="1"/>
  <c r="D158" i="10"/>
  <c r="D35"/>
  <c r="D36" s="1"/>
  <c r="A159"/>
  <c r="B160"/>
  <c r="D35" i="9"/>
  <c r="D36" s="1"/>
  <c r="D158"/>
  <c r="B160"/>
  <c r="A159"/>
  <c r="A160" i="8"/>
  <c r="B161"/>
  <c r="C161"/>
  <c r="D161" s="1"/>
  <c r="C159"/>
  <c r="D159" s="1"/>
  <c r="C160"/>
  <c r="D160" s="1"/>
  <c r="A161" i="7"/>
  <c r="B162"/>
  <c r="B162" i="6"/>
  <c r="A161"/>
  <c r="B161" i="4"/>
  <c r="A160"/>
  <c r="C159"/>
  <c r="D159" s="1"/>
  <c r="C160"/>
  <c r="D160" s="1"/>
  <c r="C161"/>
  <c r="D161" s="1"/>
  <c r="B164" i="14" l="1"/>
  <c r="C163"/>
  <c r="C165" i="21"/>
  <c r="D165"/>
  <c r="D164" i="19"/>
  <c r="C164"/>
  <c r="E164" s="1"/>
  <c r="B165"/>
  <c r="B164" i="1"/>
  <c r="D163"/>
  <c r="B165" i="16"/>
  <c r="D165" s="1"/>
  <c r="C164"/>
  <c r="E164" s="1"/>
  <c r="B166" i="21"/>
  <c r="E165"/>
  <c r="B165" i="20"/>
  <c r="D165" s="1"/>
  <c r="C164"/>
  <c r="E164" s="1"/>
  <c r="B166" i="18"/>
  <c r="D166" s="1"/>
  <c r="C165"/>
  <c r="E165" s="1"/>
  <c r="B166" i="17"/>
  <c r="D166" s="1"/>
  <c r="C165"/>
  <c r="E165" s="1"/>
  <c r="D35" i="5"/>
  <c r="D36" s="1"/>
  <c r="D158"/>
  <c r="B160"/>
  <c r="A159"/>
  <c r="A160" i="13"/>
  <c r="B161"/>
  <c r="C161" s="1"/>
  <c r="D161" s="1"/>
  <c r="C159"/>
  <c r="D159" s="1"/>
  <c r="C160"/>
  <c r="D160" s="1"/>
  <c r="B292" i="12"/>
  <c r="A291"/>
  <c r="C291"/>
  <c r="D291" s="1"/>
  <c r="A233" i="11"/>
  <c r="B234"/>
  <c r="C233"/>
  <c r="D233" s="1"/>
  <c r="A160" i="10"/>
  <c r="B161"/>
  <c r="C161" s="1"/>
  <c r="D161" s="1"/>
  <c r="C159"/>
  <c r="D159" s="1"/>
  <c r="C160"/>
  <c r="D160" s="1"/>
  <c r="B161" i="9"/>
  <c r="A160"/>
  <c r="C159"/>
  <c r="D159" s="1"/>
  <c r="C160"/>
  <c r="D160" s="1"/>
  <c r="C161"/>
  <c r="D161" s="1"/>
  <c r="A161" i="8"/>
  <c r="B162"/>
  <c r="B163" i="7"/>
  <c r="A162"/>
  <c r="C162"/>
  <c r="D162" s="1"/>
  <c r="B163" i="6"/>
  <c r="A162"/>
  <c r="C162"/>
  <c r="D162" s="1"/>
  <c r="B162" i="4"/>
  <c r="A161"/>
  <c r="C164" i="14" l="1"/>
  <c r="B165"/>
  <c r="C166" i="21"/>
  <c r="D166"/>
  <c r="D165" i="19"/>
  <c r="C165"/>
  <c r="E165" s="1"/>
  <c r="B166"/>
  <c r="B165" i="1"/>
  <c r="D164"/>
  <c r="B166" i="16"/>
  <c r="D166" s="1"/>
  <c r="C165"/>
  <c r="E165" s="1"/>
  <c r="B167" i="21"/>
  <c r="E166"/>
  <c r="B166" i="20"/>
  <c r="D166" s="1"/>
  <c r="C165"/>
  <c r="E165" s="1"/>
  <c r="B167" i="18"/>
  <c r="D167" s="1"/>
  <c r="C166"/>
  <c r="E166" s="1"/>
  <c r="B167" i="17"/>
  <c r="D167" s="1"/>
  <c r="C166"/>
  <c r="E166" s="1"/>
  <c r="B161" i="5"/>
  <c r="A160"/>
  <c r="C160"/>
  <c r="D160" s="1"/>
  <c r="C159"/>
  <c r="D159" s="1"/>
  <c r="C161"/>
  <c r="D161" s="1"/>
  <c r="A161" i="13"/>
  <c r="B162"/>
  <c r="B293" i="12"/>
  <c r="A292"/>
  <c r="C292"/>
  <c r="D292" s="1"/>
  <c r="B235" i="11"/>
  <c r="A234"/>
  <c r="C234"/>
  <c r="D234" s="1"/>
  <c r="B162" i="10"/>
  <c r="A161"/>
  <c r="B162" i="9"/>
  <c r="A161"/>
  <c r="A162" i="8"/>
  <c r="B163"/>
  <c r="C162"/>
  <c r="D162" s="1"/>
  <c r="B164" i="7"/>
  <c r="A163"/>
  <c r="C163"/>
  <c r="D163" s="1"/>
  <c r="B164" i="6"/>
  <c r="A163"/>
  <c r="C163"/>
  <c r="D163" s="1"/>
  <c r="B163" i="4"/>
  <c r="A162"/>
  <c r="C162"/>
  <c r="D162" s="1"/>
  <c r="B166" i="14" l="1"/>
  <c r="C165"/>
  <c r="C167" i="21"/>
  <c r="D167"/>
  <c r="D166" i="19"/>
  <c r="C166"/>
  <c r="E166" s="1"/>
  <c r="B167"/>
  <c r="B166" i="1"/>
  <c r="D165"/>
  <c r="B167" i="16"/>
  <c r="D167" s="1"/>
  <c r="C166"/>
  <c r="E166" s="1"/>
  <c r="B168" i="21"/>
  <c r="E167"/>
  <c r="B167" i="20"/>
  <c r="D167" s="1"/>
  <c r="C166"/>
  <c r="E166" s="1"/>
  <c r="B168" i="18"/>
  <c r="D168" s="1"/>
  <c r="C167"/>
  <c r="E167" s="1"/>
  <c r="B168" i="17"/>
  <c r="D168" s="1"/>
  <c r="C167"/>
  <c r="E167" s="1"/>
  <c r="A161" i="5"/>
  <c r="B162"/>
  <c r="A162" i="13"/>
  <c r="B163"/>
  <c r="C162"/>
  <c r="D162" s="1"/>
  <c r="B294" i="12"/>
  <c r="A293"/>
  <c r="C293"/>
  <c r="D293" s="1"/>
  <c r="B236" i="11"/>
  <c r="A235"/>
  <c r="C235"/>
  <c r="D235" s="1"/>
  <c r="B163" i="10"/>
  <c r="A162"/>
  <c r="C162"/>
  <c r="D162" s="1"/>
  <c r="B163" i="9"/>
  <c r="A162"/>
  <c r="C162"/>
  <c r="D162" s="1"/>
  <c r="A163" i="8"/>
  <c r="B164"/>
  <c r="C163"/>
  <c r="D163" s="1"/>
  <c r="A164" i="7"/>
  <c r="B165"/>
  <c r="C164"/>
  <c r="D164" s="1"/>
  <c r="A164" i="6"/>
  <c r="B165"/>
  <c r="C164"/>
  <c r="D164" s="1"/>
  <c r="B164" i="4"/>
  <c r="A163"/>
  <c r="C163"/>
  <c r="D163" s="1"/>
  <c r="C166" i="14" l="1"/>
  <c r="B167"/>
  <c r="C168" i="21"/>
  <c r="D168"/>
  <c r="D167" i="19"/>
  <c r="C167"/>
  <c r="E167" s="1"/>
  <c r="B168"/>
  <c r="B167" i="1"/>
  <c r="D166"/>
  <c r="B168" i="16"/>
  <c r="D168" s="1"/>
  <c r="C167"/>
  <c r="E167" s="1"/>
  <c r="B169" i="21"/>
  <c r="E168"/>
  <c r="B168" i="20"/>
  <c r="D168" s="1"/>
  <c r="C167"/>
  <c r="E167" s="1"/>
  <c r="B169" i="18"/>
  <c r="D169" s="1"/>
  <c r="C168"/>
  <c r="E168" s="1"/>
  <c r="B169" i="17"/>
  <c r="D169" s="1"/>
  <c r="C168"/>
  <c r="E168" s="1"/>
  <c r="B163" i="5"/>
  <c r="A162"/>
  <c r="C162"/>
  <c r="D162" s="1"/>
  <c r="A163" i="13"/>
  <c r="B164"/>
  <c r="C163"/>
  <c r="D163" s="1"/>
  <c r="B295" i="12"/>
  <c r="A294"/>
  <c r="C294"/>
  <c r="D294" s="1"/>
  <c r="A236" i="11"/>
  <c r="B237"/>
  <c r="C236"/>
  <c r="D236" s="1"/>
  <c r="B164" i="10"/>
  <c r="A163"/>
  <c r="C163"/>
  <c r="D163" s="1"/>
  <c r="B164" i="9"/>
  <c r="A163"/>
  <c r="C163"/>
  <c r="D163" s="1"/>
  <c r="A164" i="8"/>
  <c r="B165"/>
  <c r="C164"/>
  <c r="D164" s="1"/>
  <c r="B166" i="7"/>
  <c r="A165"/>
  <c r="C165"/>
  <c r="D165" s="1"/>
  <c r="B166" i="6"/>
  <c r="A165"/>
  <c r="C165"/>
  <c r="D165" s="1"/>
  <c r="B165" i="4"/>
  <c r="A164"/>
  <c r="C164"/>
  <c r="D164" s="1"/>
  <c r="B168" i="14" l="1"/>
  <c r="C167"/>
  <c r="C169" i="21"/>
  <c r="D169"/>
  <c r="D168" i="19"/>
  <c r="C168"/>
  <c r="E168" s="1"/>
  <c r="B169"/>
  <c r="B168" i="1"/>
  <c r="D167"/>
  <c r="B169" i="16"/>
  <c r="D169" s="1"/>
  <c r="C168"/>
  <c r="E168" s="1"/>
  <c r="B170" i="21"/>
  <c r="E169"/>
  <c r="B169" i="20"/>
  <c r="D169" s="1"/>
  <c r="C168"/>
  <c r="E168" s="1"/>
  <c r="B170" i="18"/>
  <c r="D170" s="1"/>
  <c r="C169"/>
  <c r="E169" s="1"/>
  <c r="B170" i="17"/>
  <c r="D170" s="1"/>
  <c r="C169"/>
  <c r="E169" s="1"/>
  <c r="A163" i="5"/>
  <c r="C163"/>
  <c r="D163" s="1"/>
  <c r="B164"/>
  <c r="A164" i="13"/>
  <c r="B165"/>
  <c r="C164"/>
  <c r="D164" s="1"/>
  <c r="B296" i="12"/>
  <c r="A295"/>
  <c r="C295"/>
  <c r="D295" s="1"/>
  <c r="B238" i="11"/>
  <c r="A237"/>
  <c r="C237"/>
  <c r="D237" s="1"/>
  <c r="B165" i="10"/>
  <c r="A164"/>
  <c r="C164"/>
  <c r="D164" s="1"/>
  <c r="B165" i="9"/>
  <c r="A164"/>
  <c r="C164"/>
  <c r="D164" s="1"/>
  <c r="A165" i="8"/>
  <c r="B166"/>
  <c r="C165"/>
  <c r="D165" s="1"/>
  <c r="B167" i="7"/>
  <c r="A166"/>
  <c r="C166"/>
  <c r="D166" s="1"/>
  <c r="B167" i="6"/>
  <c r="A166"/>
  <c r="C166"/>
  <c r="D166" s="1"/>
  <c r="B166" i="4"/>
  <c r="A165"/>
  <c r="C165"/>
  <c r="D165" s="1"/>
  <c r="C168" i="14" l="1"/>
  <c r="B169"/>
  <c r="C170" i="21"/>
  <c r="D170"/>
  <c r="D169" i="19"/>
  <c r="C169"/>
  <c r="E169" s="1"/>
  <c r="B170"/>
  <c r="B169" i="1"/>
  <c r="D168"/>
  <c r="B170" i="16"/>
  <c r="D170" s="1"/>
  <c r="C169"/>
  <c r="E169" s="1"/>
  <c r="B171" i="21"/>
  <c r="E170"/>
  <c r="B170" i="20"/>
  <c r="D170" s="1"/>
  <c r="C169"/>
  <c r="E169" s="1"/>
  <c r="B171" i="18"/>
  <c r="D171" s="1"/>
  <c r="C170"/>
  <c r="E170" s="1"/>
  <c r="B171" i="17"/>
  <c r="D171" s="1"/>
  <c r="C170"/>
  <c r="E170" s="1"/>
  <c r="A164" i="5"/>
  <c r="C164"/>
  <c r="D164" s="1"/>
  <c r="B165"/>
  <c r="A165" i="13"/>
  <c r="B166"/>
  <c r="C165"/>
  <c r="D165" s="1"/>
  <c r="B297" i="12"/>
  <c r="A296"/>
  <c r="C296"/>
  <c r="D296" s="1"/>
  <c r="B239" i="11"/>
  <c r="A238"/>
  <c r="C238"/>
  <c r="D238" s="1"/>
  <c r="B166" i="10"/>
  <c r="A165"/>
  <c r="C165"/>
  <c r="D165" s="1"/>
  <c r="B166" i="9"/>
  <c r="A165"/>
  <c r="C165"/>
  <c r="D165" s="1"/>
  <c r="A166" i="8"/>
  <c r="B167"/>
  <c r="C166"/>
  <c r="D166" s="1"/>
  <c r="B168" i="7"/>
  <c r="A167"/>
  <c r="C167"/>
  <c r="D167" s="1"/>
  <c r="B168" i="6"/>
  <c r="A167"/>
  <c r="C167"/>
  <c r="D167" s="1"/>
  <c r="B167" i="4"/>
  <c r="A166"/>
  <c r="C166"/>
  <c r="D166" s="1"/>
  <c r="B170" i="14" l="1"/>
  <c r="C169"/>
  <c r="C171" i="21"/>
  <c r="D171"/>
  <c r="D170" i="19"/>
  <c r="C170"/>
  <c r="E170" s="1"/>
  <c r="B171"/>
  <c r="B170" i="1"/>
  <c r="D169"/>
  <c r="B171" i="16"/>
  <c r="D171" s="1"/>
  <c r="C170"/>
  <c r="E170" s="1"/>
  <c r="B172" i="21"/>
  <c r="E171"/>
  <c r="B171" i="20"/>
  <c r="D171" s="1"/>
  <c r="C170"/>
  <c r="E170" s="1"/>
  <c r="B172" i="18"/>
  <c r="D172" s="1"/>
  <c r="C171"/>
  <c r="E171" s="1"/>
  <c r="B172" i="17"/>
  <c r="D172" s="1"/>
  <c r="C171"/>
  <c r="E171" s="1"/>
  <c r="C165" i="5"/>
  <c r="D165" s="1"/>
  <c r="A165"/>
  <c r="B166"/>
  <c r="A166" i="13"/>
  <c r="B167"/>
  <c r="C166"/>
  <c r="D166" s="1"/>
  <c r="B298" i="12"/>
  <c r="A297"/>
  <c r="C297"/>
  <c r="D297" s="1"/>
  <c r="B240" i="11"/>
  <c r="A239"/>
  <c r="C239"/>
  <c r="D239" s="1"/>
  <c r="B167" i="10"/>
  <c r="A166"/>
  <c r="C166"/>
  <c r="D166" s="1"/>
  <c r="B167" i="9"/>
  <c r="A166"/>
  <c r="C166"/>
  <c r="D166" s="1"/>
  <c r="A167" i="8"/>
  <c r="B168"/>
  <c r="C167"/>
  <c r="D167" s="1"/>
  <c r="B169" i="7"/>
  <c r="A168"/>
  <c r="C168"/>
  <c r="D168" s="1"/>
  <c r="B169" i="6"/>
  <c r="A168"/>
  <c r="C168"/>
  <c r="D168" s="1"/>
  <c r="B168" i="4"/>
  <c r="A167"/>
  <c r="C167"/>
  <c r="D167" s="1"/>
  <c r="C170" i="14" l="1"/>
  <c r="B171"/>
  <c r="C172" i="21"/>
  <c r="D172"/>
  <c r="D171" i="19"/>
  <c r="C171"/>
  <c r="E171" s="1"/>
  <c r="B172"/>
  <c r="B171" i="1"/>
  <c r="D170"/>
  <c r="B172" i="16"/>
  <c r="D172" s="1"/>
  <c r="C171"/>
  <c r="E171" s="1"/>
  <c r="B173" i="21"/>
  <c r="E172"/>
  <c r="B172" i="20"/>
  <c r="D172" s="1"/>
  <c r="C171"/>
  <c r="E171" s="1"/>
  <c r="B173" i="18"/>
  <c r="D173" s="1"/>
  <c r="C172"/>
  <c r="E172" s="1"/>
  <c r="B173" i="17"/>
  <c r="D173" s="1"/>
  <c r="C172"/>
  <c r="E172" s="1"/>
  <c r="B167" i="5"/>
  <c r="C166"/>
  <c r="D166" s="1"/>
  <c r="A166"/>
  <c r="A167" i="13"/>
  <c r="B168"/>
  <c r="C167"/>
  <c r="D167" s="1"/>
  <c r="B299" i="12"/>
  <c r="A298"/>
  <c r="C298"/>
  <c r="D298" s="1"/>
  <c r="B241" i="11"/>
  <c r="A240"/>
  <c r="C240"/>
  <c r="D240" s="1"/>
  <c r="A167" i="10"/>
  <c r="B168"/>
  <c r="C167"/>
  <c r="D167" s="1"/>
  <c r="B168" i="9"/>
  <c r="A167"/>
  <c r="C167"/>
  <c r="D167" s="1"/>
  <c r="A168" i="8"/>
  <c r="B169"/>
  <c r="C168"/>
  <c r="D168" s="1"/>
  <c r="A169" i="7"/>
  <c r="B170"/>
  <c r="C169"/>
  <c r="D169" s="1"/>
  <c r="B170" i="6"/>
  <c r="A169"/>
  <c r="C169"/>
  <c r="D169" s="1"/>
  <c r="B169" i="4"/>
  <c r="A168"/>
  <c r="C168"/>
  <c r="D168" s="1"/>
  <c r="B172" i="14" l="1"/>
  <c r="C171"/>
  <c r="C173" i="21"/>
  <c r="D173"/>
  <c r="D172" i="19"/>
  <c r="C172"/>
  <c r="E172" s="1"/>
  <c r="B173"/>
  <c r="B172" i="1"/>
  <c r="D171"/>
  <c r="B173" i="16"/>
  <c r="D173" s="1"/>
  <c r="C172"/>
  <c r="E172" s="1"/>
  <c r="B174" i="21"/>
  <c r="E173"/>
  <c r="B173" i="20"/>
  <c r="D173" s="1"/>
  <c r="C172"/>
  <c r="E172" s="1"/>
  <c r="B174" i="18"/>
  <c r="D174" s="1"/>
  <c r="C173"/>
  <c r="E173" s="1"/>
  <c r="B174" i="17"/>
  <c r="D174" s="1"/>
  <c r="C173"/>
  <c r="E173" s="1"/>
  <c r="A167" i="5"/>
  <c r="B168"/>
  <c r="C167"/>
  <c r="D167" s="1"/>
  <c r="A168" i="13"/>
  <c r="B169"/>
  <c r="C168"/>
  <c r="D168" s="1"/>
  <c r="B300" i="12"/>
  <c r="A299"/>
  <c r="C299"/>
  <c r="D299" s="1"/>
  <c r="A241" i="11"/>
  <c r="B242"/>
  <c r="C241"/>
  <c r="D241" s="1"/>
  <c r="A168" i="10"/>
  <c r="B169"/>
  <c r="C168"/>
  <c r="D168" s="1"/>
  <c r="B169" i="9"/>
  <c r="A168"/>
  <c r="C168"/>
  <c r="D168" s="1"/>
  <c r="A169" i="8"/>
  <c r="B170"/>
  <c r="C169"/>
  <c r="D169" s="1"/>
  <c r="B171" i="7"/>
  <c r="A170"/>
  <c r="C170"/>
  <c r="D170" s="1"/>
  <c r="B171" i="6"/>
  <c r="A170"/>
  <c r="C170"/>
  <c r="D170" s="1"/>
  <c r="B170" i="4"/>
  <c r="A169"/>
  <c r="C169"/>
  <c r="D169" s="1"/>
  <c r="C172" i="14" l="1"/>
  <c r="B173"/>
  <c r="C174" i="21"/>
  <c r="D174"/>
  <c r="D173" i="19"/>
  <c r="C173"/>
  <c r="E173" s="1"/>
  <c r="B174"/>
  <c r="B173" i="1"/>
  <c r="D172"/>
  <c r="B174" i="16"/>
  <c r="D174" s="1"/>
  <c r="C173"/>
  <c r="E173" s="1"/>
  <c r="B175" i="21"/>
  <c r="E174"/>
  <c r="B174" i="20"/>
  <c r="D174" s="1"/>
  <c r="C173"/>
  <c r="E173" s="1"/>
  <c r="B175" i="18"/>
  <c r="D175" s="1"/>
  <c r="C174"/>
  <c r="E174" s="1"/>
  <c r="B175" i="17"/>
  <c r="D175" s="1"/>
  <c r="C174"/>
  <c r="E174" s="1"/>
  <c r="A168" i="5"/>
  <c r="C168"/>
  <c r="D168" s="1"/>
  <c r="B169"/>
  <c r="A169" i="13"/>
  <c r="B170"/>
  <c r="C169"/>
  <c r="D169" s="1"/>
  <c r="B301" i="12"/>
  <c r="A300"/>
  <c r="C300"/>
  <c r="D300" s="1"/>
  <c r="B243" i="11"/>
  <c r="A242"/>
  <c r="C242"/>
  <c r="B170" i="10"/>
  <c r="A169"/>
  <c r="C169"/>
  <c r="D169" s="1"/>
  <c r="B170" i="9"/>
  <c r="A169"/>
  <c r="C169"/>
  <c r="D169" s="1"/>
  <c r="A170" i="8"/>
  <c r="B171"/>
  <c r="C170"/>
  <c r="D170" s="1"/>
  <c r="B172" i="7"/>
  <c r="A171"/>
  <c r="C171"/>
  <c r="D171" s="1"/>
  <c r="B172" i="6"/>
  <c r="A171"/>
  <c r="C171"/>
  <c r="D171" s="1"/>
  <c r="B171" i="4"/>
  <c r="A170"/>
  <c r="C170"/>
  <c r="D170" s="1"/>
  <c r="B174" i="14" l="1"/>
  <c r="C173"/>
  <c r="C175" i="21"/>
  <c r="D175"/>
  <c r="D174" i="19"/>
  <c r="C174"/>
  <c r="E174" s="1"/>
  <c r="B175"/>
  <c r="B174" i="1"/>
  <c r="D173"/>
  <c r="B175" i="16"/>
  <c r="D175" s="1"/>
  <c r="C174"/>
  <c r="E174" s="1"/>
  <c r="B176" i="21"/>
  <c r="E175"/>
  <c r="B175" i="20"/>
  <c r="D175" s="1"/>
  <c r="C174"/>
  <c r="E174" s="1"/>
  <c r="B176" i="18"/>
  <c r="D176" s="1"/>
  <c r="C175"/>
  <c r="E175" s="1"/>
  <c r="B176" i="17"/>
  <c r="D176" s="1"/>
  <c r="C175"/>
  <c r="E175" s="1"/>
  <c r="B170" i="5"/>
  <c r="C169"/>
  <c r="D169" s="1"/>
  <c r="A169"/>
  <c r="A170" i="13"/>
  <c r="B171"/>
  <c r="C170"/>
  <c r="D170" s="1"/>
  <c r="B302" i="12"/>
  <c r="A301"/>
  <c r="C301"/>
  <c r="D301" s="1"/>
  <c r="F35" i="11"/>
  <c r="F36" s="1"/>
  <c r="D242"/>
  <c r="B244"/>
  <c r="A243"/>
  <c r="B171" i="10"/>
  <c r="A170"/>
  <c r="C170"/>
  <c r="D170" s="1"/>
  <c r="B171" i="9"/>
  <c r="A170"/>
  <c r="C170"/>
  <c r="D170" s="1"/>
  <c r="B172" i="8"/>
  <c r="A171"/>
  <c r="C171"/>
  <c r="D171" s="1"/>
  <c r="A172" i="7"/>
  <c r="B173"/>
  <c r="C172"/>
  <c r="D172" s="1"/>
  <c r="A172" i="6"/>
  <c r="B173"/>
  <c r="C172"/>
  <c r="D172" s="1"/>
  <c r="B172" i="4"/>
  <c r="A171"/>
  <c r="C171"/>
  <c r="D171" s="1"/>
  <c r="C174" i="14" l="1"/>
  <c r="B175"/>
  <c r="C176" i="21"/>
  <c r="D176"/>
  <c r="D175" i="19"/>
  <c r="C175"/>
  <c r="E175" s="1"/>
  <c r="B176"/>
  <c r="B175" i="1"/>
  <c r="D174"/>
  <c r="B176" i="16"/>
  <c r="D176" s="1"/>
  <c r="C175"/>
  <c r="E175" s="1"/>
  <c r="B177" i="21"/>
  <c r="E176"/>
  <c r="B176" i="20"/>
  <c r="D176" s="1"/>
  <c r="C175"/>
  <c r="E175" s="1"/>
  <c r="B177" i="18"/>
  <c r="D177" s="1"/>
  <c r="C176"/>
  <c r="E176" s="1"/>
  <c r="B177" i="17"/>
  <c r="D177" s="1"/>
  <c r="C176"/>
  <c r="E176" s="1"/>
  <c r="A170" i="5"/>
  <c r="C170"/>
  <c r="D170" s="1"/>
  <c r="B171"/>
  <c r="A171" i="13"/>
  <c r="B172"/>
  <c r="C171"/>
  <c r="D171" s="1"/>
  <c r="B303" i="12"/>
  <c r="A302"/>
  <c r="C302"/>
  <c r="D302" s="1"/>
  <c r="A244" i="11"/>
  <c r="B245"/>
  <c r="C245"/>
  <c r="D245" s="1"/>
  <c r="C244"/>
  <c r="D244" s="1"/>
  <c r="C243"/>
  <c r="D243" s="1"/>
  <c r="B172" i="10"/>
  <c r="A171"/>
  <c r="C171"/>
  <c r="D171" s="1"/>
  <c r="B172" i="9"/>
  <c r="A171"/>
  <c r="C171"/>
  <c r="D171" s="1"/>
  <c r="B173" i="8"/>
  <c r="A172"/>
  <c r="C172"/>
  <c r="D172" s="1"/>
  <c r="B174" i="7"/>
  <c r="A173"/>
  <c r="C173"/>
  <c r="D173" s="1"/>
  <c r="B174" i="6"/>
  <c r="A173"/>
  <c r="C173"/>
  <c r="D173" s="1"/>
  <c r="B173" i="4"/>
  <c r="A172"/>
  <c r="C172"/>
  <c r="D172" s="1"/>
  <c r="B176" i="14" l="1"/>
  <c r="C175"/>
  <c r="C177" i="21"/>
  <c r="D177"/>
  <c r="D176" i="19"/>
  <c r="C176"/>
  <c r="E176" s="1"/>
  <c r="B177"/>
  <c r="B176" i="1"/>
  <c r="D175"/>
  <c r="B177" i="16"/>
  <c r="D177" s="1"/>
  <c r="C176"/>
  <c r="E176" s="1"/>
  <c r="B178" i="21"/>
  <c r="E177"/>
  <c r="B177" i="20"/>
  <c r="D177" s="1"/>
  <c r="C176"/>
  <c r="E176" s="1"/>
  <c r="B178" i="18"/>
  <c r="D178" s="1"/>
  <c r="C177"/>
  <c r="E177" s="1"/>
  <c r="B178" i="17"/>
  <c r="D178" s="1"/>
  <c r="C177"/>
  <c r="E177" s="1"/>
  <c r="A171" i="5"/>
  <c r="C171"/>
  <c r="D171" s="1"/>
  <c r="B172"/>
  <c r="A172" i="13"/>
  <c r="B173"/>
  <c r="C172"/>
  <c r="D172" s="1"/>
  <c r="B304" i="12"/>
  <c r="A303"/>
  <c r="C303"/>
  <c r="D303" s="1"/>
  <c r="B246" i="11"/>
  <c r="A245"/>
  <c r="B173" i="10"/>
  <c r="A172"/>
  <c r="C172"/>
  <c r="D172" s="1"/>
  <c r="B173" i="9"/>
  <c r="A172"/>
  <c r="C172"/>
  <c r="D172" s="1"/>
  <c r="B174" i="8"/>
  <c r="A173"/>
  <c r="C173"/>
  <c r="D173" s="1"/>
  <c r="B175" i="7"/>
  <c r="A174"/>
  <c r="C174"/>
  <c r="D174" s="1"/>
  <c r="B175" i="6"/>
  <c r="A174"/>
  <c r="C174"/>
  <c r="D174" s="1"/>
  <c r="E36" i="1"/>
  <c r="B174" i="4"/>
  <c r="A173"/>
  <c r="C173"/>
  <c r="D173" s="1"/>
  <c r="C176" i="14" l="1"/>
  <c r="B177"/>
  <c r="C178" i="21"/>
  <c r="D178"/>
  <c r="D177" i="19"/>
  <c r="C177"/>
  <c r="E177" s="1"/>
  <c r="B178"/>
  <c r="B177" i="1"/>
  <c r="D176"/>
  <c r="C73"/>
  <c r="E73" s="1"/>
  <c r="C70"/>
  <c r="E70" s="1"/>
  <c r="C69"/>
  <c r="E69" s="1"/>
  <c r="C71"/>
  <c r="E71" s="1"/>
  <c r="C72"/>
  <c r="E72" s="1"/>
  <c r="B178" i="16"/>
  <c r="D178" s="1"/>
  <c r="C177"/>
  <c r="E177" s="1"/>
  <c r="B179" i="21"/>
  <c r="E178"/>
  <c r="B178" i="20"/>
  <c r="D178" s="1"/>
  <c r="C177"/>
  <c r="E177" s="1"/>
  <c r="B179" i="18"/>
  <c r="D179" s="1"/>
  <c r="C178"/>
  <c r="E178" s="1"/>
  <c r="B179" i="17"/>
  <c r="D179" s="1"/>
  <c r="C178"/>
  <c r="E178" s="1"/>
  <c r="A172" i="5"/>
  <c r="C172"/>
  <c r="D172" s="1"/>
  <c r="B173"/>
  <c r="A173" i="13"/>
  <c r="B174"/>
  <c r="C173"/>
  <c r="D173" s="1"/>
  <c r="B305" i="12"/>
  <c r="A304"/>
  <c r="C304"/>
  <c r="D304" s="1"/>
  <c r="B247" i="11"/>
  <c r="A246"/>
  <c r="C246"/>
  <c r="D246" s="1"/>
  <c r="B174" i="10"/>
  <c r="A173"/>
  <c r="C173"/>
  <c r="D173" s="1"/>
  <c r="B174" i="9"/>
  <c r="A173"/>
  <c r="C173"/>
  <c r="D173" s="1"/>
  <c r="B175" i="8"/>
  <c r="A174"/>
  <c r="C174"/>
  <c r="D174" s="1"/>
  <c r="B176" i="7"/>
  <c r="A175"/>
  <c r="C175"/>
  <c r="D175" s="1"/>
  <c r="B176" i="6"/>
  <c r="A175"/>
  <c r="C175"/>
  <c r="D175" s="1"/>
  <c r="B175" i="4"/>
  <c r="A174"/>
  <c r="C174"/>
  <c r="D174" s="1"/>
  <c r="B178" i="14" l="1"/>
  <c r="C177"/>
  <c r="C179" i="21"/>
  <c r="D179"/>
  <c r="D178" i="19"/>
  <c r="C178"/>
  <c r="E178" s="1"/>
  <c r="B179"/>
  <c r="B178" i="1"/>
  <c r="D177"/>
  <c r="F35"/>
  <c r="B179" i="16"/>
  <c r="D179" s="1"/>
  <c r="C178"/>
  <c r="E178" s="1"/>
  <c r="B180" i="21"/>
  <c r="E179"/>
  <c r="B179" i="20"/>
  <c r="D179" s="1"/>
  <c r="C178"/>
  <c r="E178" s="1"/>
  <c r="B180" i="18"/>
  <c r="D180" s="1"/>
  <c r="C179"/>
  <c r="E179" s="1"/>
  <c r="B180" i="17"/>
  <c r="D180" s="1"/>
  <c r="C179"/>
  <c r="E179" s="1"/>
  <c r="A173" i="5"/>
  <c r="C173"/>
  <c r="D173" s="1"/>
  <c r="B174"/>
  <c r="A174" i="13"/>
  <c r="B175"/>
  <c r="C174"/>
  <c r="D174" s="1"/>
  <c r="A305" i="12"/>
  <c r="B306"/>
  <c r="C305"/>
  <c r="D305" s="1"/>
  <c r="B248" i="11"/>
  <c r="A247"/>
  <c r="C247"/>
  <c r="D247" s="1"/>
  <c r="B175" i="10"/>
  <c r="A174"/>
  <c r="C174"/>
  <c r="D174" s="1"/>
  <c r="B175" i="9"/>
  <c r="A174"/>
  <c r="C174"/>
  <c r="D174" s="1"/>
  <c r="B176" i="8"/>
  <c r="A175"/>
  <c r="C175"/>
  <c r="D175" s="1"/>
  <c r="B177" i="7"/>
  <c r="A176"/>
  <c r="C176"/>
  <c r="D176" s="1"/>
  <c r="B177" i="6"/>
  <c r="A176"/>
  <c r="C176"/>
  <c r="D176" s="1"/>
  <c r="B176" i="4"/>
  <c r="A175"/>
  <c r="C175"/>
  <c r="D175" s="1"/>
  <c r="C178" i="14" l="1"/>
  <c r="B179"/>
  <c r="C180" i="21"/>
  <c r="D180"/>
  <c r="D179" i="19"/>
  <c r="B180"/>
  <c r="C179"/>
  <c r="E179" s="1"/>
  <c r="B179" i="1"/>
  <c r="D178"/>
  <c r="B180" i="16"/>
  <c r="D180" s="1"/>
  <c r="C179"/>
  <c r="E179" s="1"/>
  <c r="B181" i="21"/>
  <c r="E180"/>
  <c r="B180" i="20"/>
  <c r="D180" s="1"/>
  <c r="C179"/>
  <c r="E179" s="1"/>
  <c r="B181" i="18"/>
  <c r="D181" s="1"/>
  <c r="C180"/>
  <c r="E180" s="1"/>
  <c r="B181" i="17"/>
  <c r="D181" s="1"/>
  <c r="C180"/>
  <c r="E180" s="1"/>
  <c r="A174" i="5"/>
  <c r="B175"/>
  <c r="C174"/>
  <c r="D174" s="1"/>
  <c r="A175" i="13"/>
  <c r="B176"/>
  <c r="C175"/>
  <c r="D175" s="1"/>
  <c r="A306" i="12"/>
  <c r="B307"/>
  <c r="C306"/>
  <c r="D306" s="1"/>
  <c r="B249" i="11"/>
  <c r="A248"/>
  <c r="C248"/>
  <c r="D248" s="1"/>
  <c r="A175" i="10"/>
  <c r="B176"/>
  <c r="C175"/>
  <c r="D175" s="1"/>
  <c r="B176" i="9"/>
  <c r="A175"/>
  <c r="C175"/>
  <c r="D175" s="1"/>
  <c r="B177" i="8"/>
  <c r="A176"/>
  <c r="C176"/>
  <c r="D176" s="1"/>
  <c r="A177" i="7"/>
  <c r="B178"/>
  <c r="C177"/>
  <c r="D177" s="1"/>
  <c r="B178" i="6"/>
  <c r="A177"/>
  <c r="C177"/>
  <c r="D177" s="1"/>
  <c r="B177" i="4"/>
  <c r="A176"/>
  <c r="C176"/>
  <c r="D176" s="1"/>
  <c r="B180" i="14" l="1"/>
  <c r="C179"/>
  <c r="C181" i="21"/>
  <c r="D181"/>
  <c r="D180" i="19"/>
  <c r="C180"/>
  <c r="E180" s="1"/>
  <c r="B181"/>
  <c r="B180" i="1"/>
  <c r="D179"/>
  <c r="C180" i="16"/>
  <c r="E180" s="1"/>
  <c r="B181"/>
  <c r="D181" s="1"/>
  <c r="B182" i="21"/>
  <c r="E181"/>
  <c r="B181" i="20"/>
  <c r="D181" s="1"/>
  <c r="C180"/>
  <c r="E180" s="1"/>
  <c r="B182" i="18"/>
  <c r="D182" s="1"/>
  <c r="C181"/>
  <c r="E181" s="1"/>
  <c r="B182" i="17"/>
  <c r="D182" s="1"/>
  <c r="C181"/>
  <c r="E181" s="1"/>
  <c r="C175" i="5"/>
  <c r="D175" s="1"/>
  <c r="B176"/>
  <c r="A175"/>
  <c r="A176" i="13"/>
  <c r="B177"/>
  <c r="C176"/>
  <c r="D176" s="1"/>
  <c r="A307" i="12"/>
  <c r="B308"/>
  <c r="C307"/>
  <c r="D307" s="1"/>
  <c r="A249" i="11"/>
  <c r="B250"/>
  <c r="C249"/>
  <c r="D249" s="1"/>
  <c r="A176" i="10"/>
  <c r="B177"/>
  <c r="C176"/>
  <c r="D176" s="1"/>
  <c r="B177" i="9"/>
  <c r="A176"/>
  <c r="C176"/>
  <c r="D176" s="1"/>
  <c r="B178" i="8"/>
  <c r="A177"/>
  <c r="C177"/>
  <c r="D177" s="1"/>
  <c r="B179" i="7"/>
  <c r="A178"/>
  <c r="C178"/>
  <c r="D178" s="1"/>
  <c r="B179" i="6"/>
  <c r="A178"/>
  <c r="C178"/>
  <c r="D178" s="1"/>
  <c r="B178" i="4"/>
  <c r="A177"/>
  <c r="C177"/>
  <c r="D177" s="1"/>
  <c r="B181" i="14" l="1"/>
  <c r="C180"/>
  <c r="C182" i="21"/>
  <c r="D182"/>
  <c r="D181" i="19"/>
  <c r="C181"/>
  <c r="E181" s="1"/>
  <c r="B182"/>
  <c r="B181" i="1"/>
  <c r="D180"/>
  <c r="B182" i="16"/>
  <c r="D182" s="1"/>
  <c r="C181"/>
  <c r="E181" s="1"/>
  <c r="B183" i="21"/>
  <c r="E182"/>
  <c r="B182" i="20"/>
  <c r="D182" s="1"/>
  <c r="C181"/>
  <c r="E181" s="1"/>
  <c r="B183" i="18"/>
  <c r="D183" s="1"/>
  <c r="C182"/>
  <c r="E182" s="1"/>
  <c r="B183" i="17"/>
  <c r="D183" s="1"/>
  <c r="C182"/>
  <c r="E182" s="1"/>
  <c r="A176" i="5"/>
  <c r="C176"/>
  <c r="D176" s="1"/>
  <c r="B177"/>
  <c r="A177" i="13"/>
  <c r="B178"/>
  <c r="C177"/>
  <c r="D177" s="1"/>
  <c r="A308" i="12"/>
  <c r="B309"/>
  <c r="C308"/>
  <c r="D308" s="1"/>
  <c r="B251" i="11"/>
  <c r="A250"/>
  <c r="C250"/>
  <c r="D250" s="1"/>
  <c r="B178" i="10"/>
  <c r="A177"/>
  <c r="C177"/>
  <c r="D177" s="1"/>
  <c r="B178" i="9"/>
  <c r="A177"/>
  <c r="C177"/>
  <c r="D177" s="1"/>
  <c r="B179" i="8"/>
  <c r="A178"/>
  <c r="C178"/>
  <c r="D178" s="1"/>
  <c r="B180" i="7"/>
  <c r="A179"/>
  <c r="C179"/>
  <c r="D179" s="1"/>
  <c r="A179" i="6"/>
  <c r="B180"/>
  <c r="C179"/>
  <c r="D179" s="1"/>
  <c r="B179" i="4"/>
  <c r="A178"/>
  <c r="C178"/>
  <c r="D178" s="1"/>
  <c r="C181" i="14" l="1"/>
  <c r="B182"/>
  <c r="C183" i="21"/>
  <c r="D183"/>
  <c r="D182" i="19"/>
  <c r="B183"/>
  <c r="C182"/>
  <c r="E182" s="1"/>
  <c r="B182" i="1"/>
  <c r="D181"/>
  <c r="B183" i="16"/>
  <c r="D183" s="1"/>
  <c r="C182"/>
  <c r="E182" s="1"/>
  <c r="B184" i="21"/>
  <c r="E183"/>
  <c r="B183" i="20"/>
  <c r="D183" s="1"/>
  <c r="C182"/>
  <c r="E182" s="1"/>
  <c r="B184" i="18"/>
  <c r="D184" s="1"/>
  <c r="C183"/>
  <c r="E183" s="1"/>
  <c r="B184" i="17"/>
  <c r="D184" s="1"/>
  <c r="C183"/>
  <c r="E183" s="1"/>
  <c r="B178" i="5"/>
  <c r="C177"/>
  <c r="D177" s="1"/>
  <c r="A177"/>
  <c r="A178" i="13"/>
  <c r="B179"/>
  <c r="C178"/>
  <c r="D178" s="1"/>
  <c r="A309" i="12"/>
  <c r="B310"/>
  <c r="C309"/>
  <c r="D309" s="1"/>
  <c r="B252" i="11"/>
  <c r="A251"/>
  <c r="C251"/>
  <c r="D251" s="1"/>
  <c r="B179" i="10"/>
  <c r="A178"/>
  <c r="C178"/>
  <c r="D178" s="1"/>
  <c r="B179" i="9"/>
  <c r="A178"/>
  <c r="C178"/>
  <c r="D178" s="1"/>
  <c r="B180" i="8"/>
  <c r="A179"/>
  <c r="C179"/>
  <c r="D179" s="1"/>
  <c r="A180" i="7"/>
  <c r="B181"/>
  <c r="C180"/>
  <c r="D180" s="1"/>
  <c r="A180" i="6"/>
  <c r="B181"/>
  <c r="C180"/>
  <c r="D180" s="1"/>
  <c r="B180" i="4"/>
  <c r="A179"/>
  <c r="C179"/>
  <c r="D179" s="1"/>
  <c r="B183" i="14" l="1"/>
  <c r="C182"/>
  <c r="C184" i="21"/>
  <c r="D184"/>
  <c r="D183" i="19"/>
  <c r="B184"/>
  <c r="C183"/>
  <c r="E183" s="1"/>
  <c r="B183" i="1"/>
  <c r="D182"/>
  <c r="B184" i="16"/>
  <c r="D184" s="1"/>
  <c r="C183"/>
  <c r="E183" s="1"/>
  <c r="B185" i="21"/>
  <c r="E184"/>
  <c r="B184" i="20"/>
  <c r="D184" s="1"/>
  <c r="C183"/>
  <c r="E183" s="1"/>
  <c r="B185" i="18"/>
  <c r="D185" s="1"/>
  <c r="C184"/>
  <c r="E184" s="1"/>
  <c r="B185" i="17"/>
  <c r="D185" s="1"/>
  <c r="C184"/>
  <c r="E184" s="1"/>
  <c r="A178" i="5"/>
  <c r="C178"/>
  <c r="D178" s="1"/>
  <c r="B179"/>
  <c r="A179" i="13"/>
  <c r="B180"/>
  <c r="C179"/>
  <c r="D179" s="1"/>
  <c r="A310" i="12"/>
  <c r="B311"/>
  <c r="C310"/>
  <c r="D310" s="1"/>
  <c r="A252" i="11"/>
  <c r="B253"/>
  <c r="C252"/>
  <c r="D252" s="1"/>
  <c r="B180" i="10"/>
  <c r="A179"/>
  <c r="C179"/>
  <c r="D179" s="1"/>
  <c r="B180" i="9"/>
  <c r="A179"/>
  <c r="C179"/>
  <c r="D179" s="1"/>
  <c r="B181" i="8"/>
  <c r="A180"/>
  <c r="C180"/>
  <c r="D180" s="1"/>
  <c r="B182" i="7"/>
  <c r="A181"/>
  <c r="C181"/>
  <c r="D181" s="1"/>
  <c r="B182" i="6"/>
  <c r="A181"/>
  <c r="C181"/>
  <c r="D181" s="1"/>
  <c r="B181" i="4"/>
  <c r="A180"/>
  <c r="C180"/>
  <c r="D180" s="1"/>
  <c r="C183" i="14" l="1"/>
  <c r="E35" s="1"/>
  <c r="E36" s="1"/>
  <c r="B184"/>
  <c r="C185" i="21"/>
  <c r="D185"/>
  <c r="D184" i="19"/>
  <c r="B185"/>
  <c r="C184"/>
  <c r="E184" s="1"/>
  <c r="B184" i="1"/>
  <c r="D183"/>
  <c r="B185" i="16"/>
  <c r="D185" s="1"/>
  <c r="C184"/>
  <c r="E184" s="1"/>
  <c r="B186" i="21"/>
  <c r="E185"/>
  <c r="B185" i="20"/>
  <c r="D185" s="1"/>
  <c r="C184"/>
  <c r="E184" s="1"/>
  <c r="B186" i="18"/>
  <c r="D186" s="1"/>
  <c r="C185"/>
  <c r="E185" s="1"/>
  <c r="B186" i="17"/>
  <c r="D186" s="1"/>
  <c r="C185"/>
  <c r="E185" s="1"/>
  <c r="A179" i="5"/>
  <c r="C179"/>
  <c r="D179" s="1"/>
  <c r="B180"/>
  <c r="A180" i="13"/>
  <c r="B181"/>
  <c r="C180"/>
  <c r="D180" s="1"/>
  <c r="A311" i="12"/>
  <c r="B312"/>
  <c r="C311"/>
  <c r="D311" s="1"/>
  <c r="B254" i="11"/>
  <c r="A253"/>
  <c r="C253"/>
  <c r="D253" s="1"/>
  <c r="B181" i="10"/>
  <c r="A180"/>
  <c r="C180"/>
  <c r="D180" s="1"/>
  <c r="B181" i="9"/>
  <c r="A180"/>
  <c r="C180"/>
  <c r="D180" s="1"/>
  <c r="B182" i="8"/>
  <c r="A181"/>
  <c r="C181"/>
  <c r="D181" s="1"/>
  <c r="B183" i="7"/>
  <c r="A182"/>
  <c r="C182"/>
  <c r="B183" i="6"/>
  <c r="A182"/>
  <c r="C182"/>
  <c r="B182" i="4"/>
  <c r="A181"/>
  <c r="C181"/>
  <c r="D181" s="1"/>
  <c r="B185" i="14" l="1"/>
  <c r="C184"/>
  <c r="C186" i="21"/>
  <c r="D186"/>
  <c r="D185" i="19"/>
  <c r="B186"/>
  <c r="C185"/>
  <c r="E185" s="1"/>
  <c r="B185" i="1"/>
  <c r="D184"/>
  <c r="B186" i="16"/>
  <c r="D186" s="1"/>
  <c r="C185"/>
  <c r="E185" s="1"/>
  <c r="B187" i="21"/>
  <c r="E186"/>
  <c r="B186" i="20"/>
  <c r="D186" s="1"/>
  <c r="C185"/>
  <c r="E185" s="1"/>
  <c r="B187" i="18"/>
  <c r="D187" s="1"/>
  <c r="C186"/>
  <c r="E186" s="1"/>
  <c r="B187" i="17"/>
  <c r="D187" s="1"/>
  <c r="C186"/>
  <c r="E186" s="1"/>
  <c r="A180" i="5"/>
  <c r="B181"/>
  <c r="C180"/>
  <c r="D180" s="1"/>
  <c r="A181" i="13"/>
  <c r="B182"/>
  <c r="C181"/>
  <c r="D181" s="1"/>
  <c r="A312" i="12"/>
  <c r="B313"/>
  <c r="C312"/>
  <c r="D312" s="1"/>
  <c r="B255" i="11"/>
  <c r="A254"/>
  <c r="C254"/>
  <c r="D254" s="1"/>
  <c r="B182" i="10"/>
  <c r="A181"/>
  <c r="C181"/>
  <c r="D181" s="1"/>
  <c r="B182" i="9"/>
  <c r="A181"/>
  <c r="C181"/>
  <c r="D181" s="1"/>
  <c r="B183" i="8"/>
  <c r="A182"/>
  <c r="C182"/>
  <c r="D182" i="7"/>
  <c r="E35"/>
  <c r="E36" s="1"/>
  <c r="B184"/>
  <c r="A183"/>
  <c r="D182" i="6"/>
  <c r="E35"/>
  <c r="E36" s="1"/>
  <c r="A183"/>
  <c r="B184"/>
  <c r="B183" i="4"/>
  <c r="A182"/>
  <c r="C182"/>
  <c r="C185" i="14" l="1"/>
  <c r="B186"/>
  <c r="C187" i="21"/>
  <c r="D187"/>
  <c r="D186" i="19"/>
  <c r="B187"/>
  <c r="C186"/>
  <c r="E186" s="1"/>
  <c r="B186" i="1"/>
  <c r="D185"/>
  <c r="B187" i="16"/>
  <c r="D187" s="1"/>
  <c r="C186"/>
  <c r="E186" s="1"/>
  <c r="B188" i="21"/>
  <c r="E187"/>
  <c r="B187" i="20"/>
  <c r="D187" s="1"/>
  <c r="C186"/>
  <c r="E186" s="1"/>
  <c r="B188" i="18"/>
  <c r="D188" s="1"/>
  <c r="C187"/>
  <c r="E187" s="1"/>
  <c r="B188" i="17"/>
  <c r="D188" s="1"/>
  <c r="C187"/>
  <c r="E187" s="1"/>
  <c r="B182" i="5"/>
  <c r="C181"/>
  <c r="D181" s="1"/>
  <c r="A181"/>
  <c r="A182" i="13"/>
  <c r="B183"/>
  <c r="C182"/>
  <c r="A313" i="12"/>
  <c r="B314"/>
  <c r="C313"/>
  <c r="D313" s="1"/>
  <c r="B256" i="11"/>
  <c r="A255"/>
  <c r="C255"/>
  <c r="D255" s="1"/>
  <c r="B183" i="10"/>
  <c r="A182"/>
  <c r="C182"/>
  <c r="B183" i="9"/>
  <c r="A182"/>
  <c r="C182"/>
  <c r="D182" i="8"/>
  <c r="E35"/>
  <c r="E36" s="1"/>
  <c r="B184"/>
  <c r="A183"/>
  <c r="B185" i="7"/>
  <c r="C185" s="1"/>
  <c r="D185" s="1"/>
  <c r="A184"/>
  <c r="C184"/>
  <c r="D184" s="1"/>
  <c r="C183"/>
  <c r="D183" s="1"/>
  <c r="B185" i="6"/>
  <c r="A184"/>
  <c r="C183"/>
  <c r="D183" s="1"/>
  <c r="C184"/>
  <c r="D184" s="1"/>
  <c r="C185"/>
  <c r="D185" s="1"/>
  <c r="D182" i="4"/>
  <c r="E35"/>
  <c r="E36" s="1"/>
  <c r="B184"/>
  <c r="A183"/>
  <c r="B187" i="14" l="1"/>
  <c r="C186"/>
  <c r="C188" i="21"/>
  <c r="D188"/>
  <c r="D187" i="19"/>
  <c r="B188"/>
  <c r="C187"/>
  <c r="E187" s="1"/>
  <c r="B187" i="1"/>
  <c r="D186"/>
  <c r="B188" i="16"/>
  <c r="D188" s="1"/>
  <c r="C187"/>
  <c r="E187" s="1"/>
  <c r="B189" i="21"/>
  <c r="E188"/>
  <c r="B188" i="20"/>
  <c r="D188" s="1"/>
  <c r="C187"/>
  <c r="E187" s="1"/>
  <c r="B189" i="18"/>
  <c r="D189" s="1"/>
  <c r="C188"/>
  <c r="E188" s="1"/>
  <c r="B189" i="17"/>
  <c r="D189" s="1"/>
  <c r="C188"/>
  <c r="E188" s="1"/>
  <c r="B183" i="5"/>
  <c r="C182"/>
  <c r="A182"/>
  <c r="E35" i="13"/>
  <c r="E36" s="1"/>
  <c r="D182"/>
  <c r="A183"/>
  <c r="B184"/>
  <c r="A314" i="12"/>
  <c r="B315"/>
  <c r="C314"/>
  <c r="B257" i="11"/>
  <c r="A256"/>
  <c r="C256"/>
  <c r="D256" s="1"/>
  <c r="D182" i="10"/>
  <c r="E35"/>
  <c r="E36" s="1"/>
  <c r="A183"/>
  <c r="B184"/>
  <c r="E35" i="9"/>
  <c r="E36" s="1"/>
  <c r="D182"/>
  <c r="B184"/>
  <c r="A183"/>
  <c r="C184" i="8"/>
  <c r="D184" s="1"/>
  <c r="C183"/>
  <c r="D183" s="1"/>
  <c r="B185"/>
  <c r="C185" s="1"/>
  <c r="D185" s="1"/>
  <c r="A184"/>
  <c r="A185" i="7"/>
  <c r="B186"/>
  <c r="B186" i="6"/>
  <c r="A185"/>
  <c r="B185" i="4"/>
  <c r="A184"/>
  <c r="C183"/>
  <c r="D183" s="1"/>
  <c r="C184"/>
  <c r="D184" s="1"/>
  <c r="C185"/>
  <c r="D185" s="1"/>
  <c r="C187" i="14" l="1"/>
  <c r="B188"/>
  <c r="C189" i="21"/>
  <c r="D189"/>
  <c r="D188" i="19"/>
  <c r="B189"/>
  <c r="C188"/>
  <c r="E188" s="1"/>
  <c r="B188" i="1"/>
  <c r="D187"/>
  <c r="B189" i="16"/>
  <c r="D189" s="1"/>
  <c r="C188"/>
  <c r="E188" s="1"/>
  <c r="B190" i="21"/>
  <c r="E189"/>
  <c r="B189" i="20"/>
  <c r="D189" s="1"/>
  <c r="C188"/>
  <c r="E188" s="1"/>
  <c r="B190" i="18"/>
  <c r="D190" s="1"/>
  <c r="C189"/>
  <c r="E189" s="1"/>
  <c r="B190" i="17"/>
  <c r="D190" s="1"/>
  <c r="C189"/>
  <c r="E189" s="1"/>
  <c r="E35" i="5"/>
  <c r="E36" s="1"/>
  <c r="D182"/>
  <c r="B184"/>
  <c r="A183"/>
  <c r="A184" i="13"/>
  <c r="B185"/>
  <c r="C185" s="1"/>
  <c r="D185" s="1"/>
  <c r="C183"/>
  <c r="D183" s="1"/>
  <c r="C184"/>
  <c r="D184" s="1"/>
  <c r="D314" i="12"/>
  <c r="H35"/>
  <c r="H36" s="1"/>
  <c r="A315"/>
  <c r="B316"/>
  <c r="A257" i="11"/>
  <c r="B258"/>
  <c r="C257"/>
  <c r="D257" s="1"/>
  <c r="A184" i="10"/>
  <c r="B185"/>
  <c r="C185" s="1"/>
  <c r="D185" s="1"/>
  <c r="C183"/>
  <c r="D183" s="1"/>
  <c r="C184"/>
  <c r="D184" s="1"/>
  <c r="B185" i="9"/>
  <c r="A184"/>
  <c r="C183"/>
  <c r="D183" s="1"/>
  <c r="C184"/>
  <c r="D184" s="1"/>
  <c r="C185"/>
  <c r="D185" s="1"/>
  <c r="B186" i="8"/>
  <c r="A185"/>
  <c r="B187" i="7"/>
  <c r="A186"/>
  <c r="C186"/>
  <c r="D186" s="1"/>
  <c r="B187" i="6"/>
  <c r="A186"/>
  <c r="C186"/>
  <c r="D186" s="1"/>
  <c r="B186" i="4"/>
  <c r="A185"/>
  <c r="B189" i="14" l="1"/>
  <c r="C188"/>
  <c r="C190" i="21"/>
  <c r="D190"/>
  <c r="D189" i="19"/>
  <c r="B190"/>
  <c r="C189"/>
  <c r="E189" s="1"/>
  <c r="B189" i="1"/>
  <c r="D188"/>
  <c r="B190" i="16"/>
  <c r="D190" s="1"/>
  <c r="C189"/>
  <c r="E189" s="1"/>
  <c r="B191" i="21"/>
  <c r="E190"/>
  <c r="B190" i="20"/>
  <c r="D190" s="1"/>
  <c r="C189"/>
  <c r="E189" s="1"/>
  <c r="B191" i="18"/>
  <c r="D191" s="1"/>
  <c r="C190"/>
  <c r="E190" s="1"/>
  <c r="B191" i="17"/>
  <c r="D191" s="1"/>
  <c r="C190"/>
  <c r="E190" s="1"/>
  <c r="B185" i="5"/>
  <c r="A184"/>
  <c r="C184"/>
  <c r="D184" s="1"/>
  <c r="C183"/>
  <c r="D183" s="1"/>
  <c r="C185"/>
  <c r="D185" s="1"/>
  <c r="A185" i="13"/>
  <c r="B186"/>
  <c r="A316" i="12"/>
  <c r="B317"/>
  <c r="C317" s="1"/>
  <c r="D317" s="1"/>
  <c r="C315"/>
  <c r="D315" s="1"/>
  <c r="C316"/>
  <c r="D316" s="1"/>
  <c r="B259" i="11"/>
  <c r="A258"/>
  <c r="C258"/>
  <c r="D258" s="1"/>
  <c r="B186" i="10"/>
  <c r="A185"/>
  <c r="B186" i="9"/>
  <c r="A185"/>
  <c r="B187" i="8"/>
  <c r="A186"/>
  <c r="C186"/>
  <c r="D186" s="1"/>
  <c r="B188" i="7"/>
  <c r="A187"/>
  <c r="C187"/>
  <c r="D187" s="1"/>
  <c r="B188" i="6"/>
  <c r="A187"/>
  <c r="C187"/>
  <c r="D187" s="1"/>
  <c r="B187" i="4"/>
  <c r="A186"/>
  <c r="C186"/>
  <c r="D186" s="1"/>
  <c r="C189" i="14" l="1"/>
  <c r="B190"/>
  <c r="C191" i="21"/>
  <c r="D191"/>
  <c r="D190" i="19"/>
  <c r="B191"/>
  <c r="C190"/>
  <c r="E190" s="1"/>
  <c r="B190" i="1"/>
  <c r="D189"/>
  <c r="B191" i="16"/>
  <c r="D191" s="1"/>
  <c r="C190"/>
  <c r="E190" s="1"/>
  <c r="B192" i="21"/>
  <c r="E191"/>
  <c r="B191" i="20"/>
  <c r="D191" s="1"/>
  <c r="C190"/>
  <c r="E190" s="1"/>
  <c r="B192" i="18"/>
  <c r="D192" s="1"/>
  <c r="C191"/>
  <c r="E191" s="1"/>
  <c r="B192" i="17"/>
  <c r="D192" s="1"/>
  <c r="C191"/>
  <c r="E191" s="1"/>
  <c r="A185" i="5"/>
  <c r="B186"/>
  <c r="A186" i="13"/>
  <c r="B187"/>
  <c r="C186"/>
  <c r="D186" s="1"/>
  <c r="A317" i="12"/>
  <c r="B318"/>
  <c r="B260" i="11"/>
  <c r="A259"/>
  <c r="C259"/>
  <c r="D259" s="1"/>
  <c r="B187" i="10"/>
  <c r="A186"/>
  <c r="C186"/>
  <c r="D186" s="1"/>
  <c r="B187" i="9"/>
  <c r="A186"/>
  <c r="C186"/>
  <c r="D186" s="1"/>
  <c r="B188" i="8"/>
  <c r="A187"/>
  <c r="C187"/>
  <c r="D187" s="1"/>
  <c r="A188" i="7"/>
  <c r="B189"/>
  <c r="C188"/>
  <c r="D188" s="1"/>
  <c r="A188" i="6"/>
  <c r="B189"/>
  <c r="C188"/>
  <c r="D188" s="1"/>
  <c r="B188" i="4"/>
  <c r="A187"/>
  <c r="C187"/>
  <c r="D187" s="1"/>
  <c r="B191" i="14" l="1"/>
  <c r="C190"/>
  <c r="C192" i="21"/>
  <c r="D192"/>
  <c r="D191" i="19"/>
  <c r="B192"/>
  <c r="C191"/>
  <c r="E191" s="1"/>
  <c r="B191" i="1"/>
  <c r="D190"/>
  <c r="B192" i="16"/>
  <c r="D192" s="1"/>
  <c r="C191"/>
  <c r="E191" s="1"/>
  <c r="B193" i="21"/>
  <c r="E192"/>
  <c r="B192" i="20"/>
  <c r="D192" s="1"/>
  <c r="C191"/>
  <c r="E191" s="1"/>
  <c r="B193" i="18"/>
  <c r="D193" s="1"/>
  <c r="C192"/>
  <c r="E192" s="1"/>
  <c r="B193" i="17"/>
  <c r="D193" s="1"/>
  <c r="C192"/>
  <c r="E192" s="1"/>
  <c r="B187" i="5"/>
  <c r="A186"/>
  <c r="C186"/>
  <c r="D186" s="1"/>
  <c r="A187" i="13"/>
  <c r="B188"/>
  <c r="C187"/>
  <c r="D187" s="1"/>
  <c r="A318" i="12"/>
  <c r="B319"/>
  <c r="C318"/>
  <c r="D318" s="1"/>
  <c r="A260" i="11"/>
  <c r="B261"/>
  <c r="C260"/>
  <c r="D260" s="1"/>
  <c r="B188" i="10"/>
  <c r="A187"/>
  <c r="C187"/>
  <c r="D187" s="1"/>
  <c r="B188" i="9"/>
  <c r="A187"/>
  <c r="C187"/>
  <c r="D187" s="1"/>
  <c r="B189" i="8"/>
  <c r="A188"/>
  <c r="C188"/>
  <c r="D188" s="1"/>
  <c r="B190" i="7"/>
  <c r="A189"/>
  <c r="C189"/>
  <c r="D189" s="1"/>
  <c r="B190" i="6"/>
  <c r="A189"/>
  <c r="C189"/>
  <c r="D189" s="1"/>
  <c r="B189" i="4"/>
  <c r="A188"/>
  <c r="C188"/>
  <c r="D188" s="1"/>
  <c r="C191" i="14" l="1"/>
  <c r="B192"/>
  <c r="C193" i="21"/>
  <c r="D193"/>
  <c r="D192" i="19"/>
  <c r="B193"/>
  <c r="C192"/>
  <c r="E192" s="1"/>
  <c r="B192" i="1"/>
  <c r="D191"/>
  <c r="B193" i="16"/>
  <c r="D193" s="1"/>
  <c r="C192"/>
  <c r="E192" s="1"/>
  <c r="B194" i="21"/>
  <c r="E193"/>
  <c r="B193" i="20"/>
  <c r="D193" s="1"/>
  <c r="C192"/>
  <c r="E192" s="1"/>
  <c r="B194" i="18"/>
  <c r="D194" s="1"/>
  <c r="C193"/>
  <c r="E193" s="1"/>
  <c r="B194" i="17"/>
  <c r="D194" s="1"/>
  <c r="C193"/>
  <c r="E193" s="1"/>
  <c r="C187" i="5"/>
  <c r="D187" s="1"/>
  <c r="B188"/>
  <c r="A187"/>
  <c r="A188" i="13"/>
  <c r="B189"/>
  <c r="C188"/>
  <c r="D188" s="1"/>
  <c r="A319" i="12"/>
  <c r="B320"/>
  <c r="C319"/>
  <c r="D319" s="1"/>
  <c r="B262" i="11"/>
  <c r="A261"/>
  <c r="C261"/>
  <c r="D261" s="1"/>
  <c r="B189" i="10"/>
  <c r="A188"/>
  <c r="C188"/>
  <c r="D188" s="1"/>
  <c r="B189" i="9"/>
  <c r="A188"/>
  <c r="C188"/>
  <c r="D188" s="1"/>
  <c r="B190" i="8"/>
  <c r="A189"/>
  <c r="C189"/>
  <c r="D189" s="1"/>
  <c r="B191" i="7"/>
  <c r="A190"/>
  <c r="C190"/>
  <c r="D190" s="1"/>
  <c r="B191" i="6"/>
  <c r="A190"/>
  <c r="C190"/>
  <c r="D190" s="1"/>
  <c r="B190" i="4"/>
  <c r="A189"/>
  <c r="C189"/>
  <c r="D189" s="1"/>
  <c r="B193" i="14" l="1"/>
  <c r="C192"/>
  <c r="C194" i="21"/>
  <c r="D194"/>
  <c r="D193" i="19"/>
  <c r="B194"/>
  <c r="C193"/>
  <c r="E193" s="1"/>
  <c r="B193" i="1"/>
  <c r="D192"/>
  <c r="B194" i="16"/>
  <c r="D194" s="1"/>
  <c r="C193"/>
  <c r="E193" s="1"/>
  <c r="B195" i="21"/>
  <c r="E194"/>
  <c r="B194" i="20"/>
  <c r="D194" s="1"/>
  <c r="C193"/>
  <c r="E193" s="1"/>
  <c r="B195" i="18"/>
  <c r="D195" s="1"/>
  <c r="C194"/>
  <c r="E194" s="1"/>
  <c r="B195" i="17"/>
  <c r="D195" s="1"/>
  <c r="C194"/>
  <c r="E194" s="1"/>
  <c r="B189" i="5"/>
  <c r="A188"/>
  <c r="C188"/>
  <c r="D188" s="1"/>
  <c r="A189" i="13"/>
  <c r="B190"/>
  <c r="C189"/>
  <c r="D189" s="1"/>
  <c r="A320" i="12"/>
  <c r="B321"/>
  <c r="C320"/>
  <c r="D320" s="1"/>
  <c r="B263" i="11"/>
  <c r="A262"/>
  <c r="C262"/>
  <c r="D262" s="1"/>
  <c r="B190" i="10"/>
  <c r="A189"/>
  <c r="C189"/>
  <c r="D189" s="1"/>
  <c r="B190" i="9"/>
  <c r="A189"/>
  <c r="C189"/>
  <c r="D189" s="1"/>
  <c r="B191" i="8"/>
  <c r="A190"/>
  <c r="C190"/>
  <c r="D190" s="1"/>
  <c r="B192" i="7"/>
  <c r="A191"/>
  <c r="C191"/>
  <c r="D191" s="1"/>
  <c r="B192" i="6"/>
  <c r="A191"/>
  <c r="C191"/>
  <c r="D191" s="1"/>
  <c r="B191" i="4"/>
  <c r="A190"/>
  <c r="C190"/>
  <c r="D190" s="1"/>
  <c r="C193" i="14" l="1"/>
  <c r="B194"/>
  <c r="C195" i="21"/>
  <c r="D195"/>
  <c r="D194" i="19"/>
  <c r="B195"/>
  <c r="C194"/>
  <c r="E194" s="1"/>
  <c r="B194" i="1"/>
  <c r="D193"/>
  <c r="B195" i="16"/>
  <c r="D195" s="1"/>
  <c r="C194"/>
  <c r="E194" s="1"/>
  <c r="B196" i="21"/>
  <c r="E195"/>
  <c r="B195" i="20"/>
  <c r="D195" s="1"/>
  <c r="C194"/>
  <c r="E194" s="1"/>
  <c r="B196" i="18"/>
  <c r="D196" s="1"/>
  <c r="C195"/>
  <c r="E195" s="1"/>
  <c r="B196" i="17"/>
  <c r="D196" s="1"/>
  <c r="C195"/>
  <c r="E195" s="1"/>
  <c r="B190" i="5"/>
  <c r="C189"/>
  <c r="D189" s="1"/>
  <c r="A189"/>
  <c r="A190" i="13"/>
  <c r="B191"/>
  <c r="C190"/>
  <c r="D190" s="1"/>
  <c r="A321" i="12"/>
  <c r="B322"/>
  <c r="C321"/>
  <c r="D321" s="1"/>
  <c r="B264" i="11"/>
  <c r="A263"/>
  <c r="C263"/>
  <c r="D263" s="1"/>
  <c r="B191" i="10"/>
  <c r="A190"/>
  <c r="C190"/>
  <c r="D190" s="1"/>
  <c r="B191" i="9"/>
  <c r="A190"/>
  <c r="C190"/>
  <c r="D190" s="1"/>
  <c r="B192" i="8"/>
  <c r="A191"/>
  <c r="C191"/>
  <c r="D191" s="1"/>
  <c r="B193" i="7"/>
  <c r="A192"/>
  <c r="C192"/>
  <c r="D192" s="1"/>
  <c r="B193" i="6"/>
  <c r="A192"/>
  <c r="C192"/>
  <c r="D192" s="1"/>
  <c r="B192" i="4"/>
  <c r="A191"/>
  <c r="C191"/>
  <c r="D191" s="1"/>
  <c r="B195" i="14" l="1"/>
  <c r="C194"/>
  <c r="C196" i="21"/>
  <c r="D196"/>
  <c r="D195" i="19"/>
  <c r="B196"/>
  <c r="C195"/>
  <c r="E195" s="1"/>
  <c r="B195" i="1"/>
  <c r="D194"/>
  <c r="B196" i="16"/>
  <c r="D196" s="1"/>
  <c r="C195"/>
  <c r="E195" s="1"/>
  <c r="B197" i="21"/>
  <c r="E196"/>
  <c r="B196" i="20"/>
  <c r="D196" s="1"/>
  <c r="C195"/>
  <c r="E195" s="1"/>
  <c r="B197" i="18"/>
  <c r="D197" s="1"/>
  <c r="C196"/>
  <c r="E196" s="1"/>
  <c r="B197" i="17"/>
  <c r="D197" s="1"/>
  <c r="C196"/>
  <c r="E196" s="1"/>
  <c r="A190" i="5"/>
  <c r="C190"/>
  <c r="D190" s="1"/>
  <c r="B191"/>
  <c r="A191" i="13"/>
  <c r="B192"/>
  <c r="C191"/>
  <c r="D191" s="1"/>
  <c r="A322" i="12"/>
  <c r="B323"/>
  <c r="C322"/>
  <c r="D322" s="1"/>
  <c r="B265" i="11"/>
  <c r="A264"/>
  <c r="C264"/>
  <c r="D264" s="1"/>
  <c r="A191" i="10"/>
  <c r="B192"/>
  <c r="C191"/>
  <c r="D191" s="1"/>
  <c r="B192" i="9"/>
  <c r="A191"/>
  <c r="C191"/>
  <c r="D191" s="1"/>
  <c r="B193" i="8"/>
  <c r="A192"/>
  <c r="C192"/>
  <c r="D192" s="1"/>
  <c r="B194" i="7"/>
  <c r="A193"/>
  <c r="C193"/>
  <c r="D193" s="1"/>
  <c r="B194" i="6"/>
  <c r="A193"/>
  <c r="C193"/>
  <c r="D193" s="1"/>
  <c r="B193" i="4"/>
  <c r="A192"/>
  <c r="C192"/>
  <c r="D192" s="1"/>
  <c r="C195" i="14" l="1"/>
  <c r="B196"/>
  <c r="C197" i="21"/>
  <c r="D197"/>
  <c r="D196" i="19"/>
  <c r="B197"/>
  <c r="C196"/>
  <c r="E196" s="1"/>
  <c r="B196" i="1"/>
  <c r="D195"/>
  <c r="B197" i="16"/>
  <c r="D197" s="1"/>
  <c r="C196"/>
  <c r="E196" s="1"/>
  <c r="B198" i="21"/>
  <c r="E197"/>
  <c r="B197" i="20"/>
  <c r="D197" s="1"/>
  <c r="C196"/>
  <c r="E196" s="1"/>
  <c r="B198" i="18"/>
  <c r="D198" s="1"/>
  <c r="C197"/>
  <c r="E197" s="1"/>
  <c r="B198" i="17"/>
  <c r="D198" s="1"/>
  <c r="C197"/>
  <c r="E197" s="1"/>
  <c r="A191" i="5"/>
  <c r="C191"/>
  <c r="D191" s="1"/>
  <c r="B192"/>
  <c r="A192" i="13"/>
  <c r="B193"/>
  <c r="C192"/>
  <c r="D192" s="1"/>
  <c r="A323" i="12"/>
  <c r="B324"/>
  <c r="C323"/>
  <c r="D323" s="1"/>
  <c r="B266" i="11"/>
  <c r="A265"/>
  <c r="C265"/>
  <c r="D265" s="1"/>
  <c r="A192" i="10"/>
  <c r="B193"/>
  <c r="C192"/>
  <c r="D192" s="1"/>
  <c r="B193" i="9"/>
  <c r="A192"/>
  <c r="C192"/>
  <c r="D192" s="1"/>
  <c r="B194" i="8"/>
  <c r="A193"/>
  <c r="C193"/>
  <c r="D193" s="1"/>
  <c r="B195" i="7"/>
  <c r="A194"/>
  <c r="C194"/>
  <c r="D194" s="1"/>
  <c r="B195" i="6"/>
  <c r="A194"/>
  <c r="C194"/>
  <c r="D194" s="1"/>
  <c r="B194" i="4"/>
  <c r="A193"/>
  <c r="C193"/>
  <c r="D193" s="1"/>
  <c r="B197" i="14" l="1"/>
  <c r="C196"/>
  <c r="C198" i="21"/>
  <c r="D198"/>
  <c r="D197" i="19"/>
  <c r="B198"/>
  <c r="C197"/>
  <c r="E197" s="1"/>
  <c r="B197" i="1"/>
  <c r="D196"/>
  <c r="B198" i="16"/>
  <c r="D198" s="1"/>
  <c r="C197"/>
  <c r="E197" s="1"/>
  <c r="B199" i="21"/>
  <c r="E198"/>
  <c r="B198" i="20"/>
  <c r="D198" s="1"/>
  <c r="C197"/>
  <c r="E197" s="1"/>
  <c r="B199" i="18"/>
  <c r="D199" s="1"/>
  <c r="C198"/>
  <c r="E198" s="1"/>
  <c r="B199" i="17"/>
  <c r="D199" s="1"/>
  <c r="C198"/>
  <c r="E198" s="1"/>
  <c r="A192" i="5"/>
  <c r="C192"/>
  <c r="D192" s="1"/>
  <c r="B193"/>
  <c r="A193" i="13"/>
  <c r="B194"/>
  <c r="C193"/>
  <c r="D193" s="1"/>
  <c r="A324" i="12"/>
  <c r="B325"/>
  <c r="C324"/>
  <c r="D324" s="1"/>
  <c r="B267" i="11"/>
  <c r="A266"/>
  <c r="C266"/>
  <c r="D266" s="1"/>
  <c r="B194" i="10"/>
  <c r="A193"/>
  <c r="C193"/>
  <c r="D193" s="1"/>
  <c r="B194" i="9"/>
  <c r="A193"/>
  <c r="C193"/>
  <c r="D193" s="1"/>
  <c r="B195" i="8"/>
  <c r="A194"/>
  <c r="C194"/>
  <c r="D194" s="1"/>
  <c r="B196" i="7"/>
  <c r="A195"/>
  <c r="C195"/>
  <c r="D195" s="1"/>
  <c r="A195" i="6"/>
  <c r="B196"/>
  <c r="C195"/>
  <c r="D195" s="1"/>
  <c r="B195" i="4"/>
  <c r="A194"/>
  <c r="C194"/>
  <c r="D194" s="1"/>
  <c r="C197" i="14" l="1"/>
  <c r="B198"/>
  <c r="C199" i="21"/>
  <c r="D199"/>
  <c r="D198" i="19"/>
  <c r="B199"/>
  <c r="C198"/>
  <c r="E198" s="1"/>
  <c r="B198" i="1"/>
  <c r="D197"/>
  <c r="B199" i="16"/>
  <c r="D199" s="1"/>
  <c r="C198"/>
  <c r="E198" s="1"/>
  <c r="B200" i="21"/>
  <c r="E199"/>
  <c r="B199" i="20"/>
  <c r="D199" s="1"/>
  <c r="C198"/>
  <c r="E198" s="1"/>
  <c r="B200" i="18"/>
  <c r="D200" s="1"/>
  <c r="C199"/>
  <c r="E199" s="1"/>
  <c r="B200" i="17"/>
  <c r="D200" s="1"/>
  <c r="C199"/>
  <c r="E199" s="1"/>
  <c r="A193" i="5"/>
  <c r="C193"/>
  <c r="D193" s="1"/>
  <c r="B194"/>
  <c r="A194" i="13"/>
  <c r="B195"/>
  <c r="C194"/>
  <c r="D194" s="1"/>
  <c r="A325" i="12"/>
  <c r="B326"/>
  <c r="C325"/>
  <c r="D325" s="1"/>
  <c r="B268" i="11"/>
  <c r="A267"/>
  <c r="C267"/>
  <c r="D267" s="1"/>
  <c r="B195" i="10"/>
  <c r="A194"/>
  <c r="C194"/>
  <c r="D194" s="1"/>
  <c r="B195" i="9"/>
  <c r="A194"/>
  <c r="C194"/>
  <c r="D194" s="1"/>
  <c r="B196" i="8"/>
  <c r="A195"/>
  <c r="C195"/>
  <c r="D195" s="1"/>
  <c r="B197" i="7"/>
  <c r="A196"/>
  <c r="C196"/>
  <c r="D196" s="1"/>
  <c r="A196" i="6"/>
  <c r="B197"/>
  <c r="C196"/>
  <c r="D196" s="1"/>
  <c r="B196" i="4"/>
  <c r="A195"/>
  <c r="C195"/>
  <c r="D195" s="1"/>
  <c r="B199" i="14" l="1"/>
  <c r="C198"/>
  <c r="C200" i="21"/>
  <c r="D200"/>
  <c r="D199" i="19"/>
  <c r="B200"/>
  <c r="C199"/>
  <c r="E199" s="1"/>
  <c r="B199" i="1"/>
  <c r="D198"/>
  <c r="B200" i="16"/>
  <c r="D200" s="1"/>
  <c r="C199"/>
  <c r="E199" s="1"/>
  <c r="B201" i="21"/>
  <c r="E200"/>
  <c r="B200" i="20"/>
  <c r="D200" s="1"/>
  <c r="C199"/>
  <c r="E199" s="1"/>
  <c r="B201" i="18"/>
  <c r="D201" s="1"/>
  <c r="C200"/>
  <c r="E200" s="1"/>
  <c r="B201" i="17"/>
  <c r="D201" s="1"/>
  <c r="C200"/>
  <c r="E200" s="1"/>
  <c r="B195" i="5"/>
  <c r="C194"/>
  <c r="D194" s="1"/>
  <c r="A194"/>
  <c r="A195" i="13"/>
  <c r="B196"/>
  <c r="C195"/>
  <c r="D195" s="1"/>
  <c r="A326" i="12"/>
  <c r="B327"/>
  <c r="C326"/>
  <c r="D326" s="1"/>
  <c r="B269" i="11"/>
  <c r="A268"/>
  <c r="C268"/>
  <c r="D268" s="1"/>
  <c r="B196" i="10"/>
  <c r="A195"/>
  <c r="C195"/>
  <c r="D195" s="1"/>
  <c r="B196" i="9"/>
  <c r="A195"/>
  <c r="C195"/>
  <c r="D195" s="1"/>
  <c r="B197" i="8"/>
  <c r="A196"/>
  <c r="C196"/>
  <c r="D196" s="1"/>
  <c r="B198" i="7"/>
  <c r="A197"/>
  <c r="C197"/>
  <c r="D197" s="1"/>
  <c r="B198" i="6"/>
  <c r="A197"/>
  <c r="C197"/>
  <c r="D197" s="1"/>
  <c r="B197" i="4"/>
  <c r="A196"/>
  <c r="C196"/>
  <c r="D196" s="1"/>
  <c r="C199" i="14" l="1"/>
  <c r="B200"/>
  <c r="C201" i="21"/>
  <c r="D201"/>
  <c r="D200" i="19"/>
  <c r="B201"/>
  <c r="C200"/>
  <c r="E200" s="1"/>
  <c r="B200" i="1"/>
  <c r="D199"/>
  <c r="B201" i="16"/>
  <c r="D201" s="1"/>
  <c r="C200"/>
  <c r="E200" s="1"/>
  <c r="B202" i="21"/>
  <c r="E201"/>
  <c r="B201" i="20"/>
  <c r="D201" s="1"/>
  <c r="C200"/>
  <c r="E200" s="1"/>
  <c r="B202" i="18"/>
  <c r="D202" s="1"/>
  <c r="C201"/>
  <c r="E201" s="1"/>
  <c r="B202" i="17"/>
  <c r="D202" s="1"/>
  <c r="C201"/>
  <c r="E201" s="1"/>
  <c r="A195" i="5"/>
  <c r="C195"/>
  <c r="D195" s="1"/>
  <c r="B196"/>
  <c r="A196" i="13"/>
  <c r="B197"/>
  <c r="C196"/>
  <c r="D196" s="1"/>
  <c r="B328" i="12"/>
  <c r="A327"/>
  <c r="C327"/>
  <c r="D327" s="1"/>
  <c r="B270" i="11"/>
  <c r="A269"/>
  <c r="C269"/>
  <c r="D269" s="1"/>
  <c r="B197" i="10"/>
  <c r="A196"/>
  <c r="C196"/>
  <c r="D196" s="1"/>
  <c r="B197" i="9"/>
  <c r="A196"/>
  <c r="C196"/>
  <c r="D196" s="1"/>
  <c r="B198" i="8"/>
  <c r="A197"/>
  <c r="C197"/>
  <c r="D197" s="1"/>
  <c r="B199" i="7"/>
  <c r="A198"/>
  <c r="C198"/>
  <c r="D198" s="1"/>
  <c r="B199" i="6"/>
  <c r="A198"/>
  <c r="C198"/>
  <c r="D198" s="1"/>
  <c r="B198" i="4"/>
  <c r="A197"/>
  <c r="C197"/>
  <c r="D197" s="1"/>
  <c r="B201" i="14" l="1"/>
  <c r="C200"/>
  <c r="C202" i="21"/>
  <c r="D202"/>
  <c r="D201" i="19"/>
  <c r="B202"/>
  <c r="C201"/>
  <c r="E201" s="1"/>
  <c r="B201" i="1"/>
  <c r="D200"/>
  <c r="B202" i="16"/>
  <c r="D202" s="1"/>
  <c r="C201"/>
  <c r="E201" s="1"/>
  <c r="B203" i="21"/>
  <c r="E202"/>
  <c r="B202" i="20"/>
  <c r="D202" s="1"/>
  <c r="C201"/>
  <c r="E201" s="1"/>
  <c r="B203" i="18"/>
  <c r="D203" s="1"/>
  <c r="C202"/>
  <c r="E202" s="1"/>
  <c r="B203" i="17"/>
  <c r="D203" s="1"/>
  <c r="C202"/>
  <c r="E202" s="1"/>
  <c r="A196" i="5"/>
  <c r="C196"/>
  <c r="D196" s="1"/>
  <c r="B197"/>
  <c r="A197" i="13"/>
  <c r="B198"/>
  <c r="C197"/>
  <c r="D197" s="1"/>
  <c r="B329" i="12"/>
  <c r="A328"/>
  <c r="C328"/>
  <c r="D328" s="1"/>
  <c r="B271" i="11"/>
  <c r="A270"/>
  <c r="C270"/>
  <c r="D270" s="1"/>
  <c r="B198" i="10"/>
  <c r="A197"/>
  <c r="C197"/>
  <c r="D197" s="1"/>
  <c r="B198" i="9"/>
  <c r="A197"/>
  <c r="C197"/>
  <c r="D197" s="1"/>
  <c r="B199" i="8"/>
  <c r="A198"/>
  <c r="C198"/>
  <c r="D198" s="1"/>
  <c r="B200" i="7"/>
  <c r="A199"/>
  <c r="C199"/>
  <c r="D199" s="1"/>
  <c r="A199" i="6"/>
  <c r="B200"/>
  <c r="C199"/>
  <c r="D199" s="1"/>
  <c r="B199" i="4"/>
  <c r="A198"/>
  <c r="C198"/>
  <c r="D198" s="1"/>
  <c r="C201" i="14" l="1"/>
  <c r="B202"/>
  <c r="C203" i="21"/>
  <c r="D203"/>
  <c r="D202" i="19"/>
  <c r="B203"/>
  <c r="C202"/>
  <c r="E202" s="1"/>
  <c r="B202" i="1"/>
  <c r="D201"/>
  <c r="B203" i="16"/>
  <c r="D203" s="1"/>
  <c r="C202"/>
  <c r="E202" s="1"/>
  <c r="B204" i="21"/>
  <c r="E203"/>
  <c r="B203" i="20"/>
  <c r="D203" s="1"/>
  <c r="C202"/>
  <c r="E202" s="1"/>
  <c r="B204" i="18"/>
  <c r="D204" s="1"/>
  <c r="C203"/>
  <c r="E203" s="1"/>
  <c r="B204" i="17"/>
  <c r="D204" s="1"/>
  <c r="C203"/>
  <c r="E203" s="1"/>
  <c r="A197" i="5"/>
  <c r="C197"/>
  <c r="D197" s="1"/>
  <c r="B198"/>
  <c r="A198" i="13"/>
  <c r="B199"/>
  <c r="C198"/>
  <c r="D198" s="1"/>
  <c r="B330" i="12"/>
  <c r="A329"/>
  <c r="C329"/>
  <c r="D329" s="1"/>
  <c r="B272" i="11"/>
  <c r="A271"/>
  <c r="C271"/>
  <c r="D271" s="1"/>
  <c r="B199" i="10"/>
  <c r="A198"/>
  <c r="C198"/>
  <c r="D198" s="1"/>
  <c r="B199" i="9"/>
  <c r="A198"/>
  <c r="C198"/>
  <c r="D198" s="1"/>
  <c r="B200" i="8"/>
  <c r="A199"/>
  <c r="C199"/>
  <c r="D199" s="1"/>
  <c r="B201" i="7"/>
  <c r="A200"/>
  <c r="C200"/>
  <c r="D200" s="1"/>
  <c r="B201" i="6"/>
  <c r="A200"/>
  <c r="C200"/>
  <c r="D200" s="1"/>
  <c r="B200" i="4"/>
  <c r="A199"/>
  <c r="C199"/>
  <c r="D199" s="1"/>
  <c r="B203" i="14" l="1"/>
  <c r="C202"/>
  <c r="C204" i="21"/>
  <c r="D204"/>
  <c r="D203" i="19"/>
  <c r="B204"/>
  <c r="C203"/>
  <c r="E203" s="1"/>
  <c r="B203" i="1"/>
  <c r="D202"/>
  <c r="B204" i="16"/>
  <c r="D204" s="1"/>
  <c r="C203"/>
  <c r="E203" s="1"/>
  <c r="B205" i="21"/>
  <c r="E204"/>
  <c r="B204" i="20"/>
  <c r="D204" s="1"/>
  <c r="C203"/>
  <c r="E203" s="1"/>
  <c r="B205" i="18"/>
  <c r="D205" s="1"/>
  <c r="C204"/>
  <c r="E204" s="1"/>
  <c r="B205" i="17"/>
  <c r="D205" s="1"/>
  <c r="C204"/>
  <c r="E204" s="1"/>
  <c r="A198" i="5"/>
  <c r="C198"/>
  <c r="D198" s="1"/>
  <c r="B199"/>
  <c r="A199" i="13"/>
  <c r="B200"/>
  <c r="C199"/>
  <c r="D199" s="1"/>
  <c r="B331" i="12"/>
  <c r="A330"/>
  <c r="C330"/>
  <c r="D330" s="1"/>
  <c r="B273" i="11"/>
  <c r="A272"/>
  <c r="C272"/>
  <c r="D272" s="1"/>
  <c r="A199" i="10"/>
  <c r="B200"/>
  <c r="C199"/>
  <c r="D199" s="1"/>
  <c r="B200" i="9"/>
  <c r="A199"/>
  <c r="C199"/>
  <c r="D199" s="1"/>
  <c r="B201" i="8"/>
  <c r="A200"/>
  <c r="C200"/>
  <c r="D200" s="1"/>
  <c r="A201" i="7"/>
  <c r="B202"/>
  <c r="C201"/>
  <c r="D201" s="1"/>
  <c r="B202" i="6"/>
  <c r="A201"/>
  <c r="C201"/>
  <c r="D201" s="1"/>
  <c r="B201" i="4"/>
  <c r="A200"/>
  <c r="C200"/>
  <c r="D200" s="1"/>
  <c r="C203" i="14" l="1"/>
  <c r="B204"/>
  <c r="C205" i="21"/>
  <c r="D205"/>
  <c r="D204" i="19"/>
  <c r="B205"/>
  <c r="C204"/>
  <c r="E204" s="1"/>
  <c r="B204" i="1"/>
  <c r="D203"/>
  <c r="B205" i="16"/>
  <c r="D205" s="1"/>
  <c r="C204"/>
  <c r="E204" s="1"/>
  <c r="B206" i="21"/>
  <c r="E205"/>
  <c r="B205" i="20"/>
  <c r="D205" s="1"/>
  <c r="C204"/>
  <c r="E204" s="1"/>
  <c r="B206" i="18"/>
  <c r="D206" s="1"/>
  <c r="C205"/>
  <c r="E205" s="1"/>
  <c r="B206" i="17"/>
  <c r="D206" s="1"/>
  <c r="C205"/>
  <c r="E205" s="1"/>
  <c r="A199" i="5"/>
  <c r="C199"/>
  <c r="D199" s="1"/>
  <c r="B200"/>
  <c r="A200" i="13"/>
  <c r="B201"/>
  <c r="C200"/>
  <c r="D200" s="1"/>
  <c r="B332" i="12"/>
  <c r="A331"/>
  <c r="C331"/>
  <c r="D331" s="1"/>
  <c r="B274" i="11"/>
  <c r="A273"/>
  <c r="C273"/>
  <c r="D273" s="1"/>
  <c r="A200" i="10"/>
  <c r="B201"/>
  <c r="C200"/>
  <c r="D200" s="1"/>
  <c r="B201" i="9"/>
  <c r="A200"/>
  <c r="C200"/>
  <c r="D200" s="1"/>
  <c r="B202" i="8"/>
  <c r="A201"/>
  <c r="C201"/>
  <c r="D201" s="1"/>
  <c r="B203" i="7"/>
  <c r="A202"/>
  <c r="C202"/>
  <c r="D202" s="1"/>
  <c r="B203" i="6"/>
  <c r="A202"/>
  <c r="C202"/>
  <c r="D202" s="1"/>
  <c r="B202" i="4"/>
  <c r="A201"/>
  <c r="C201"/>
  <c r="D201" s="1"/>
  <c r="B205" i="14" l="1"/>
  <c r="C204"/>
  <c r="C206" i="21"/>
  <c r="D206"/>
  <c r="D205" i="19"/>
  <c r="B206"/>
  <c r="C205"/>
  <c r="E205" s="1"/>
  <c r="B205" i="1"/>
  <c r="D204"/>
  <c r="B206" i="16"/>
  <c r="D206" s="1"/>
  <c r="C205"/>
  <c r="E205" s="1"/>
  <c r="B207" i="21"/>
  <c r="E206"/>
  <c r="B206" i="20"/>
  <c r="D206" s="1"/>
  <c r="C205"/>
  <c r="E205" s="1"/>
  <c r="B207" i="18"/>
  <c r="D207" s="1"/>
  <c r="C206"/>
  <c r="E206" s="1"/>
  <c r="B207" i="17"/>
  <c r="D207" s="1"/>
  <c r="C206"/>
  <c r="E206" s="1"/>
  <c r="A200" i="5"/>
  <c r="C200"/>
  <c r="D200" s="1"/>
  <c r="B201"/>
  <c r="A201" i="13"/>
  <c r="B202"/>
  <c r="C201"/>
  <c r="D201" s="1"/>
  <c r="B333" i="12"/>
  <c r="A332"/>
  <c r="C332"/>
  <c r="D332" s="1"/>
  <c r="B275" i="11"/>
  <c r="A274"/>
  <c r="C274"/>
  <c r="D274" s="1"/>
  <c r="B202" i="10"/>
  <c r="A201"/>
  <c r="C201"/>
  <c r="D201" s="1"/>
  <c r="B202" i="9"/>
  <c r="A201"/>
  <c r="C201"/>
  <c r="D201" s="1"/>
  <c r="B203" i="8"/>
  <c r="A202"/>
  <c r="C202"/>
  <c r="D202" s="1"/>
  <c r="B204" i="7"/>
  <c r="A203"/>
  <c r="C203"/>
  <c r="D203" s="1"/>
  <c r="B204" i="6"/>
  <c r="A203"/>
  <c r="C203"/>
  <c r="D203" s="1"/>
  <c r="B203" i="4"/>
  <c r="A202"/>
  <c r="C202"/>
  <c r="D202" s="1"/>
  <c r="C205" i="14" l="1"/>
  <c r="B206"/>
  <c r="C207" i="21"/>
  <c r="D207"/>
  <c r="D206" i="19"/>
  <c r="B207"/>
  <c r="C206"/>
  <c r="E206" s="1"/>
  <c r="B206" i="1"/>
  <c r="D205"/>
  <c r="B207" i="16"/>
  <c r="D207" s="1"/>
  <c r="C206"/>
  <c r="E206" s="1"/>
  <c r="B208" i="21"/>
  <c r="E207"/>
  <c r="B207" i="20"/>
  <c r="D207" s="1"/>
  <c r="C206"/>
  <c r="E206" s="1"/>
  <c r="B208" i="18"/>
  <c r="D208" s="1"/>
  <c r="C207"/>
  <c r="E207" s="1"/>
  <c r="B208" i="17"/>
  <c r="D208" s="1"/>
  <c r="C207"/>
  <c r="E207" s="1"/>
  <c r="A201" i="5"/>
  <c r="C201"/>
  <c r="D201" s="1"/>
  <c r="B202"/>
  <c r="A202" i="13"/>
  <c r="B203"/>
  <c r="C202"/>
  <c r="D202" s="1"/>
  <c r="B334" i="12"/>
  <c r="A333"/>
  <c r="C333"/>
  <c r="D333" s="1"/>
  <c r="B276" i="11"/>
  <c r="A275"/>
  <c r="C275"/>
  <c r="D275" s="1"/>
  <c r="B203" i="10"/>
  <c r="A202"/>
  <c r="C202"/>
  <c r="D202" s="1"/>
  <c r="B203" i="9"/>
  <c r="A202"/>
  <c r="C202"/>
  <c r="D202" s="1"/>
  <c r="B204" i="8"/>
  <c r="A203"/>
  <c r="C203"/>
  <c r="D203" s="1"/>
  <c r="B205" i="7"/>
  <c r="A204"/>
  <c r="C204"/>
  <c r="D204" s="1"/>
  <c r="A204" i="6"/>
  <c r="B205"/>
  <c r="C204"/>
  <c r="D204" s="1"/>
  <c r="B204" i="4"/>
  <c r="A203"/>
  <c r="C203"/>
  <c r="D203" s="1"/>
  <c r="B207" i="14" l="1"/>
  <c r="C206"/>
  <c r="C208" i="21"/>
  <c r="D208"/>
  <c r="D207" i="19"/>
  <c r="B208"/>
  <c r="C207"/>
  <c r="E207" s="1"/>
  <c r="B207" i="1"/>
  <c r="D206"/>
  <c r="B208" i="16"/>
  <c r="D208" s="1"/>
  <c r="C207"/>
  <c r="E207" s="1"/>
  <c r="B209" i="21"/>
  <c r="E208"/>
  <c r="B208" i="20"/>
  <c r="D208" s="1"/>
  <c r="C207"/>
  <c r="E207" s="1"/>
  <c r="B209" i="18"/>
  <c r="D209" s="1"/>
  <c r="C208"/>
  <c r="E208" s="1"/>
  <c r="B209" i="17"/>
  <c r="D209" s="1"/>
  <c r="C208"/>
  <c r="E208" s="1"/>
  <c r="A202" i="5"/>
  <c r="B203"/>
  <c r="C202"/>
  <c r="D202" s="1"/>
  <c r="A203" i="13"/>
  <c r="B204"/>
  <c r="C203"/>
  <c r="D203" s="1"/>
  <c r="B335" i="12"/>
  <c r="A334"/>
  <c r="C334"/>
  <c r="D334" s="1"/>
  <c r="B277" i="11"/>
  <c r="A276"/>
  <c r="C276"/>
  <c r="D276" s="1"/>
  <c r="B204" i="10"/>
  <c r="A203"/>
  <c r="C203"/>
  <c r="D203" s="1"/>
  <c r="B204" i="9"/>
  <c r="A203"/>
  <c r="C203"/>
  <c r="D203" s="1"/>
  <c r="B205" i="8"/>
  <c r="A204"/>
  <c r="C204"/>
  <c r="D204" s="1"/>
  <c r="B206" i="7"/>
  <c r="A205"/>
  <c r="C205"/>
  <c r="D205" s="1"/>
  <c r="B206" i="6"/>
  <c r="A205"/>
  <c r="C205"/>
  <c r="D205" s="1"/>
  <c r="B205" i="4"/>
  <c r="A204"/>
  <c r="C204"/>
  <c r="D204" s="1"/>
  <c r="C207" i="14" l="1"/>
  <c r="B208"/>
  <c r="C209" i="21"/>
  <c r="D209"/>
  <c r="D208" i="19"/>
  <c r="C208"/>
  <c r="E208" s="1"/>
  <c r="B209"/>
  <c r="B208" i="1"/>
  <c r="D207"/>
  <c r="B209" i="16"/>
  <c r="D209" s="1"/>
  <c r="C208"/>
  <c r="E208" s="1"/>
  <c r="B210" i="21"/>
  <c r="E209"/>
  <c r="B209" i="20"/>
  <c r="D209" s="1"/>
  <c r="C208"/>
  <c r="E208" s="1"/>
  <c r="B210" i="18"/>
  <c r="D210" s="1"/>
  <c r="C209"/>
  <c r="E209" s="1"/>
  <c r="B210" i="17"/>
  <c r="D210" s="1"/>
  <c r="C209"/>
  <c r="E209" s="1"/>
  <c r="A203" i="5"/>
  <c r="B204"/>
  <c r="C203"/>
  <c r="D203" s="1"/>
  <c r="A204" i="13"/>
  <c r="B205"/>
  <c r="C204"/>
  <c r="D204" s="1"/>
  <c r="B336" i="12"/>
  <c r="A335"/>
  <c r="C335"/>
  <c r="D335" s="1"/>
  <c r="B278" i="11"/>
  <c r="A277"/>
  <c r="C277"/>
  <c r="D277" s="1"/>
  <c r="B205" i="10"/>
  <c r="A204"/>
  <c r="C204"/>
  <c r="D204" s="1"/>
  <c r="B205" i="9"/>
  <c r="A204"/>
  <c r="C204"/>
  <c r="D204" s="1"/>
  <c r="B206" i="8"/>
  <c r="A205"/>
  <c r="C205"/>
  <c r="D205" s="1"/>
  <c r="B207" i="7"/>
  <c r="A206"/>
  <c r="C206"/>
  <c r="D206" s="1"/>
  <c r="B207" i="6"/>
  <c r="A206"/>
  <c r="C206"/>
  <c r="D206" s="1"/>
  <c r="B206" i="4"/>
  <c r="A205"/>
  <c r="C205"/>
  <c r="D205" s="1"/>
  <c r="C208" i="14" l="1"/>
  <c r="B209"/>
  <c r="C210" i="21"/>
  <c r="D210"/>
  <c r="D209" i="19"/>
  <c r="B210"/>
  <c r="C209"/>
  <c r="E209" s="1"/>
  <c r="B209" i="1"/>
  <c r="D208"/>
  <c r="B210" i="16"/>
  <c r="D210" s="1"/>
  <c r="C209"/>
  <c r="E209" s="1"/>
  <c r="B211" i="21"/>
  <c r="E210"/>
  <c r="B210" i="20"/>
  <c r="D210" s="1"/>
  <c r="C209"/>
  <c r="E209" s="1"/>
  <c r="B211" i="18"/>
  <c r="D211" s="1"/>
  <c r="C210"/>
  <c r="E210" s="1"/>
  <c r="B211" i="17"/>
  <c r="D211" s="1"/>
  <c r="C210"/>
  <c r="E210" s="1"/>
  <c r="A204" i="5"/>
  <c r="C204"/>
  <c r="D204" s="1"/>
  <c r="B205"/>
  <c r="A205" i="13"/>
  <c r="B206"/>
  <c r="C205"/>
  <c r="D205" s="1"/>
  <c r="B337" i="12"/>
  <c r="A336"/>
  <c r="C336"/>
  <c r="D336" s="1"/>
  <c r="B279" i="11"/>
  <c r="A278"/>
  <c r="C278"/>
  <c r="B206" i="10"/>
  <c r="A205"/>
  <c r="C205"/>
  <c r="D205" s="1"/>
  <c r="B206" i="9"/>
  <c r="A205"/>
  <c r="C205"/>
  <c r="D205" s="1"/>
  <c r="B207" i="8"/>
  <c r="A206"/>
  <c r="C206"/>
  <c r="D206" s="1"/>
  <c r="B208" i="7"/>
  <c r="A207"/>
  <c r="C207"/>
  <c r="D207" s="1"/>
  <c r="B208" i="6"/>
  <c r="A207"/>
  <c r="C207"/>
  <c r="D207" s="1"/>
  <c r="B207" i="4"/>
  <c r="A206"/>
  <c r="C206"/>
  <c r="D206" s="1"/>
  <c r="B210" i="14" l="1"/>
  <c r="C209"/>
  <c r="C211" i="21"/>
  <c r="D211"/>
  <c r="D210" i="19"/>
  <c r="B211"/>
  <c r="C210"/>
  <c r="E210" s="1"/>
  <c r="B210" i="1"/>
  <c r="D209"/>
  <c r="B211" i="16"/>
  <c r="D211" s="1"/>
  <c r="C210"/>
  <c r="E210" s="1"/>
  <c r="B212" i="21"/>
  <c r="E211"/>
  <c r="B211" i="20"/>
  <c r="D211" s="1"/>
  <c r="C210"/>
  <c r="E210" s="1"/>
  <c r="B212" i="18"/>
  <c r="D212" s="1"/>
  <c r="C211"/>
  <c r="E211" s="1"/>
  <c r="B212" i="17"/>
  <c r="D212" s="1"/>
  <c r="C211"/>
  <c r="E211" s="1"/>
  <c r="A205" i="5"/>
  <c r="B206"/>
  <c r="C205"/>
  <c r="D205" s="1"/>
  <c r="A206" i="13"/>
  <c r="B207"/>
  <c r="C206"/>
  <c r="D206" s="1"/>
  <c r="B338" i="12"/>
  <c r="A337"/>
  <c r="C337"/>
  <c r="D337" s="1"/>
  <c r="D278" i="11"/>
  <c r="G35"/>
  <c r="G36" s="1"/>
  <c r="B280"/>
  <c r="A279"/>
  <c r="B207" i="10"/>
  <c r="A206"/>
  <c r="C206"/>
  <c r="D206" s="1"/>
  <c r="B207" i="9"/>
  <c r="A206"/>
  <c r="C206"/>
  <c r="D206" s="1"/>
  <c r="B208" i="8"/>
  <c r="A207"/>
  <c r="C207"/>
  <c r="D207" s="1"/>
  <c r="B209" i="7"/>
  <c r="A208"/>
  <c r="C208"/>
  <c r="D208" s="1"/>
  <c r="B209" i="6"/>
  <c r="A208"/>
  <c r="C208"/>
  <c r="D208" s="1"/>
  <c r="B208" i="4"/>
  <c r="A207"/>
  <c r="C207"/>
  <c r="D207" s="1"/>
  <c r="C210" i="14" l="1"/>
  <c r="B211"/>
  <c r="C212" i="21"/>
  <c r="D212"/>
  <c r="D211" i="19"/>
  <c r="C211"/>
  <c r="E211" s="1"/>
  <c r="B212"/>
  <c r="B211" i="1"/>
  <c r="D210"/>
  <c r="B212" i="16"/>
  <c r="D212" s="1"/>
  <c r="C211"/>
  <c r="E211" s="1"/>
  <c r="B213" i="21"/>
  <c r="E212"/>
  <c r="B212" i="20"/>
  <c r="D212" s="1"/>
  <c r="C211"/>
  <c r="E211" s="1"/>
  <c r="B213" i="18"/>
  <c r="D213" s="1"/>
  <c r="C212"/>
  <c r="E212" s="1"/>
  <c r="B213" i="17"/>
  <c r="D213" s="1"/>
  <c r="C212"/>
  <c r="E212" s="1"/>
  <c r="A206" i="5"/>
  <c r="C206"/>
  <c r="D206" s="1"/>
  <c r="B207"/>
  <c r="A207" i="13"/>
  <c r="B208"/>
  <c r="C207"/>
  <c r="D207" s="1"/>
  <c r="B339" i="12"/>
  <c r="A338"/>
  <c r="C338"/>
  <c r="D338" s="1"/>
  <c r="B281" i="11"/>
  <c r="A280"/>
  <c r="C281"/>
  <c r="D281" s="1"/>
  <c r="C280"/>
  <c r="D280" s="1"/>
  <c r="C279"/>
  <c r="D279" s="1"/>
  <c r="A207" i="10"/>
  <c r="B208"/>
  <c r="C207"/>
  <c r="D207" s="1"/>
  <c r="B208" i="9"/>
  <c r="A207"/>
  <c r="C207"/>
  <c r="D207" s="1"/>
  <c r="B209" i="8"/>
  <c r="A208"/>
  <c r="C208"/>
  <c r="D208" s="1"/>
  <c r="B210" i="7"/>
  <c r="A209"/>
  <c r="C209"/>
  <c r="D209" s="1"/>
  <c r="B210" i="6"/>
  <c r="A209"/>
  <c r="C209"/>
  <c r="D209" s="1"/>
  <c r="B209" i="4"/>
  <c r="A208"/>
  <c r="C208"/>
  <c r="D208" s="1"/>
  <c r="B212" i="14" l="1"/>
  <c r="C211"/>
  <c r="C213" i="21"/>
  <c r="D213"/>
  <c r="D212" i="19"/>
  <c r="B213"/>
  <c r="C212"/>
  <c r="E212" s="1"/>
  <c r="B212" i="1"/>
  <c r="D211"/>
  <c r="B213" i="16"/>
  <c r="D213" s="1"/>
  <c r="C212"/>
  <c r="E212" s="1"/>
  <c r="B214" i="21"/>
  <c r="E213"/>
  <c r="B213" i="20"/>
  <c r="D213" s="1"/>
  <c r="C212"/>
  <c r="E212" s="1"/>
  <c r="B214" i="18"/>
  <c r="D214" s="1"/>
  <c r="C213"/>
  <c r="E213" s="1"/>
  <c r="B214" i="17"/>
  <c r="D214" s="1"/>
  <c r="C213"/>
  <c r="E213" s="1"/>
  <c r="A207" i="5"/>
  <c r="B208"/>
  <c r="C207"/>
  <c r="D207" s="1"/>
  <c r="A208" i="13"/>
  <c r="B209"/>
  <c r="C208"/>
  <c r="D208" s="1"/>
  <c r="B340" i="12"/>
  <c r="A339"/>
  <c r="C339"/>
  <c r="D339" s="1"/>
  <c r="B282" i="11"/>
  <c r="A281"/>
  <c r="A208" i="10"/>
  <c r="B209"/>
  <c r="C208"/>
  <c r="D208" s="1"/>
  <c r="B209" i="9"/>
  <c r="A208"/>
  <c r="C208"/>
  <c r="D208" s="1"/>
  <c r="B210" i="8"/>
  <c r="A209"/>
  <c r="C209"/>
  <c r="D209" s="1"/>
  <c r="B211" i="7"/>
  <c r="A210"/>
  <c r="C210"/>
  <c r="D210" s="1"/>
  <c r="B211" i="6"/>
  <c r="A210"/>
  <c r="C210"/>
  <c r="D210" s="1"/>
  <c r="B210" i="4"/>
  <c r="A209"/>
  <c r="C209"/>
  <c r="D209" s="1"/>
  <c r="C212" i="14" l="1"/>
  <c r="B213"/>
  <c r="C214" i="21"/>
  <c r="D214"/>
  <c r="D213" i="19"/>
  <c r="C213"/>
  <c r="E213" s="1"/>
  <c r="B214"/>
  <c r="B213" i="1"/>
  <c r="D212"/>
  <c r="C213" i="16"/>
  <c r="E213" s="1"/>
  <c r="B214"/>
  <c r="D214" s="1"/>
  <c r="B215" i="21"/>
  <c r="E214"/>
  <c r="B214" i="20"/>
  <c r="D214" s="1"/>
  <c r="C213"/>
  <c r="E213" s="1"/>
  <c r="B215" i="18"/>
  <c r="D215" s="1"/>
  <c r="C214"/>
  <c r="E214" s="1"/>
  <c r="B215" i="17"/>
  <c r="D215" s="1"/>
  <c r="C214"/>
  <c r="E214" s="1"/>
  <c r="A208" i="5"/>
  <c r="C208"/>
  <c r="D208" s="1"/>
  <c r="B209"/>
  <c r="A209" i="13"/>
  <c r="B210"/>
  <c r="C209"/>
  <c r="D209" s="1"/>
  <c r="B341" i="12"/>
  <c r="A340"/>
  <c r="C340"/>
  <c r="D340" s="1"/>
  <c r="B283" i="11"/>
  <c r="A282"/>
  <c r="C282"/>
  <c r="D282" s="1"/>
  <c r="B210" i="10"/>
  <c r="A209"/>
  <c r="C209"/>
  <c r="D209" s="1"/>
  <c r="B210" i="9"/>
  <c r="A209"/>
  <c r="C209"/>
  <c r="D209" s="1"/>
  <c r="B211" i="8"/>
  <c r="A210"/>
  <c r="C210"/>
  <c r="D210" s="1"/>
  <c r="B212" i="7"/>
  <c r="A211"/>
  <c r="C211"/>
  <c r="D211" s="1"/>
  <c r="A211" i="6"/>
  <c r="B212"/>
  <c r="C211"/>
  <c r="D211" s="1"/>
  <c r="B211" i="4"/>
  <c r="A210"/>
  <c r="C210"/>
  <c r="D210" s="1"/>
  <c r="C213" i="14" l="1"/>
  <c r="B214"/>
  <c r="C215" i="21"/>
  <c r="D215"/>
  <c r="D214" i="19"/>
  <c r="C214"/>
  <c r="E214" s="1"/>
  <c r="B215"/>
  <c r="B214" i="1"/>
  <c r="D213"/>
  <c r="C214" i="16"/>
  <c r="E214" s="1"/>
  <c r="B215"/>
  <c r="D215" s="1"/>
  <c r="B216" i="21"/>
  <c r="E215"/>
  <c r="B215" i="20"/>
  <c r="D215" s="1"/>
  <c r="C214"/>
  <c r="E214" s="1"/>
  <c r="B216" i="18"/>
  <c r="D216" s="1"/>
  <c r="C215"/>
  <c r="E215" s="1"/>
  <c r="B216" i="17"/>
  <c r="D216" s="1"/>
  <c r="C215"/>
  <c r="E215" s="1"/>
  <c r="B210" i="5"/>
  <c r="A209"/>
  <c r="C209"/>
  <c r="D209" s="1"/>
  <c r="A210" i="13"/>
  <c r="B211"/>
  <c r="C210"/>
  <c r="D210" s="1"/>
  <c r="B342" i="12"/>
  <c r="A341"/>
  <c r="C341"/>
  <c r="D341" s="1"/>
  <c r="B284" i="11"/>
  <c r="A283"/>
  <c r="C283"/>
  <c r="D283" s="1"/>
  <c r="B211" i="10"/>
  <c r="A210"/>
  <c r="C210"/>
  <c r="D210" s="1"/>
  <c r="B211" i="9"/>
  <c r="A210"/>
  <c r="C210"/>
  <c r="D210" s="1"/>
  <c r="B212" i="8"/>
  <c r="A211"/>
  <c r="C211"/>
  <c r="D211" s="1"/>
  <c r="B213" i="7"/>
  <c r="A212"/>
  <c r="C212"/>
  <c r="D212" s="1"/>
  <c r="A212" i="6"/>
  <c r="B213"/>
  <c r="C212"/>
  <c r="D212" s="1"/>
  <c r="B212" i="4"/>
  <c r="A211"/>
  <c r="C211"/>
  <c r="D211" s="1"/>
  <c r="B215" i="14" l="1"/>
  <c r="C214"/>
  <c r="C216" i="21"/>
  <c r="D216"/>
  <c r="D215" i="19"/>
  <c r="B216"/>
  <c r="C215"/>
  <c r="E215" s="1"/>
  <c r="B215" i="1"/>
  <c r="D214"/>
  <c r="B216" i="16"/>
  <c r="D216" s="1"/>
  <c r="C215"/>
  <c r="E215" s="1"/>
  <c r="B217" i="21"/>
  <c r="E216"/>
  <c r="B216" i="20"/>
  <c r="D216" s="1"/>
  <c r="C215"/>
  <c r="E215" s="1"/>
  <c r="B217" i="18"/>
  <c r="D217" s="1"/>
  <c r="C216"/>
  <c r="E216" s="1"/>
  <c r="B217" i="17"/>
  <c r="D217" s="1"/>
  <c r="C216"/>
  <c r="E216" s="1"/>
  <c r="A210" i="5"/>
  <c r="C210"/>
  <c r="D210" s="1"/>
  <c r="B211"/>
  <c r="A211" i="13"/>
  <c r="B212"/>
  <c r="C211"/>
  <c r="D211" s="1"/>
  <c r="B343" i="12"/>
  <c r="A342"/>
  <c r="C342"/>
  <c r="D342" s="1"/>
  <c r="B285" i="11"/>
  <c r="A284"/>
  <c r="C284"/>
  <c r="D284" s="1"/>
  <c r="B212" i="10"/>
  <c r="A211"/>
  <c r="C211"/>
  <c r="D211" s="1"/>
  <c r="B212" i="9"/>
  <c r="A211"/>
  <c r="C211"/>
  <c r="D211" s="1"/>
  <c r="B213" i="8"/>
  <c r="A212"/>
  <c r="C212"/>
  <c r="D212" s="1"/>
  <c r="B214" i="7"/>
  <c r="A213"/>
  <c r="C213"/>
  <c r="D213" s="1"/>
  <c r="A213" i="6"/>
  <c r="B214"/>
  <c r="C213"/>
  <c r="D213" s="1"/>
  <c r="B213" i="4"/>
  <c r="A212"/>
  <c r="C212"/>
  <c r="D212" s="1"/>
  <c r="C215" i="14" l="1"/>
  <c r="B216"/>
  <c r="C217" i="21"/>
  <c r="D217"/>
  <c r="D216" i="19"/>
  <c r="B217"/>
  <c r="C216"/>
  <c r="E216" s="1"/>
  <c r="B216" i="1"/>
  <c r="D215"/>
  <c r="B217" i="16"/>
  <c r="D217" s="1"/>
  <c r="C216"/>
  <c r="E216" s="1"/>
  <c r="B218" i="21"/>
  <c r="E217"/>
  <c r="B217" i="20"/>
  <c r="D217" s="1"/>
  <c r="C216"/>
  <c r="E216" s="1"/>
  <c r="B218" i="18"/>
  <c r="D218" s="1"/>
  <c r="C217"/>
  <c r="E217" s="1"/>
  <c r="B218" i="17"/>
  <c r="D218" s="1"/>
  <c r="C217"/>
  <c r="E217" s="1"/>
  <c r="C211" i="5"/>
  <c r="D211" s="1"/>
  <c r="B212"/>
  <c r="A211"/>
  <c r="A212" i="13"/>
  <c r="B213"/>
  <c r="C212"/>
  <c r="D212" s="1"/>
  <c r="B344" i="12"/>
  <c r="A343"/>
  <c r="C343"/>
  <c r="D343" s="1"/>
  <c r="B286" i="11"/>
  <c r="A285"/>
  <c r="C285"/>
  <c r="D285" s="1"/>
  <c r="B213" i="10"/>
  <c r="A212"/>
  <c r="C212"/>
  <c r="D212" s="1"/>
  <c r="B213" i="9"/>
  <c r="A212"/>
  <c r="C212"/>
  <c r="D212" s="1"/>
  <c r="B214" i="8"/>
  <c r="A213"/>
  <c r="C213"/>
  <c r="D213" s="1"/>
  <c r="B215" i="7"/>
  <c r="A214"/>
  <c r="C214"/>
  <c r="D214" s="1"/>
  <c r="A214" i="6"/>
  <c r="B215"/>
  <c r="C214"/>
  <c r="D214" s="1"/>
  <c r="B214" i="4"/>
  <c r="A213"/>
  <c r="C213"/>
  <c r="D213" s="1"/>
  <c r="B217" i="14" l="1"/>
  <c r="C216"/>
  <c r="C218" i="21"/>
  <c r="D218"/>
  <c r="D217" i="19"/>
  <c r="C217"/>
  <c r="E217" s="1"/>
  <c r="B218"/>
  <c r="B217" i="1"/>
  <c r="D216"/>
  <c r="C217" i="16"/>
  <c r="E217" s="1"/>
  <c r="B218"/>
  <c r="D218" s="1"/>
  <c r="B219" i="21"/>
  <c r="E218"/>
  <c r="B218" i="20"/>
  <c r="D218" s="1"/>
  <c r="C217"/>
  <c r="E217" s="1"/>
  <c r="B219" i="18"/>
  <c r="D219" s="1"/>
  <c r="C218"/>
  <c r="E218" s="1"/>
  <c r="B219" i="17"/>
  <c r="D219" s="1"/>
  <c r="C218"/>
  <c r="E218" s="1"/>
  <c r="A212" i="5"/>
  <c r="C212"/>
  <c r="D212" s="1"/>
  <c r="B213"/>
  <c r="A213" i="13"/>
  <c r="B214"/>
  <c r="C213"/>
  <c r="D213" s="1"/>
  <c r="B345" i="12"/>
  <c r="A344"/>
  <c r="C344"/>
  <c r="D344" s="1"/>
  <c r="B287" i="11"/>
  <c r="A286"/>
  <c r="C286"/>
  <c r="D286" s="1"/>
  <c r="B214" i="10"/>
  <c r="A213"/>
  <c r="C213"/>
  <c r="D213" s="1"/>
  <c r="B214" i="9"/>
  <c r="A213"/>
  <c r="C213"/>
  <c r="D213" s="1"/>
  <c r="B215" i="8"/>
  <c r="A214"/>
  <c r="C214"/>
  <c r="D214" s="1"/>
  <c r="B216" i="7"/>
  <c r="A215"/>
  <c r="C215"/>
  <c r="D215" s="1"/>
  <c r="A215" i="6"/>
  <c r="B216"/>
  <c r="C215"/>
  <c r="D215" s="1"/>
  <c r="B215" i="4"/>
  <c r="A214"/>
  <c r="C214"/>
  <c r="D214" s="1"/>
  <c r="C217" i="14" l="1"/>
  <c r="B218"/>
  <c r="C219" i="21"/>
  <c r="D219"/>
  <c r="D218" i="19"/>
  <c r="B219"/>
  <c r="C218"/>
  <c r="E218" s="1"/>
  <c r="B218" i="1"/>
  <c r="D217"/>
  <c r="C218" i="16"/>
  <c r="E218" s="1"/>
  <c r="B219"/>
  <c r="D219" s="1"/>
  <c r="B220" i="21"/>
  <c r="E219"/>
  <c r="B219" i="20"/>
  <c r="D219" s="1"/>
  <c r="C218"/>
  <c r="E218" s="1"/>
  <c r="B220" i="18"/>
  <c r="D220" s="1"/>
  <c r="C219"/>
  <c r="E219" s="1"/>
  <c r="B220" i="17"/>
  <c r="D220" s="1"/>
  <c r="C219"/>
  <c r="E219" s="1"/>
  <c r="A213" i="5"/>
  <c r="C213"/>
  <c r="D213" s="1"/>
  <c r="B214"/>
  <c r="A214" i="13"/>
  <c r="B215"/>
  <c r="C214"/>
  <c r="D214" s="1"/>
  <c r="B346" i="12"/>
  <c r="A345"/>
  <c r="C345"/>
  <c r="D345" s="1"/>
  <c r="B288" i="11"/>
  <c r="A287"/>
  <c r="C287"/>
  <c r="D287" s="1"/>
  <c r="B215" i="10"/>
  <c r="A214"/>
  <c r="C214"/>
  <c r="D214" s="1"/>
  <c r="B215" i="9"/>
  <c r="A214"/>
  <c r="C214"/>
  <c r="D214" s="1"/>
  <c r="B216" i="8"/>
  <c r="A215"/>
  <c r="C215"/>
  <c r="D215" s="1"/>
  <c r="B217" i="7"/>
  <c r="A216"/>
  <c r="C216"/>
  <c r="D216" s="1"/>
  <c r="A216" i="6"/>
  <c r="B217"/>
  <c r="C216"/>
  <c r="D216" s="1"/>
  <c r="B216" i="4"/>
  <c r="A215"/>
  <c r="C215"/>
  <c r="D215" s="1"/>
  <c r="B219" i="14" l="1"/>
  <c r="C218"/>
  <c r="C220" i="21"/>
  <c r="D220"/>
  <c r="D219" i="19"/>
  <c r="B220"/>
  <c r="C219"/>
  <c r="E219" s="1"/>
  <c r="B219" i="1"/>
  <c r="D218"/>
  <c r="B220" i="16"/>
  <c r="D220" s="1"/>
  <c r="C219"/>
  <c r="E219" s="1"/>
  <c r="B221" i="21"/>
  <c r="E220"/>
  <c r="B220" i="20"/>
  <c r="D220" s="1"/>
  <c r="C219"/>
  <c r="E219" s="1"/>
  <c r="B221" i="18"/>
  <c r="D221" s="1"/>
  <c r="C220"/>
  <c r="E220" s="1"/>
  <c r="B221" i="17"/>
  <c r="D221" s="1"/>
  <c r="C220"/>
  <c r="E220" s="1"/>
  <c r="A214" i="5"/>
  <c r="B215"/>
  <c r="C214"/>
  <c r="D214" s="1"/>
  <c r="A215" i="13"/>
  <c r="B216"/>
  <c r="C215"/>
  <c r="D215" s="1"/>
  <c r="B347" i="12"/>
  <c r="A346"/>
  <c r="C346"/>
  <c r="D346" s="1"/>
  <c r="B289" i="11"/>
  <c r="A288"/>
  <c r="C288"/>
  <c r="D288" s="1"/>
  <c r="B216" i="10"/>
  <c r="A215"/>
  <c r="C215"/>
  <c r="D215" s="1"/>
  <c r="B216" i="9"/>
  <c r="A215"/>
  <c r="C215"/>
  <c r="D215" s="1"/>
  <c r="B217" i="8"/>
  <c r="A216"/>
  <c r="C216"/>
  <c r="D216" s="1"/>
  <c r="B218" i="7"/>
  <c r="A217"/>
  <c r="C217"/>
  <c r="D217" s="1"/>
  <c r="A217" i="6"/>
  <c r="B218"/>
  <c r="C217"/>
  <c r="D217" s="1"/>
  <c r="B217" i="4"/>
  <c r="A216"/>
  <c r="C216"/>
  <c r="D216" s="1"/>
  <c r="C219" i="14" l="1"/>
  <c r="B220"/>
  <c r="C221" i="21"/>
  <c r="D221"/>
  <c r="D220" i="19"/>
  <c r="B221"/>
  <c r="C220"/>
  <c r="E220" s="1"/>
  <c r="B220" i="1"/>
  <c r="D219"/>
  <c r="B221" i="16"/>
  <c r="D221" s="1"/>
  <c r="C220"/>
  <c r="E220" s="1"/>
  <c r="B222" i="21"/>
  <c r="E221"/>
  <c r="B221" i="20"/>
  <c r="D221" s="1"/>
  <c r="C220"/>
  <c r="E220" s="1"/>
  <c r="B222" i="18"/>
  <c r="D222" s="1"/>
  <c r="C221"/>
  <c r="E221" s="1"/>
  <c r="B222" i="17"/>
  <c r="D222" s="1"/>
  <c r="C221"/>
  <c r="E221" s="1"/>
  <c r="A215" i="5"/>
  <c r="C215"/>
  <c r="D215" s="1"/>
  <c r="B216"/>
  <c r="A216" i="13"/>
  <c r="B217"/>
  <c r="C216"/>
  <c r="D216" s="1"/>
  <c r="B348" i="12"/>
  <c r="A347"/>
  <c r="C347"/>
  <c r="D347" s="1"/>
  <c r="B290" i="11"/>
  <c r="A289"/>
  <c r="C289"/>
  <c r="D289" s="1"/>
  <c r="A216" i="10"/>
  <c r="B217"/>
  <c r="C216"/>
  <c r="D216" s="1"/>
  <c r="B217" i="9"/>
  <c r="A216"/>
  <c r="C216"/>
  <c r="D216" s="1"/>
  <c r="B218" i="8"/>
  <c r="A217"/>
  <c r="C217"/>
  <c r="D217" s="1"/>
  <c r="B219" i="7"/>
  <c r="A218"/>
  <c r="C218"/>
  <c r="D218" s="1"/>
  <c r="A218" i="6"/>
  <c r="B219"/>
  <c r="C218"/>
  <c r="D218" s="1"/>
  <c r="B218" i="4"/>
  <c r="A217"/>
  <c r="C217"/>
  <c r="D217" s="1"/>
  <c r="B221" i="14" l="1"/>
  <c r="C220"/>
  <c r="C222" i="21"/>
  <c r="D222"/>
  <c r="D221" i="19"/>
  <c r="B222"/>
  <c r="C221"/>
  <c r="E221" s="1"/>
  <c r="B221" i="1"/>
  <c r="D220"/>
  <c r="B222" i="16"/>
  <c r="D222" s="1"/>
  <c r="C221"/>
  <c r="E221" s="1"/>
  <c r="B223" i="21"/>
  <c r="E222"/>
  <c r="B222" i="20"/>
  <c r="D222" s="1"/>
  <c r="C221"/>
  <c r="E221" s="1"/>
  <c r="B223" i="18"/>
  <c r="D223" s="1"/>
  <c r="C222"/>
  <c r="E222" s="1"/>
  <c r="B223" i="17"/>
  <c r="D223" s="1"/>
  <c r="C222"/>
  <c r="E222" s="1"/>
  <c r="A216" i="5"/>
  <c r="C216"/>
  <c r="D216" s="1"/>
  <c r="B217"/>
  <c r="A217" i="13"/>
  <c r="B218"/>
  <c r="C217"/>
  <c r="D217" s="1"/>
  <c r="B349" i="12"/>
  <c r="A348"/>
  <c r="C348"/>
  <c r="D348" s="1"/>
  <c r="B291" i="11"/>
  <c r="A290"/>
  <c r="C290"/>
  <c r="D290" s="1"/>
  <c r="B218" i="10"/>
  <c r="A217"/>
  <c r="C217"/>
  <c r="D217" s="1"/>
  <c r="B218" i="9"/>
  <c r="A217"/>
  <c r="C217"/>
  <c r="D217" s="1"/>
  <c r="B219" i="8"/>
  <c r="A218"/>
  <c r="C218"/>
  <c r="D218" s="1"/>
  <c r="B220" i="7"/>
  <c r="A219"/>
  <c r="C219"/>
  <c r="D219" s="1"/>
  <c r="A219" i="6"/>
  <c r="B220"/>
  <c r="C219"/>
  <c r="D219" s="1"/>
  <c r="B219" i="4"/>
  <c r="A218"/>
  <c r="C218"/>
  <c r="D218" s="1"/>
  <c r="C221" i="14" l="1"/>
  <c r="B222"/>
  <c r="C223" i="21"/>
  <c r="D223"/>
  <c r="D222" i="19"/>
  <c r="B223"/>
  <c r="C222"/>
  <c r="E222" s="1"/>
  <c r="B222" i="1"/>
  <c r="D221"/>
  <c r="B223" i="16"/>
  <c r="D223" s="1"/>
  <c r="C222"/>
  <c r="E222" s="1"/>
  <c r="B224" i="21"/>
  <c r="E223"/>
  <c r="B223" i="20"/>
  <c r="D223" s="1"/>
  <c r="C222"/>
  <c r="E222" s="1"/>
  <c r="B224" i="18"/>
  <c r="D224" s="1"/>
  <c r="C223"/>
  <c r="E223" s="1"/>
  <c r="B224" i="17"/>
  <c r="D224" s="1"/>
  <c r="C223"/>
  <c r="E223" s="1"/>
  <c r="A217" i="5"/>
  <c r="B218"/>
  <c r="C217"/>
  <c r="D217" s="1"/>
  <c r="A218" i="13"/>
  <c r="B219"/>
  <c r="C218"/>
  <c r="D218" s="1"/>
  <c r="B350" i="12"/>
  <c r="A349"/>
  <c r="C349"/>
  <c r="D349" s="1"/>
  <c r="B292" i="11"/>
  <c r="A291"/>
  <c r="C291"/>
  <c r="D291" s="1"/>
  <c r="B219" i="10"/>
  <c r="A218"/>
  <c r="C218"/>
  <c r="D218" s="1"/>
  <c r="B219" i="9"/>
  <c r="A218"/>
  <c r="C218"/>
  <c r="D218" s="1"/>
  <c r="B220" i="8"/>
  <c r="A219"/>
  <c r="C219"/>
  <c r="D219" s="1"/>
  <c r="B221" i="7"/>
  <c r="A220"/>
  <c r="C220"/>
  <c r="D220" s="1"/>
  <c r="A220" i="6"/>
  <c r="B221"/>
  <c r="C220"/>
  <c r="D220" s="1"/>
  <c r="B220" i="4"/>
  <c r="A219"/>
  <c r="C219"/>
  <c r="D219" s="1"/>
  <c r="C222" i="14" l="1"/>
  <c r="B223"/>
  <c r="C224" i="21"/>
  <c r="D224"/>
  <c r="D223" i="19"/>
  <c r="B224"/>
  <c r="C223"/>
  <c r="E223" s="1"/>
  <c r="B223" i="1"/>
  <c r="D222"/>
  <c r="B224" i="16"/>
  <c r="D224" s="1"/>
  <c r="C223"/>
  <c r="E223" s="1"/>
  <c r="B225" i="21"/>
  <c r="E224"/>
  <c r="B224" i="20"/>
  <c r="D224" s="1"/>
  <c r="C223"/>
  <c r="E223" s="1"/>
  <c r="B225" i="18"/>
  <c r="D225" s="1"/>
  <c r="C224"/>
  <c r="E224" s="1"/>
  <c r="B225" i="17"/>
  <c r="D225" s="1"/>
  <c r="C224"/>
  <c r="E224" s="1"/>
  <c r="A218" i="5"/>
  <c r="C218"/>
  <c r="D218" s="1"/>
  <c r="B219"/>
  <c r="A219" i="13"/>
  <c r="B220"/>
  <c r="C219"/>
  <c r="D219" s="1"/>
  <c r="B351" i="12"/>
  <c r="A350"/>
  <c r="C350"/>
  <c r="B293" i="11"/>
  <c r="A292"/>
  <c r="C292"/>
  <c r="D292" s="1"/>
  <c r="B220" i="10"/>
  <c r="A219"/>
  <c r="C219"/>
  <c r="D219" s="1"/>
  <c r="B220" i="9"/>
  <c r="A219"/>
  <c r="C219"/>
  <c r="D219" s="1"/>
  <c r="B221" i="8"/>
  <c r="A220"/>
  <c r="C220"/>
  <c r="D220" s="1"/>
  <c r="B222" i="7"/>
  <c r="A221"/>
  <c r="C221"/>
  <c r="D221" s="1"/>
  <c r="A221" i="6"/>
  <c r="B222"/>
  <c r="C221"/>
  <c r="D221" s="1"/>
  <c r="B221" i="4"/>
  <c r="A220"/>
  <c r="C220"/>
  <c r="D220" s="1"/>
  <c r="C223" i="14" l="1"/>
  <c r="B224"/>
  <c r="C225" i="21"/>
  <c r="D225"/>
  <c r="D224" i="19"/>
  <c r="B225"/>
  <c r="C224"/>
  <c r="E224" s="1"/>
  <c r="B224" i="1"/>
  <c r="D223"/>
  <c r="B225" i="16"/>
  <c r="D225" s="1"/>
  <c r="C224"/>
  <c r="E224" s="1"/>
  <c r="B226" i="21"/>
  <c r="E225"/>
  <c r="B225" i="20"/>
  <c r="D225" s="1"/>
  <c r="C224"/>
  <c r="E224" s="1"/>
  <c r="B226" i="18"/>
  <c r="D226" s="1"/>
  <c r="C225"/>
  <c r="E225" s="1"/>
  <c r="B226" i="17"/>
  <c r="D226" s="1"/>
  <c r="C225"/>
  <c r="E225" s="1"/>
  <c r="A219" i="5"/>
  <c r="C219"/>
  <c r="D219" s="1"/>
  <c r="B220"/>
  <c r="A220" i="13"/>
  <c r="B221"/>
  <c r="C220"/>
  <c r="D220" s="1"/>
  <c r="D350" i="12"/>
  <c r="I35"/>
  <c r="I36" s="1"/>
  <c r="B352"/>
  <c r="A351"/>
  <c r="B294" i="11"/>
  <c r="A293"/>
  <c r="C293"/>
  <c r="D293" s="1"/>
  <c r="B221" i="10"/>
  <c r="A220"/>
  <c r="C220"/>
  <c r="D220" s="1"/>
  <c r="B221" i="9"/>
  <c r="A220"/>
  <c r="C220"/>
  <c r="D220" s="1"/>
  <c r="B222" i="8"/>
  <c r="A221"/>
  <c r="C221"/>
  <c r="D221" s="1"/>
  <c r="B223" i="7"/>
  <c r="A222"/>
  <c r="C222"/>
  <c r="D222" s="1"/>
  <c r="A222" i="6"/>
  <c r="B223"/>
  <c r="C222"/>
  <c r="D222" s="1"/>
  <c r="B222" i="4"/>
  <c r="A221"/>
  <c r="C221"/>
  <c r="D221" s="1"/>
  <c r="C224" i="14" l="1"/>
  <c r="B225"/>
  <c r="C226" i="21"/>
  <c r="D226"/>
  <c r="D225" i="19"/>
  <c r="B226"/>
  <c r="C225"/>
  <c r="E225" s="1"/>
  <c r="B225" i="1"/>
  <c r="D224"/>
  <c r="C225" i="16"/>
  <c r="E225" s="1"/>
  <c r="B226"/>
  <c r="D226" s="1"/>
  <c r="B227" i="21"/>
  <c r="E226"/>
  <c r="B226" i="20"/>
  <c r="D226" s="1"/>
  <c r="C225"/>
  <c r="E225" s="1"/>
  <c r="B227" i="18"/>
  <c r="D227" s="1"/>
  <c r="C226"/>
  <c r="E226" s="1"/>
  <c r="B227" i="17"/>
  <c r="D227" s="1"/>
  <c r="C226"/>
  <c r="E226" s="1"/>
  <c r="A220" i="5"/>
  <c r="C220"/>
  <c r="D220" s="1"/>
  <c r="B221"/>
  <c r="A221" i="13"/>
  <c r="B222"/>
  <c r="C221"/>
  <c r="D221" s="1"/>
  <c r="B353" i="12"/>
  <c r="C353" s="1"/>
  <c r="D353" s="1"/>
  <c r="A352"/>
  <c r="C351"/>
  <c r="D351" s="1"/>
  <c r="C352"/>
  <c r="D352" s="1"/>
  <c r="B295" i="11"/>
  <c r="A294"/>
  <c r="C294"/>
  <c r="D294" s="1"/>
  <c r="B222" i="10"/>
  <c r="A221"/>
  <c r="C221"/>
  <c r="D221" s="1"/>
  <c r="B222" i="9"/>
  <c r="A221"/>
  <c r="C221"/>
  <c r="D221" s="1"/>
  <c r="B223" i="8"/>
  <c r="A222"/>
  <c r="C222"/>
  <c r="D222" s="1"/>
  <c r="B224" i="7"/>
  <c r="A223"/>
  <c r="C223"/>
  <c r="D223" s="1"/>
  <c r="A223" i="6"/>
  <c r="B224"/>
  <c r="C223"/>
  <c r="D223" s="1"/>
  <c r="B223" i="4"/>
  <c r="A222"/>
  <c r="C222"/>
  <c r="D222" s="1"/>
  <c r="B226" i="14" l="1"/>
  <c r="C225"/>
  <c r="C227" i="21"/>
  <c r="D227"/>
  <c r="D226" i="19"/>
  <c r="B227"/>
  <c r="C226"/>
  <c r="E226" s="1"/>
  <c r="B226" i="1"/>
  <c r="D225"/>
  <c r="B227" i="16"/>
  <c r="D227" s="1"/>
  <c r="C226"/>
  <c r="E226" s="1"/>
  <c r="B228" i="21"/>
  <c r="E227"/>
  <c r="B227" i="20"/>
  <c r="D227" s="1"/>
  <c r="C226"/>
  <c r="E226" s="1"/>
  <c r="B228" i="18"/>
  <c r="D228" s="1"/>
  <c r="C227"/>
  <c r="E227" s="1"/>
  <c r="B228" i="17"/>
  <c r="D228" s="1"/>
  <c r="C227"/>
  <c r="E227" s="1"/>
  <c r="A221" i="5"/>
  <c r="C221"/>
  <c r="D221" s="1"/>
  <c r="B222"/>
  <c r="A222" i="13"/>
  <c r="B223"/>
  <c r="C222"/>
  <c r="D222" s="1"/>
  <c r="B354" i="12"/>
  <c r="A353"/>
  <c r="B296" i="11"/>
  <c r="A295"/>
  <c r="C295"/>
  <c r="D295" s="1"/>
  <c r="A222" i="10"/>
  <c r="B223"/>
  <c r="C222"/>
  <c r="D222" s="1"/>
  <c r="B223" i="9"/>
  <c r="A222"/>
  <c r="C222"/>
  <c r="D222" s="1"/>
  <c r="B224" i="8"/>
  <c r="A223"/>
  <c r="C223"/>
  <c r="D223" s="1"/>
  <c r="B225" i="7"/>
  <c r="A224"/>
  <c r="C224"/>
  <c r="D224" s="1"/>
  <c r="A224" i="6"/>
  <c r="B225"/>
  <c r="C224"/>
  <c r="D224" s="1"/>
  <c r="B224" i="4"/>
  <c r="A223"/>
  <c r="C223"/>
  <c r="D223" s="1"/>
  <c r="C226" i="14" l="1"/>
  <c r="B227"/>
  <c r="C228" i="21"/>
  <c r="D228"/>
  <c r="D227" i="19"/>
  <c r="B228"/>
  <c r="C227"/>
  <c r="E227" s="1"/>
  <c r="B227" i="1"/>
  <c r="D226"/>
  <c r="B228" i="16"/>
  <c r="D228" s="1"/>
  <c r="C227"/>
  <c r="E227" s="1"/>
  <c r="B229" i="21"/>
  <c r="E228"/>
  <c r="B228" i="20"/>
  <c r="D228" s="1"/>
  <c r="C227"/>
  <c r="E227" s="1"/>
  <c r="B229" i="18"/>
  <c r="D229" s="1"/>
  <c r="C228"/>
  <c r="E228" s="1"/>
  <c r="B229" i="17"/>
  <c r="D229" s="1"/>
  <c r="C228"/>
  <c r="E228" s="1"/>
  <c r="A222" i="5"/>
  <c r="C222"/>
  <c r="D222" s="1"/>
  <c r="B223"/>
  <c r="A223" i="13"/>
  <c r="B224"/>
  <c r="C223"/>
  <c r="D223" s="1"/>
  <c r="B355" i="12"/>
  <c r="A354"/>
  <c r="C354"/>
  <c r="D354" s="1"/>
  <c r="B297" i="11"/>
  <c r="A296"/>
  <c r="C296"/>
  <c r="D296" s="1"/>
  <c r="B224" i="10"/>
  <c r="A223"/>
  <c r="C223"/>
  <c r="D223" s="1"/>
  <c r="B224" i="9"/>
  <c r="A223"/>
  <c r="C223"/>
  <c r="D223" s="1"/>
  <c r="B225" i="8"/>
  <c r="A224"/>
  <c r="C224"/>
  <c r="D224" s="1"/>
  <c r="B226" i="7"/>
  <c r="A225"/>
  <c r="C225"/>
  <c r="D225" s="1"/>
  <c r="A225" i="6"/>
  <c r="B226"/>
  <c r="C225"/>
  <c r="D225" s="1"/>
  <c r="B225" i="4"/>
  <c r="A224"/>
  <c r="C224"/>
  <c r="D224" s="1"/>
  <c r="B228" i="14" l="1"/>
  <c r="C227"/>
  <c r="C229" i="21"/>
  <c r="D229"/>
  <c r="D228" i="19"/>
  <c r="B229"/>
  <c r="C228"/>
  <c r="E228" s="1"/>
  <c r="B228" i="1"/>
  <c r="D227"/>
  <c r="B229" i="16"/>
  <c r="D229" s="1"/>
  <c r="C228"/>
  <c r="E228" s="1"/>
  <c r="B230" i="21"/>
  <c r="E229"/>
  <c r="B229" i="20"/>
  <c r="D229" s="1"/>
  <c r="C228"/>
  <c r="E228" s="1"/>
  <c r="B230" i="18"/>
  <c r="D230" s="1"/>
  <c r="C229"/>
  <c r="E229" s="1"/>
  <c r="B230" i="17"/>
  <c r="D230" s="1"/>
  <c r="C229"/>
  <c r="E229" s="1"/>
  <c r="B224" i="5"/>
  <c r="A223"/>
  <c r="C223"/>
  <c r="D223" s="1"/>
  <c r="A224" i="13"/>
  <c r="B225"/>
  <c r="C224"/>
  <c r="D224" s="1"/>
  <c r="B356" i="12"/>
  <c r="A355"/>
  <c r="C355"/>
  <c r="D355" s="1"/>
  <c r="B298" i="11"/>
  <c r="A297"/>
  <c r="C297"/>
  <c r="D297" s="1"/>
  <c r="A224" i="10"/>
  <c r="B225"/>
  <c r="C224"/>
  <c r="D224" s="1"/>
  <c r="B225" i="9"/>
  <c r="A224"/>
  <c r="C224"/>
  <c r="D224" s="1"/>
  <c r="B226" i="8"/>
  <c r="A225"/>
  <c r="C225"/>
  <c r="D225" s="1"/>
  <c r="B227" i="7"/>
  <c r="A226"/>
  <c r="C226"/>
  <c r="D226" s="1"/>
  <c r="A226" i="6"/>
  <c r="B227"/>
  <c r="C226"/>
  <c r="D226" s="1"/>
  <c r="B226" i="4"/>
  <c r="A225"/>
  <c r="C225"/>
  <c r="D225" s="1"/>
  <c r="C228" i="14" l="1"/>
  <c r="B229"/>
  <c r="C230" i="21"/>
  <c r="D230"/>
  <c r="D229" i="19"/>
  <c r="B230"/>
  <c r="C229"/>
  <c r="E229" s="1"/>
  <c r="B229" i="1"/>
  <c r="D228"/>
  <c r="B230" i="16"/>
  <c r="D230" s="1"/>
  <c r="C229"/>
  <c r="E229" s="1"/>
  <c r="B231" i="21"/>
  <c r="E230"/>
  <c r="B230" i="20"/>
  <c r="D230" s="1"/>
  <c r="C229"/>
  <c r="E229" s="1"/>
  <c r="B231" i="18"/>
  <c r="D231" s="1"/>
  <c r="C230"/>
  <c r="E230" s="1"/>
  <c r="B231" i="17"/>
  <c r="D231" s="1"/>
  <c r="C230"/>
  <c r="E230" s="1"/>
  <c r="B225" i="5"/>
  <c r="A224"/>
  <c r="C224"/>
  <c r="D224" s="1"/>
  <c r="A225" i="13"/>
  <c r="B226"/>
  <c r="C225"/>
  <c r="D225" s="1"/>
  <c r="B357" i="12"/>
  <c r="A356"/>
  <c r="C356"/>
  <c r="D356" s="1"/>
  <c r="B299" i="11"/>
  <c r="A298"/>
  <c r="C298"/>
  <c r="D298" s="1"/>
  <c r="B226" i="10"/>
  <c r="A225"/>
  <c r="C225"/>
  <c r="D225" s="1"/>
  <c r="B226" i="9"/>
  <c r="A225"/>
  <c r="C225"/>
  <c r="D225" s="1"/>
  <c r="B227" i="8"/>
  <c r="A226"/>
  <c r="C226"/>
  <c r="D226" s="1"/>
  <c r="B228" i="7"/>
  <c r="A227"/>
  <c r="C227"/>
  <c r="D227" s="1"/>
  <c r="A227" i="6"/>
  <c r="B228"/>
  <c r="C227"/>
  <c r="D227" s="1"/>
  <c r="B227" i="4"/>
  <c r="A226"/>
  <c r="C226"/>
  <c r="D226" s="1"/>
  <c r="B230" i="14" l="1"/>
  <c r="C229"/>
  <c r="C231" i="21"/>
  <c r="D231"/>
  <c r="D230" i="19"/>
  <c r="B231"/>
  <c r="C230"/>
  <c r="E230" s="1"/>
  <c r="B230" i="1"/>
  <c r="D229"/>
  <c r="B231" i="16"/>
  <c r="D231" s="1"/>
  <c r="C230"/>
  <c r="E230" s="1"/>
  <c r="B232" i="21"/>
  <c r="E231"/>
  <c r="B231" i="20"/>
  <c r="D231" s="1"/>
  <c r="C230"/>
  <c r="E230" s="1"/>
  <c r="B232" i="18"/>
  <c r="D232" s="1"/>
  <c r="C231"/>
  <c r="E231" s="1"/>
  <c r="B232" i="17"/>
  <c r="D232" s="1"/>
  <c r="C231"/>
  <c r="E231" s="1"/>
  <c r="C225" i="5"/>
  <c r="D225" s="1"/>
  <c r="B226"/>
  <c r="A225"/>
  <c r="A226" i="13"/>
  <c r="B227"/>
  <c r="C226"/>
  <c r="D226" s="1"/>
  <c r="B358" i="12"/>
  <c r="A357"/>
  <c r="C357"/>
  <c r="D357" s="1"/>
  <c r="B300" i="11"/>
  <c r="A299"/>
  <c r="C299"/>
  <c r="D299" s="1"/>
  <c r="A226" i="10"/>
  <c r="B227"/>
  <c r="C226"/>
  <c r="D226" s="1"/>
  <c r="B227" i="9"/>
  <c r="A226"/>
  <c r="C226"/>
  <c r="D226" s="1"/>
  <c r="B228" i="8"/>
  <c r="A227"/>
  <c r="C227"/>
  <c r="D227" s="1"/>
  <c r="B229" i="7"/>
  <c r="A228"/>
  <c r="C228"/>
  <c r="D228" s="1"/>
  <c r="A228" i="6"/>
  <c r="B229"/>
  <c r="C228"/>
  <c r="D228" s="1"/>
  <c r="B228" i="4"/>
  <c r="A227"/>
  <c r="C227"/>
  <c r="D227" s="1"/>
  <c r="C230" i="14" l="1"/>
  <c r="B231"/>
  <c r="C232" i="21"/>
  <c r="D232"/>
  <c r="D231" i="19"/>
  <c r="B232"/>
  <c r="C231"/>
  <c r="E231" s="1"/>
  <c r="B231" i="1"/>
  <c r="D230"/>
  <c r="B232" i="16"/>
  <c r="D232" s="1"/>
  <c r="C231"/>
  <c r="E231" s="1"/>
  <c r="B233" i="21"/>
  <c r="E232"/>
  <c r="B232" i="20"/>
  <c r="D232" s="1"/>
  <c r="C231"/>
  <c r="E231" s="1"/>
  <c r="B233" i="18"/>
  <c r="D233" s="1"/>
  <c r="C232"/>
  <c r="E232" s="1"/>
  <c r="B233" i="17"/>
  <c r="D233" s="1"/>
  <c r="C232"/>
  <c r="E232" s="1"/>
  <c r="A226" i="5"/>
  <c r="C226"/>
  <c r="D226" s="1"/>
  <c r="B227"/>
  <c r="A227" i="13"/>
  <c r="B228"/>
  <c r="C227"/>
  <c r="D227" s="1"/>
  <c r="B359" i="12"/>
  <c r="A358"/>
  <c r="C358"/>
  <c r="D358" s="1"/>
  <c r="B301" i="11"/>
  <c r="A300"/>
  <c r="C300"/>
  <c r="D300" s="1"/>
  <c r="B228" i="10"/>
  <c r="A227"/>
  <c r="C227"/>
  <c r="D227" s="1"/>
  <c r="B228" i="9"/>
  <c r="A227"/>
  <c r="C227"/>
  <c r="D227" s="1"/>
  <c r="B229" i="8"/>
  <c r="A228"/>
  <c r="C228"/>
  <c r="D228" s="1"/>
  <c r="B230" i="7"/>
  <c r="A229"/>
  <c r="C229"/>
  <c r="D229" s="1"/>
  <c r="A229" i="6"/>
  <c r="B230"/>
  <c r="C229"/>
  <c r="D229" s="1"/>
  <c r="B229" i="4"/>
  <c r="A228"/>
  <c r="C228"/>
  <c r="D228" s="1"/>
  <c r="B232" i="14" l="1"/>
  <c r="C231"/>
  <c r="C233" i="21"/>
  <c r="D233"/>
  <c r="D232" i="19"/>
  <c r="B233"/>
  <c r="C232"/>
  <c r="E232" s="1"/>
  <c r="B232" i="1"/>
  <c r="D231"/>
  <c r="B233" i="16"/>
  <c r="D233" s="1"/>
  <c r="C232"/>
  <c r="E232" s="1"/>
  <c r="B234" i="21"/>
  <c r="E233"/>
  <c r="B233" i="20"/>
  <c r="D233" s="1"/>
  <c r="C232"/>
  <c r="E232" s="1"/>
  <c r="B234" i="18"/>
  <c r="D234" s="1"/>
  <c r="C233"/>
  <c r="E233" s="1"/>
  <c r="B234" i="17"/>
  <c r="D234" s="1"/>
  <c r="C233"/>
  <c r="E233" s="1"/>
  <c r="A227" i="5"/>
  <c r="C227"/>
  <c r="D227" s="1"/>
  <c r="B228"/>
  <c r="A228" i="13"/>
  <c r="B229"/>
  <c r="C228"/>
  <c r="D228" s="1"/>
  <c r="B360" i="12"/>
  <c r="A359"/>
  <c r="C359"/>
  <c r="D359" s="1"/>
  <c r="B302" i="11"/>
  <c r="A301"/>
  <c r="C301"/>
  <c r="D301" s="1"/>
  <c r="A228" i="10"/>
  <c r="B229"/>
  <c r="C228"/>
  <c r="D228" s="1"/>
  <c r="B229" i="9"/>
  <c r="A228"/>
  <c r="C228"/>
  <c r="D228" s="1"/>
  <c r="B230" i="8"/>
  <c r="A229"/>
  <c r="C229"/>
  <c r="D229" s="1"/>
  <c r="B231" i="7"/>
  <c r="A230"/>
  <c r="C230"/>
  <c r="D230" s="1"/>
  <c r="A230" i="6"/>
  <c r="B231"/>
  <c r="C230"/>
  <c r="D230" s="1"/>
  <c r="B230" i="4"/>
  <c r="A229"/>
  <c r="C229"/>
  <c r="D229" s="1"/>
  <c r="C232" i="14" l="1"/>
  <c r="B233"/>
  <c r="C234" i="21"/>
  <c r="D234"/>
  <c r="D233" i="19"/>
  <c r="B234"/>
  <c r="C233"/>
  <c r="E233" s="1"/>
  <c r="B233" i="1"/>
  <c r="D232"/>
  <c r="B234" i="16"/>
  <c r="D234" s="1"/>
  <c r="C233"/>
  <c r="E233" s="1"/>
  <c r="B235" i="21"/>
  <c r="E234"/>
  <c r="B234" i="20"/>
  <c r="D234" s="1"/>
  <c r="C233"/>
  <c r="E233" s="1"/>
  <c r="B235" i="18"/>
  <c r="D235" s="1"/>
  <c r="C234"/>
  <c r="E234" s="1"/>
  <c r="B235" i="17"/>
  <c r="D235" s="1"/>
  <c r="C234"/>
  <c r="E234" s="1"/>
  <c r="A228" i="5"/>
  <c r="B229"/>
  <c r="C228"/>
  <c r="D228" s="1"/>
  <c r="A229" i="13"/>
  <c r="B230"/>
  <c r="C229"/>
  <c r="D229" s="1"/>
  <c r="B361" i="12"/>
  <c r="A360"/>
  <c r="C360"/>
  <c r="D360" s="1"/>
  <c r="B303" i="11"/>
  <c r="A302"/>
  <c r="C302"/>
  <c r="D302" s="1"/>
  <c r="B230" i="10"/>
  <c r="A229"/>
  <c r="C229"/>
  <c r="D229" s="1"/>
  <c r="B230" i="9"/>
  <c r="A229"/>
  <c r="C229"/>
  <c r="D229" s="1"/>
  <c r="B231" i="8"/>
  <c r="A230"/>
  <c r="C230"/>
  <c r="D230" s="1"/>
  <c r="B232" i="7"/>
  <c r="A231"/>
  <c r="C231"/>
  <c r="D231" s="1"/>
  <c r="A231" i="6"/>
  <c r="B232"/>
  <c r="C231"/>
  <c r="D231" s="1"/>
  <c r="B231" i="4"/>
  <c r="A230"/>
  <c r="C230"/>
  <c r="D230" s="1"/>
  <c r="B234" i="14" l="1"/>
  <c r="C233"/>
  <c r="C235" i="21"/>
  <c r="D235"/>
  <c r="D234" i="19"/>
  <c r="B235"/>
  <c r="C234"/>
  <c r="E234" s="1"/>
  <c r="B234" i="1"/>
  <c r="D233"/>
  <c r="C234" i="16"/>
  <c r="E234" s="1"/>
  <c r="B235"/>
  <c r="D235" s="1"/>
  <c r="B236" i="21"/>
  <c r="E235"/>
  <c r="B235" i="20"/>
  <c r="D235" s="1"/>
  <c r="C234"/>
  <c r="E234" s="1"/>
  <c r="B236" i="18"/>
  <c r="D236" s="1"/>
  <c r="C235"/>
  <c r="E235" s="1"/>
  <c r="B236" i="17"/>
  <c r="D236" s="1"/>
  <c r="C235"/>
  <c r="E235" s="1"/>
  <c r="A229" i="5"/>
  <c r="B230"/>
  <c r="C229"/>
  <c r="D229" s="1"/>
  <c r="A230" i="13"/>
  <c r="B231"/>
  <c r="C230"/>
  <c r="D230" s="1"/>
  <c r="B362" i="12"/>
  <c r="A361"/>
  <c r="C361"/>
  <c r="D361" s="1"/>
  <c r="B304" i="11"/>
  <c r="A303"/>
  <c r="C303"/>
  <c r="D303" s="1"/>
  <c r="A230" i="10"/>
  <c r="B231"/>
  <c r="C230"/>
  <c r="D230" s="1"/>
  <c r="B231" i="9"/>
  <c r="A230"/>
  <c r="C230"/>
  <c r="D230" s="1"/>
  <c r="B232" i="8"/>
  <c r="A231"/>
  <c r="C231"/>
  <c r="D231" s="1"/>
  <c r="B233" i="7"/>
  <c r="A232"/>
  <c r="C232"/>
  <c r="D232" s="1"/>
  <c r="A232" i="6"/>
  <c r="B233"/>
  <c r="C232"/>
  <c r="D232" s="1"/>
  <c r="B232" i="4"/>
  <c r="A231"/>
  <c r="C231"/>
  <c r="D231" s="1"/>
  <c r="C234" i="14" l="1"/>
  <c r="B235"/>
  <c r="C236" i="21"/>
  <c r="D236"/>
  <c r="D235" i="19"/>
  <c r="C235"/>
  <c r="E235" s="1"/>
  <c r="B236"/>
  <c r="B235" i="1"/>
  <c r="D234"/>
  <c r="C235" i="16"/>
  <c r="E235" s="1"/>
  <c r="B236"/>
  <c r="D236" s="1"/>
  <c r="B237" i="21"/>
  <c r="E236"/>
  <c r="B236" i="20"/>
  <c r="D236" s="1"/>
  <c r="C235"/>
  <c r="E235" s="1"/>
  <c r="B237" i="18"/>
  <c r="D237" s="1"/>
  <c r="C236"/>
  <c r="E236" s="1"/>
  <c r="B237" i="17"/>
  <c r="D237" s="1"/>
  <c r="C236"/>
  <c r="E236" s="1"/>
  <c r="A230" i="5"/>
  <c r="C230"/>
  <c r="D230" s="1"/>
  <c r="B231"/>
  <c r="A231" i="13"/>
  <c r="B232"/>
  <c r="C231"/>
  <c r="D231" s="1"/>
  <c r="B363" i="12"/>
  <c r="A362"/>
  <c r="C362"/>
  <c r="D362" s="1"/>
  <c r="B305" i="11"/>
  <c r="A304"/>
  <c r="C304"/>
  <c r="D304" s="1"/>
  <c r="B232" i="10"/>
  <c r="A231"/>
  <c r="C231"/>
  <c r="D231" s="1"/>
  <c r="B232" i="9"/>
  <c r="A231"/>
  <c r="C231"/>
  <c r="D231" s="1"/>
  <c r="B233" i="8"/>
  <c r="A232"/>
  <c r="C232"/>
  <c r="D232" s="1"/>
  <c r="B234" i="7"/>
  <c r="A233"/>
  <c r="C233"/>
  <c r="D233" s="1"/>
  <c r="A233" i="6"/>
  <c r="B234"/>
  <c r="C233"/>
  <c r="D233" s="1"/>
  <c r="B233" i="4"/>
  <c r="A232"/>
  <c r="C232"/>
  <c r="D232" s="1"/>
  <c r="B236" i="14" l="1"/>
  <c r="C235"/>
  <c r="C237" i="21"/>
  <c r="D237"/>
  <c r="D236" i="19"/>
  <c r="C236"/>
  <c r="E236" s="1"/>
  <c r="B237"/>
  <c r="B236" i="1"/>
  <c r="D235"/>
  <c r="B237" i="16"/>
  <c r="D237" s="1"/>
  <c r="C236"/>
  <c r="E236" s="1"/>
  <c r="B238" i="21"/>
  <c r="E237"/>
  <c r="B237" i="20"/>
  <c r="D237" s="1"/>
  <c r="C236"/>
  <c r="E236" s="1"/>
  <c r="B238" i="18"/>
  <c r="D238" s="1"/>
  <c r="C237"/>
  <c r="E237" s="1"/>
  <c r="B238" i="17"/>
  <c r="D238" s="1"/>
  <c r="C237"/>
  <c r="E237" s="1"/>
  <c r="A231" i="5"/>
  <c r="C231"/>
  <c r="D231" s="1"/>
  <c r="B232"/>
  <c r="A232" i="13"/>
  <c r="B233"/>
  <c r="C232"/>
  <c r="D232" s="1"/>
  <c r="B364" i="12"/>
  <c r="A363"/>
  <c r="C363"/>
  <c r="D363" s="1"/>
  <c r="B306" i="11"/>
  <c r="A305"/>
  <c r="C305"/>
  <c r="D305" s="1"/>
  <c r="A232" i="10"/>
  <c r="B233"/>
  <c r="C232"/>
  <c r="D232" s="1"/>
  <c r="B233" i="9"/>
  <c r="A232"/>
  <c r="C232"/>
  <c r="D232" s="1"/>
  <c r="B234" i="8"/>
  <c r="A233"/>
  <c r="C233"/>
  <c r="D233" s="1"/>
  <c r="B235" i="7"/>
  <c r="A234"/>
  <c r="C234"/>
  <c r="D234" s="1"/>
  <c r="A234" i="6"/>
  <c r="B235"/>
  <c r="C234"/>
  <c r="D234" s="1"/>
  <c r="F36" i="1"/>
  <c r="B234" i="4"/>
  <c r="A233"/>
  <c r="C233"/>
  <c r="D233" s="1"/>
  <c r="C236" i="14" l="1"/>
  <c r="B237"/>
  <c r="C238" i="21"/>
  <c r="D238"/>
  <c r="D237" i="19"/>
  <c r="B238"/>
  <c r="C237"/>
  <c r="E237" s="1"/>
  <c r="B237" i="1"/>
  <c r="D236"/>
  <c r="B238" i="16"/>
  <c r="D238" s="1"/>
  <c r="C237"/>
  <c r="E237" s="1"/>
  <c r="B239" i="21"/>
  <c r="E238"/>
  <c r="B238" i="20"/>
  <c r="D238" s="1"/>
  <c r="C237"/>
  <c r="E237" s="1"/>
  <c r="B239" i="18"/>
  <c r="D239" s="1"/>
  <c r="C238"/>
  <c r="E238" s="1"/>
  <c r="B239" i="17"/>
  <c r="D239" s="1"/>
  <c r="C238"/>
  <c r="E238" s="1"/>
  <c r="C78" i="1"/>
  <c r="E78" s="1"/>
  <c r="C75"/>
  <c r="E75" s="1"/>
  <c r="C74"/>
  <c r="E74" s="1"/>
  <c r="C76"/>
  <c r="E76" s="1"/>
  <c r="C77"/>
  <c r="E77" s="1"/>
  <c r="A232" i="5"/>
  <c r="C232"/>
  <c r="D232" s="1"/>
  <c r="B233"/>
  <c r="A233" i="13"/>
  <c r="B234"/>
  <c r="C233"/>
  <c r="D233" s="1"/>
  <c r="B365" i="12"/>
  <c r="A364"/>
  <c r="C364"/>
  <c r="D364" s="1"/>
  <c r="B307" i="11"/>
  <c r="A306"/>
  <c r="C306"/>
  <c r="D306" s="1"/>
  <c r="B234" i="10"/>
  <c r="A233"/>
  <c r="C233"/>
  <c r="D233" s="1"/>
  <c r="B234" i="9"/>
  <c r="A233"/>
  <c r="C233"/>
  <c r="D233" s="1"/>
  <c r="B235" i="8"/>
  <c r="A234"/>
  <c r="C234"/>
  <c r="D234" s="1"/>
  <c r="B236" i="7"/>
  <c r="A235"/>
  <c r="C235"/>
  <c r="D235" s="1"/>
  <c r="A235" i="6"/>
  <c r="B236"/>
  <c r="C235"/>
  <c r="D235" s="1"/>
  <c r="B235" i="4"/>
  <c r="A234"/>
  <c r="C234"/>
  <c r="D234" s="1"/>
  <c r="B238" i="14" l="1"/>
  <c r="C237"/>
  <c r="C239" i="21"/>
  <c r="D239"/>
  <c r="D238" i="19"/>
  <c r="B239"/>
  <c r="C238"/>
  <c r="E238" s="1"/>
  <c r="B238" i="1"/>
  <c r="D237"/>
  <c r="B239" i="16"/>
  <c r="D239" s="1"/>
  <c r="C238"/>
  <c r="E238" s="1"/>
  <c r="B240" i="21"/>
  <c r="E239"/>
  <c r="B239" i="20"/>
  <c r="D239" s="1"/>
  <c r="C238"/>
  <c r="E238" s="1"/>
  <c r="B240" i="18"/>
  <c r="D240" s="1"/>
  <c r="C239"/>
  <c r="E239" s="1"/>
  <c r="B240" i="17"/>
  <c r="D240" s="1"/>
  <c r="C239"/>
  <c r="E239" s="1"/>
  <c r="G35" i="1"/>
  <c r="A233" i="5"/>
  <c r="C233"/>
  <c r="D233" s="1"/>
  <c r="B234"/>
  <c r="A234" i="13"/>
  <c r="B235"/>
  <c r="C234"/>
  <c r="D234" s="1"/>
  <c r="B366" i="12"/>
  <c r="A365"/>
  <c r="C365"/>
  <c r="D365" s="1"/>
  <c r="B308" i="11"/>
  <c r="A307"/>
  <c r="C307"/>
  <c r="D307" s="1"/>
  <c r="A234" i="10"/>
  <c r="B235"/>
  <c r="C234"/>
  <c r="D234" s="1"/>
  <c r="B235" i="9"/>
  <c r="A234"/>
  <c r="C234"/>
  <c r="D234" s="1"/>
  <c r="B236" i="8"/>
  <c r="A235"/>
  <c r="C235"/>
  <c r="D235" s="1"/>
  <c r="B237" i="7"/>
  <c r="A236"/>
  <c r="C236"/>
  <c r="D236" s="1"/>
  <c r="A236" i="6"/>
  <c r="B237"/>
  <c r="C236"/>
  <c r="D236" s="1"/>
  <c r="B236" i="4"/>
  <c r="A235"/>
  <c r="C235"/>
  <c r="D235" s="1"/>
  <c r="C238" i="14" l="1"/>
  <c r="B239"/>
  <c r="C240" i="21"/>
  <c r="D240"/>
  <c r="D239" i="19"/>
  <c r="B240"/>
  <c r="C239"/>
  <c r="E239" s="1"/>
  <c r="B239" i="1"/>
  <c r="D238"/>
  <c r="C239" i="16"/>
  <c r="E239" s="1"/>
  <c r="B240"/>
  <c r="D240" s="1"/>
  <c r="B241" i="21"/>
  <c r="E240"/>
  <c r="B240" i="20"/>
  <c r="D240" s="1"/>
  <c r="C239"/>
  <c r="E239" s="1"/>
  <c r="B241" i="18"/>
  <c r="D241" s="1"/>
  <c r="C240"/>
  <c r="E240" s="1"/>
  <c r="B241" i="17"/>
  <c r="D241" s="1"/>
  <c r="C240"/>
  <c r="E240" s="1"/>
  <c r="A234" i="5"/>
  <c r="C234"/>
  <c r="D234" s="1"/>
  <c r="B235"/>
  <c r="A235" i="13"/>
  <c r="B236"/>
  <c r="C235"/>
  <c r="D235" s="1"/>
  <c r="B367" i="12"/>
  <c r="A366"/>
  <c r="C366"/>
  <c r="D366" s="1"/>
  <c r="B309" i="11"/>
  <c r="A308"/>
  <c r="C308"/>
  <c r="D308" s="1"/>
  <c r="B236" i="10"/>
  <c r="A235"/>
  <c r="C235"/>
  <c r="D235" s="1"/>
  <c r="B236" i="9"/>
  <c r="A235"/>
  <c r="C235"/>
  <c r="D235" s="1"/>
  <c r="B237" i="8"/>
  <c r="A236"/>
  <c r="C236"/>
  <c r="D236" s="1"/>
  <c r="B238" i="7"/>
  <c r="A237"/>
  <c r="C237"/>
  <c r="D237" s="1"/>
  <c r="A237" i="6"/>
  <c r="B238"/>
  <c r="C237"/>
  <c r="D237" s="1"/>
  <c r="B237" i="4"/>
  <c r="A236"/>
  <c r="C236"/>
  <c r="D236" s="1"/>
  <c r="C239" i="14" l="1"/>
  <c r="B240"/>
  <c r="C241" i="21"/>
  <c r="D241"/>
  <c r="D240" i="19"/>
  <c r="C240"/>
  <c r="E240" s="1"/>
  <c r="B241"/>
  <c r="B240" i="1"/>
  <c r="D239"/>
  <c r="B241" i="16"/>
  <c r="D241" s="1"/>
  <c r="C240"/>
  <c r="E240" s="1"/>
  <c r="B242" i="21"/>
  <c r="E241"/>
  <c r="B241" i="20"/>
  <c r="D241" s="1"/>
  <c r="C240"/>
  <c r="E240" s="1"/>
  <c r="B242" i="18"/>
  <c r="D242" s="1"/>
  <c r="C241"/>
  <c r="E241" s="1"/>
  <c r="B242" i="17"/>
  <c r="D242" s="1"/>
  <c r="C241"/>
  <c r="E241" s="1"/>
  <c r="A235" i="5"/>
  <c r="B236"/>
  <c r="C235"/>
  <c r="D235" s="1"/>
  <c r="A236" i="13"/>
  <c r="B237"/>
  <c r="C236"/>
  <c r="D236" s="1"/>
  <c r="B368" i="12"/>
  <c r="A367"/>
  <c r="C367"/>
  <c r="D367" s="1"/>
  <c r="B310" i="11"/>
  <c r="A309"/>
  <c r="C309"/>
  <c r="D309" s="1"/>
  <c r="A236" i="10"/>
  <c r="B237"/>
  <c r="C236"/>
  <c r="D236" s="1"/>
  <c r="B237" i="9"/>
  <c r="A236"/>
  <c r="C236"/>
  <c r="D236" s="1"/>
  <c r="B238" i="8"/>
  <c r="A237"/>
  <c r="C237"/>
  <c r="D237" s="1"/>
  <c r="B239" i="7"/>
  <c r="A238"/>
  <c r="C238"/>
  <c r="D238" s="1"/>
  <c r="A238" i="6"/>
  <c r="B239"/>
  <c r="C238"/>
  <c r="D238" s="1"/>
  <c r="B238" i="4"/>
  <c r="A237"/>
  <c r="C237"/>
  <c r="D237" s="1"/>
  <c r="B241" i="14" l="1"/>
  <c r="C240"/>
  <c r="C242" i="21"/>
  <c r="D242"/>
  <c r="D241" i="19"/>
  <c r="B242"/>
  <c r="C241"/>
  <c r="E241" s="1"/>
  <c r="B241" i="1"/>
  <c r="D240"/>
  <c r="B242" i="16"/>
  <c r="D242" s="1"/>
  <c r="C241"/>
  <c r="E241" s="1"/>
  <c r="B243" i="21"/>
  <c r="E242"/>
  <c r="B242" i="20"/>
  <c r="D242" s="1"/>
  <c r="C241"/>
  <c r="E241" s="1"/>
  <c r="B243" i="18"/>
  <c r="D243" s="1"/>
  <c r="C242"/>
  <c r="E242" s="1"/>
  <c r="B243" i="17"/>
  <c r="D243" s="1"/>
  <c r="C242"/>
  <c r="E242" s="1"/>
  <c r="B237" i="5"/>
  <c r="A236"/>
  <c r="C236"/>
  <c r="D236" s="1"/>
  <c r="A237" i="13"/>
  <c r="B238"/>
  <c r="C237"/>
  <c r="D237" s="1"/>
  <c r="B369" i="12"/>
  <c r="A368"/>
  <c r="C368"/>
  <c r="D368" s="1"/>
  <c r="B311" i="11"/>
  <c r="A310"/>
  <c r="C310"/>
  <c r="D310" s="1"/>
  <c r="B238" i="10"/>
  <c r="A237"/>
  <c r="C237"/>
  <c r="D237" s="1"/>
  <c r="B238" i="9"/>
  <c r="A237"/>
  <c r="C237"/>
  <c r="D237" s="1"/>
  <c r="B239" i="8"/>
  <c r="A238"/>
  <c r="C238"/>
  <c r="D238" s="1"/>
  <c r="B240" i="7"/>
  <c r="A239"/>
  <c r="C239"/>
  <c r="D239" s="1"/>
  <c r="A239" i="6"/>
  <c r="B240"/>
  <c r="C239"/>
  <c r="D239" s="1"/>
  <c r="B239" i="4"/>
  <c r="A238"/>
  <c r="C238"/>
  <c r="D238" s="1"/>
  <c r="C241" i="14" l="1"/>
  <c r="B242"/>
  <c r="C243" i="21"/>
  <c r="D243"/>
  <c r="D242" i="19"/>
  <c r="B243"/>
  <c r="C242"/>
  <c r="E242" s="1"/>
  <c r="B242" i="1"/>
  <c r="D241"/>
  <c r="B243" i="16"/>
  <c r="D243" s="1"/>
  <c r="C242"/>
  <c r="E242" s="1"/>
  <c r="B244" i="21"/>
  <c r="E243"/>
  <c r="B243" i="20"/>
  <c r="D243" s="1"/>
  <c r="C242"/>
  <c r="E242" s="1"/>
  <c r="B244" i="18"/>
  <c r="D244" s="1"/>
  <c r="C243"/>
  <c r="E243" s="1"/>
  <c r="B244" i="17"/>
  <c r="D244" s="1"/>
  <c r="C243"/>
  <c r="E243" s="1"/>
  <c r="A237" i="5"/>
  <c r="C237"/>
  <c r="D237" s="1"/>
  <c r="B238"/>
  <c r="A238" i="13"/>
  <c r="B239"/>
  <c r="C238"/>
  <c r="D238" s="1"/>
  <c r="B370" i="12"/>
  <c r="A369"/>
  <c r="C369"/>
  <c r="D369" s="1"/>
  <c r="B312" i="11"/>
  <c r="A311"/>
  <c r="C311"/>
  <c r="D311" s="1"/>
  <c r="A238" i="10"/>
  <c r="B239"/>
  <c r="C238"/>
  <c r="D238" s="1"/>
  <c r="B239" i="9"/>
  <c r="A238"/>
  <c r="C238"/>
  <c r="D238" s="1"/>
  <c r="B240" i="8"/>
  <c r="A239"/>
  <c r="C239"/>
  <c r="D239" s="1"/>
  <c r="B241" i="7"/>
  <c r="A240"/>
  <c r="C240"/>
  <c r="D240" s="1"/>
  <c r="A240" i="6"/>
  <c r="B241"/>
  <c r="C240"/>
  <c r="D240" s="1"/>
  <c r="B240" i="4"/>
  <c r="A239"/>
  <c r="C239"/>
  <c r="D239" s="1"/>
  <c r="B243" i="14" l="1"/>
  <c r="C242"/>
  <c r="C244" i="21"/>
  <c r="D244"/>
  <c r="D243" i="19"/>
  <c r="C243"/>
  <c r="E243" s="1"/>
  <c r="B244"/>
  <c r="B243" i="1"/>
  <c r="D242"/>
  <c r="B244" i="16"/>
  <c r="D244" s="1"/>
  <c r="C243"/>
  <c r="E243" s="1"/>
  <c r="B245" i="21"/>
  <c r="E244"/>
  <c r="B244" i="20"/>
  <c r="D244" s="1"/>
  <c r="C243"/>
  <c r="E243" s="1"/>
  <c r="B245" i="18"/>
  <c r="D245" s="1"/>
  <c r="C244"/>
  <c r="E244" s="1"/>
  <c r="B245" i="17"/>
  <c r="D245" s="1"/>
  <c r="C244"/>
  <c r="E244" s="1"/>
  <c r="A238" i="5"/>
  <c r="C238"/>
  <c r="D238" s="1"/>
  <c r="B239"/>
  <c r="A239" i="13"/>
  <c r="B240"/>
  <c r="C239"/>
  <c r="D239" s="1"/>
  <c r="B371" i="12"/>
  <c r="A370"/>
  <c r="C370"/>
  <c r="D370" s="1"/>
  <c r="B313" i="11"/>
  <c r="A312"/>
  <c r="C312"/>
  <c r="D312" s="1"/>
  <c r="B240" i="10"/>
  <c r="A239"/>
  <c r="C239"/>
  <c r="D239" s="1"/>
  <c r="B240" i="9"/>
  <c r="A239"/>
  <c r="C239"/>
  <c r="D239" s="1"/>
  <c r="B241" i="8"/>
  <c r="A240"/>
  <c r="C240"/>
  <c r="D240" s="1"/>
  <c r="B242" i="7"/>
  <c r="A241"/>
  <c r="C241"/>
  <c r="D241" s="1"/>
  <c r="A241" i="6"/>
  <c r="B242"/>
  <c r="C241"/>
  <c r="D241" s="1"/>
  <c r="B241" i="4"/>
  <c r="A240"/>
  <c r="C240"/>
  <c r="D240" s="1"/>
  <c r="C243" i="14" l="1"/>
  <c r="F35" s="1"/>
  <c r="F36" s="1"/>
  <c r="B244"/>
  <c r="C245" i="21"/>
  <c r="D245"/>
  <c r="D244" i="19"/>
  <c r="B245"/>
  <c r="C244"/>
  <c r="E244" s="1"/>
  <c r="B244" i="1"/>
  <c r="D243"/>
  <c r="B245" i="16"/>
  <c r="D245" s="1"/>
  <c r="C244"/>
  <c r="E244" s="1"/>
  <c r="B246" i="21"/>
  <c r="E245"/>
  <c r="B245" i="20"/>
  <c r="D245" s="1"/>
  <c r="C244"/>
  <c r="E244" s="1"/>
  <c r="B246" i="18"/>
  <c r="D246" s="1"/>
  <c r="C245"/>
  <c r="E245" s="1"/>
  <c r="B246" i="17"/>
  <c r="D246" s="1"/>
  <c r="C245"/>
  <c r="E245" s="1"/>
  <c r="A239" i="5"/>
  <c r="C239"/>
  <c r="D239" s="1"/>
  <c r="B240"/>
  <c r="A240" i="13"/>
  <c r="B241"/>
  <c r="C240"/>
  <c r="D240" s="1"/>
  <c r="B372" i="12"/>
  <c r="A371"/>
  <c r="C371"/>
  <c r="D371" s="1"/>
  <c r="B314" i="11"/>
  <c r="A313"/>
  <c r="C313"/>
  <c r="D313" s="1"/>
  <c r="A240" i="10"/>
  <c r="B241"/>
  <c r="C240"/>
  <c r="D240" s="1"/>
  <c r="B241" i="9"/>
  <c r="A240"/>
  <c r="C240"/>
  <c r="D240" s="1"/>
  <c r="B242" i="8"/>
  <c r="A241"/>
  <c r="C241"/>
  <c r="D241" s="1"/>
  <c r="B243" i="7"/>
  <c r="A242"/>
  <c r="C242"/>
  <c r="A242" i="6"/>
  <c r="B243"/>
  <c r="C242"/>
  <c r="B242" i="4"/>
  <c r="A241"/>
  <c r="C241"/>
  <c r="D241" s="1"/>
  <c r="B245" i="14" l="1"/>
  <c r="C244"/>
  <c r="C246" i="21"/>
  <c r="D246"/>
  <c r="D245" i="19"/>
  <c r="B246"/>
  <c r="C245"/>
  <c r="E245" s="1"/>
  <c r="B245" i="1"/>
  <c r="D244"/>
  <c r="B246" i="16"/>
  <c r="D246" s="1"/>
  <c r="C245"/>
  <c r="E245" s="1"/>
  <c r="B247" i="21"/>
  <c r="E246"/>
  <c r="B246" i="20"/>
  <c r="D246" s="1"/>
  <c r="C245"/>
  <c r="E245" s="1"/>
  <c r="B247" i="18"/>
  <c r="D247" s="1"/>
  <c r="C246"/>
  <c r="E246" s="1"/>
  <c r="B247" i="17"/>
  <c r="D247" s="1"/>
  <c r="C246"/>
  <c r="E246" s="1"/>
  <c r="A240" i="5"/>
  <c r="C240"/>
  <c r="D240" s="1"/>
  <c r="B241"/>
  <c r="A241" i="13"/>
  <c r="B242"/>
  <c r="C241"/>
  <c r="D241" s="1"/>
  <c r="B373" i="12"/>
  <c r="A372"/>
  <c r="C372"/>
  <c r="D372" s="1"/>
  <c r="B315" i="11"/>
  <c r="A314"/>
  <c r="C314"/>
  <c r="B242" i="10"/>
  <c r="A241"/>
  <c r="C241"/>
  <c r="D241" s="1"/>
  <c r="B242" i="9"/>
  <c r="A241"/>
  <c r="C241"/>
  <c r="D241" s="1"/>
  <c r="B243" i="8"/>
  <c r="A242"/>
  <c r="C242"/>
  <c r="D242" i="7"/>
  <c r="F35"/>
  <c r="F36" s="1"/>
  <c r="B244"/>
  <c r="A243"/>
  <c r="D242" i="6"/>
  <c r="F35"/>
  <c r="F36" s="1"/>
  <c r="A243"/>
  <c r="B244"/>
  <c r="B243" i="4"/>
  <c r="A242"/>
  <c r="C242"/>
  <c r="C245" i="14" l="1"/>
  <c r="B246"/>
  <c r="C247" i="21"/>
  <c r="D247"/>
  <c r="D246" i="19"/>
  <c r="C246"/>
  <c r="E246" s="1"/>
  <c r="B247"/>
  <c r="B246" i="1"/>
  <c r="D245"/>
  <c r="B247" i="16"/>
  <c r="D247" s="1"/>
  <c r="C246"/>
  <c r="E246" s="1"/>
  <c r="B248" i="21"/>
  <c r="E247"/>
  <c r="B247" i="20"/>
  <c r="D247" s="1"/>
  <c r="C246"/>
  <c r="E246" s="1"/>
  <c r="B248" i="18"/>
  <c r="D248" s="1"/>
  <c r="C247"/>
  <c r="E247" s="1"/>
  <c r="B248" i="17"/>
  <c r="D248" s="1"/>
  <c r="C247"/>
  <c r="E247" s="1"/>
  <c r="A241" i="5"/>
  <c r="C241"/>
  <c r="D241" s="1"/>
  <c r="B242"/>
  <c r="A242" i="13"/>
  <c r="B243"/>
  <c r="C242"/>
  <c r="B374" i="12"/>
  <c r="A373"/>
  <c r="C373"/>
  <c r="D373" s="1"/>
  <c r="D314" i="11"/>
  <c r="H35"/>
  <c r="H36" s="1"/>
  <c r="B316"/>
  <c r="A315"/>
  <c r="A242" i="10"/>
  <c r="B243"/>
  <c r="C242"/>
  <c r="B243" i="9"/>
  <c r="A242"/>
  <c r="C242"/>
  <c r="D242" i="8"/>
  <c r="F35"/>
  <c r="F36" s="1"/>
  <c r="B244"/>
  <c r="A243"/>
  <c r="B245" i="7"/>
  <c r="C245" s="1"/>
  <c r="D245" s="1"/>
  <c r="A244"/>
  <c r="C244"/>
  <c r="D244" s="1"/>
  <c r="C243"/>
  <c r="D243" s="1"/>
  <c r="A244" i="6"/>
  <c r="B245"/>
  <c r="C245" s="1"/>
  <c r="D245" s="1"/>
  <c r="C244"/>
  <c r="D244" s="1"/>
  <c r="C243"/>
  <c r="D243" s="1"/>
  <c r="F35" i="4"/>
  <c r="F36" s="1"/>
  <c r="D242"/>
  <c r="B244"/>
  <c r="A243"/>
  <c r="B247" i="14" l="1"/>
  <c r="C246"/>
  <c r="C248" i="21"/>
  <c r="D248"/>
  <c r="D247" i="19"/>
  <c r="B248"/>
  <c r="C247"/>
  <c r="E247" s="1"/>
  <c r="B247" i="1"/>
  <c r="D246"/>
  <c r="B248" i="16"/>
  <c r="D248" s="1"/>
  <c r="C247"/>
  <c r="E247" s="1"/>
  <c r="B249" i="21"/>
  <c r="E248"/>
  <c r="B248" i="20"/>
  <c r="D248" s="1"/>
  <c r="C247"/>
  <c r="E247" s="1"/>
  <c r="B249" i="18"/>
  <c r="D249" s="1"/>
  <c r="C248"/>
  <c r="E248" s="1"/>
  <c r="B249" i="17"/>
  <c r="D249" s="1"/>
  <c r="C248"/>
  <c r="E248" s="1"/>
  <c r="A242" i="5"/>
  <c r="C242"/>
  <c r="B243"/>
  <c r="D242" i="13"/>
  <c r="F35"/>
  <c r="F36" s="1"/>
  <c r="A243"/>
  <c r="B244"/>
  <c r="B375" i="12"/>
  <c r="A374"/>
  <c r="C374"/>
  <c r="D374" s="1"/>
  <c r="B317" i="11"/>
  <c r="C317" s="1"/>
  <c r="D317" s="1"/>
  <c r="A316"/>
  <c r="C316"/>
  <c r="D316" s="1"/>
  <c r="C315"/>
  <c r="D315" s="1"/>
  <c r="D242" i="10"/>
  <c r="F35"/>
  <c r="F36" s="1"/>
  <c r="B244"/>
  <c r="A243"/>
  <c r="F35" i="9"/>
  <c r="F36" s="1"/>
  <c r="D242"/>
  <c r="B244"/>
  <c r="A243"/>
  <c r="B245" i="8"/>
  <c r="C245" s="1"/>
  <c r="D245" s="1"/>
  <c r="A244"/>
  <c r="C244"/>
  <c r="D244" s="1"/>
  <c r="C243"/>
  <c r="D243" s="1"/>
  <c r="B246" i="7"/>
  <c r="A245"/>
  <c r="A245" i="6"/>
  <c r="B246"/>
  <c r="B245" i="4"/>
  <c r="C245" s="1"/>
  <c r="D245" s="1"/>
  <c r="A244"/>
  <c r="C243"/>
  <c r="D243" s="1"/>
  <c r="C244"/>
  <c r="D244" s="1"/>
  <c r="C247" i="14" l="1"/>
  <c r="B248"/>
  <c r="C249" i="21"/>
  <c r="D249"/>
  <c r="D248" i="19"/>
  <c r="B249"/>
  <c r="C248"/>
  <c r="E248" s="1"/>
  <c r="B248" i="1"/>
  <c r="D247"/>
  <c r="B249" i="16"/>
  <c r="D249" s="1"/>
  <c r="C248"/>
  <c r="E248" s="1"/>
  <c r="B250" i="21"/>
  <c r="E249"/>
  <c r="B249" i="20"/>
  <c r="D249" s="1"/>
  <c r="C248"/>
  <c r="E248" s="1"/>
  <c r="B250" i="18"/>
  <c r="D250" s="1"/>
  <c r="C249"/>
  <c r="E249" s="1"/>
  <c r="B250" i="17"/>
  <c r="D250" s="1"/>
  <c r="C249"/>
  <c r="E249" s="1"/>
  <c r="B244" i="5"/>
  <c r="A243"/>
  <c r="F35"/>
  <c r="F36" s="1"/>
  <c r="D242"/>
  <c r="A244" i="13"/>
  <c r="B245"/>
  <c r="C245" s="1"/>
  <c r="D245" s="1"/>
  <c r="C243"/>
  <c r="D243" s="1"/>
  <c r="C244"/>
  <c r="D244" s="1"/>
  <c r="B376" i="12"/>
  <c r="A375"/>
  <c r="C375"/>
  <c r="D375" s="1"/>
  <c r="B318" i="11"/>
  <c r="A317"/>
  <c r="A244" i="10"/>
  <c r="B245"/>
  <c r="C245" s="1"/>
  <c r="D245" s="1"/>
  <c r="C244"/>
  <c r="D244" s="1"/>
  <c r="C243"/>
  <c r="D243" s="1"/>
  <c r="B245" i="9"/>
  <c r="A244"/>
  <c r="C243"/>
  <c r="D243" s="1"/>
  <c r="C244"/>
  <c r="D244" s="1"/>
  <c r="C245"/>
  <c r="D245" s="1"/>
  <c r="B246" i="8"/>
  <c r="A245"/>
  <c r="B247" i="7"/>
  <c r="A246"/>
  <c r="C246"/>
  <c r="D246" s="1"/>
  <c r="A246" i="6"/>
  <c r="B247"/>
  <c r="C246"/>
  <c r="D246" s="1"/>
  <c r="B246" i="4"/>
  <c r="A245"/>
  <c r="B249" i="14" l="1"/>
  <c r="C248"/>
  <c r="C250" i="21"/>
  <c r="D250"/>
  <c r="D249" i="19"/>
  <c r="C249"/>
  <c r="E249" s="1"/>
  <c r="B250"/>
  <c r="B249" i="1"/>
  <c r="D248"/>
  <c r="B250" i="16"/>
  <c r="D250" s="1"/>
  <c r="C249"/>
  <c r="E249" s="1"/>
  <c r="B251" i="21"/>
  <c r="E250"/>
  <c r="B250" i="20"/>
  <c r="D250" s="1"/>
  <c r="C249"/>
  <c r="E249" s="1"/>
  <c r="B251" i="18"/>
  <c r="D251" s="1"/>
  <c r="C250"/>
  <c r="E250" s="1"/>
  <c r="B251" i="17"/>
  <c r="D251" s="1"/>
  <c r="C250"/>
  <c r="E250" s="1"/>
  <c r="C244" i="5"/>
  <c r="D244" s="1"/>
  <c r="C243"/>
  <c r="D243" s="1"/>
  <c r="B245"/>
  <c r="C245" s="1"/>
  <c r="D245" s="1"/>
  <c r="A244"/>
  <c r="A245" i="13"/>
  <c r="B246"/>
  <c r="B377" i="12"/>
  <c r="A376"/>
  <c r="C376"/>
  <c r="D376" s="1"/>
  <c r="B319" i="11"/>
  <c r="A318"/>
  <c r="C318"/>
  <c r="D318" s="1"/>
  <c r="B246" i="10"/>
  <c r="A245"/>
  <c r="B246" i="9"/>
  <c r="A245"/>
  <c r="B247" i="8"/>
  <c r="A246"/>
  <c r="C246"/>
  <c r="D246" s="1"/>
  <c r="B248" i="7"/>
  <c r="A247"/>
  <c r="C247"/>
  <c r="D247" s="1"/>
  <c r="A247" i="6"/>
  <c r="B248"/>
  <c r="C247"/>
  <c r="D247" s="1"/>
  <c r="B247" i="4"/>
  <c r="A246"/>
  <c r="C246"/>
  <c r="D246" s="1"/>
  <c r="C249" i="14" l="1"/>
  <c r="B250"/>
  <c r="C251" i="21"/>
  <c r="D251"/>
  <c r="D250" i="19"/>
  <c r="C250"/>
  <c r="E250" s="1"/>
  <c r="B251"/>
  <c r="B250" i="1"/>
  <c r="D249"/>
  <c r="B251" i="16"/>
  <c r="D251" s="1"/>
  <c r="C250"/>
  <c r="E250" s="1"/>
  <c r="B252" i="21"/>
  <c r="E251"/>
  <c r="B251" i="20"/>
  <c r="D251" s="1"/>
  <c r="C250"/>
  <c r="E250" s="1"/>
  <c r="B252" i="18"/>
  <c r="D252" s="1"/>
  <c r="C251"/>
  <c r="E251" s="1"/>
  <c r="B252" i="17"/>
  <c r="D252" s="1"/>
  <c r="C251"/>
  <c r="E251" s="1"/>
  <c r="B246" i="5"/>
  <c r="A245"/>
  <c r="A246" i="13"/>
  <c r="B247"/>
  <c r="C246"/>
  <c r="D246" s="1"/>
  <c r="B378" i="12"/>
  <c r="A377"/>
  <c r="C377"/>
  <c r="D377" s="1"/>
  <c r="B320" i="11"/>
  <c r="A319"/>
  <c r="C319"/>
  <c r="D319" s="1"/>
  <c r="A246" i="10"/>
  <c r="B247"/>
  <c r="C246"/>
  <c r="D246" s="1"/>
  <c r="B247" i="9"/>
  <c r="A246"/>
  <c r="C246"/>
  <c r="D246" s="1"/>
  <c r="B248" i="8"/>
  <c r="A247"/>
  <c r="C247"/>
  <c r="D247" s="1"/>
  <c r="B249" i="7"/>
  <c r="A248"/>
  <c r="C248"/>
  <c r="D248" s="1"/>
  <c r="A248" i="6"/>
  <c r="B249"/>
  <c r="C248"/>
  <c r="D248" s="1"/>
  <c r="B248" i="4"/>
  <c r="A247"/>
  <c r="C247"/>
  <c r="D247" s="1"/>
  <c r="B251" i="14" l="1"/>
  <c r="C250"/>
  <c r="C252" i="21"/>
  <c r="D252"/>
  <c r="D251" i="19"/>
  <c r="C251"/>
  <c r="E251" s="1"/>
  <c r="B252"/>
  <c r="B251" i="1"/>
  <c r="D250"/>
  <c r="B252" i="16"/>
  <c r="D252" s="1"/>
  <c r="C251"/>
  <c r="E251" s="1"/>
  <c r="B253" i="21"/>
  <c r="E252"/>
  <c r="B252" i="20"/>
  <c r="D252" s="1"/>
  <c r="C251"/>
  <c r="E251" s="1"/>
  <c r="B253" i="18"/>
  <c r="D253" s="1"/>
  <c r="C252"/>
  <c r="E252" s="1"/>
  <c r="B253" i="17"/>
  <c r="D253" s="1"/>
  <c r="C252"/>
  <c r="E252" s="1"/>
  <c r="B247" i="5"/>
  <c r="A246"/>
  <c r="C246"/>
  <c r="D246" s="1"/>
  <c r="A247" i="13"/>
  <c r="B248"/>
  <c r="C247"/>
  <c r="D247" s="1"/>
  <c r="B379" i="12"/>
  <c r="A378"/>
  <c r="C378"/>
  <c r="D378" s="1"/>
  <c r="B321" i="11"/>
  <c r="A320"/>
  <c r="C320"/>
  <c r="D320" s="1"/>
  <c r="B248" i="10"/>
  <c r="A247"/>
  <c r="C247"/>
  <c r="D247" s="1"/>
  <c r="B248" i="9"/>
  <c r="A247"/>
  <c r="C247"/>
  <c r="D247" s="1"/>
  <c r="B249" i="8"/>
  <c r="A248"/>
  <c r="C248"/>
  <c r="D248" s="1"/>
  <c r="B250" i="7"/>
  <c r="A249"/>
  <c r="C249"/>
  <c r="D249" s="1"/>
  <c r="A249" i="6"/>
  <c r="B250"/>
  <c r="C249"/>
  <c r="D249" s="1"/>
  <c r="B249" i="4"/>
  <c r="A248"/>
  <c r="C248"/>
  <c r="D248" s="1"/>
  <c r="C251" i="14" l="1"/>
  <c r="B252"/>
  <c r="C253" i="21"/>
  <c r="D253"/>
  <c r="D252" i="19"/>
  <c r="B253"/>
  <c r="C252"/>
  <c r="E252" s="1"/>
  <c r="B252" i="1"/>
  <c r="D251"/>
  <c r="C252" i="16"/>
  <c r="E252" s="1"/>
  <c r="B253"/>
  <c r="D253" s="1"/>
  <c r="B254" i="21"/>
  <c r="E253"/>
  <c r="B253" i="20"/>
  <c r="D253" s="1"/>
  <c r="C252"/>
  <c r="E252" s="1"/>
  <c r="B254" i="18"/>
  <c r="D254" s="1"/>
  <c r="C253"/>
  <c r="E253" s="1"/>
  <c r="B254" i="17"/>
  <c r="D254" s="1"/>
  <c r="C253"/>
  <c r="E253" s="1"/>
  <c r="B248" i="5"/>
  <c r="A247"/>
  <c r="C247"/>
  <c r="D247" s="1"/>
  <c r="A248" i="13"/>
  <c r="B249"/>
  <c r="C248"/>
  <c r="D248" s="1"/>
  <c r="B380" i="12"/>
  <c r="A379"/>
  <c r="C379"/>
  <c r="D379" s="1"/>
  <c r="B322" i="11"/>
  <c r="A321"/>
  <c r="C321"/>
  <c r="D321" s="1"/>
  <c r="A248" i="10"/>
  <c r="B249"/>
  <c r="C248"/>
  <c r="D248" s="1"/>
  <c r="B249" i="9"/>
  <c r="A248"/>
  <c r="C248"/>
  <c r="D248" s="1"/>
  <c r="B250" i="8"/>
  <c r="A249"/>
  <c r="C249"/>
  <c r="D249" s="1"/>
  <c r="B251" i="7"/>
  <c r="A250"/>
  <c r="C250"/>
  <c r="D250" s="1"/>
  <c r="A250" i="6"/>
  <c r="B251"/>
  <c r="C250"/>
  <c r="D250" s="1"/>
  <c r="B250" i="4"/>
  <c r="A249"/>
  <c r="C249"/>
  <c r="D249" s="1"/>
  <c r="B253" i="14" l="1"/>
  <c r="C252"/>
  <c r="C254" i="21"/>
  <c r="D254"/>
  <c r="D253" i="19"/>
  <c r="B254"/>
  <c r="C253"/>
  <c r="E253" s="1"/>
  <c r="B253" i="1"/>
  <c r="D252"/>
  <c r="B254" i="16"/>
  <c r="D254" s="1"/>
  <c r="C253"/>
  <c r="E253" s="1"/>
  <c r="B255" i="21"/>
  <c r="E254"/>
  <c r="B254" i="20"/>
  <c r="D254" s="1"/>
  <c r="C253"/>
  <c r="E253" s="1"/>
  <c r="B255" i="18"/>
  <c r="D255" s="1"/>
  <c r="C254"/>
  <c r="E254" s="1"/>
  <c r="B255" i="17"/>
  <c r="D255" s="1"/>
  <c r="C254"/>
  <c r="E254" s="1"/>
  <c r="A248" i="5"/>
  <c r="C248"/>
  <c r="D248" s="1"/>
  <c r="B249"/>
  <c r="A249" i="13"/>
  <c r="B250"/>
  <c r="C249"/>
  <c r="D249" s="1"/>
  <c r="B381" i="12"/>
  <c r="A380"/>
  <c r="C380"/>
  <c r="D380" s="1"/>
  <c r="B323" i="11"/>
  <c r="A322"/>
  <c r="C322"/>
  <c r="D322" s="1"/>
  <c r="B250" i="10"/>
  <c r="A249"/>
  <c r="C249"/>
  <c r="D249" s="1"/>
  <c r="B250" i="9"/>
  <c r="A249"/>
  <c r="C249"/>
  <c r="D249" s="1"/>
  <c r="B251" i="8"/>
  <c r="A250"/>
  <c r="C250"/>
  <c r="D250" s="1"/>
  <c r="A251" i="7"/>
  <c r="B252"/>
  <c r="C251"/>
  <c r="D251" s="1"/>
  <c r="A251" i="6"/>
  <c r="B252"/>
  <c r="C251"/>
  <c r="D251" s="1"/>
  <c r="B251" i="4"/>
  <c r="A250"/>
  <c r="C250"/>
  <c r="D250" s="1"/>
  <c r="C253" i="14" l="1"/>
  <c r="B254"/>
  <c r="C255" i="21"/>
  <c r="D255"/>
  <c r="D254" i="19"/>
  <c r="B255"/>
  <c r="C254"/>
  <c r="E254" s="1"/>
  <c r="B254" i="1"/>
  <c r="D253"/>
  <c r="B255" i="16"/>
  <c r="D255" s="1"/>
  <c r="C254"/>
  <c r="E254" s="1"/>
  <c r="B256" i="21"/>
  <c r="E255"/>
  <c r="B255" i="20"/>
  <c r="D255" s="1"/>
  <c r="C254"/>
  <c r="E254" s="1"/>
  <c r="B256" i="18"/>
  <c r="D256" s="1"/>
  <c r="C255"/>
  <c r="E255" s="1"/>
  <c r="B256" i="17"/>
  <c r="D256" s="1"/>
  <c r="C255"/>
  <c r="E255" s="1"/>
  <c r="C249" i="5"/>
  <c r="D249" s="1"/>
  <c r="B250"/>
  <c r="A249"/>
  <c r="A250" i="13"/>
  <c r="B251"/>
  <c r="C250"/>
  <c r="D250" s="1"/>
  <c r="B382" i="12"/>
  <c r="A381"/>
  <c r="C381"/>
  <c r="D381" s="1"/>
  <c r="B324" i="11"/>
  <c r="A323"/>
  <c r="C323"/>
  <c r="D323" s="1"/>
  <c r="A250" i="10"/>
  <c r="B251"/>
  <c r="C250"/>
  <c r="D250" s="1"/>
  <c r="B251" i="9"/>
  <c r="A250"/>
  <c r="C250"/>
  <c r="D250" s="1"/>
  <c r="B252" i="8"/>
  <c r="A251"/>
  <c r="C251"/>
  <c r="D251" s="1"/>
  <c r="A252" i="7"/>
  <c r="B253"/>
  <c r="C252"/>
  <c r="D252" s="1"/>
  <c r="A252" i="6"/>
  <c r="B253"/>
  <c r="C252"/>
  <c r="D252" s="1"/>
  <c r="B252" i="4"/>
  <c r="A251"/>
  <c r="C251"/>
  <c r="D251" s="1"/>
  <c r="B255" i="14" l="1"/>
  <c r="C254"/>
  <c r="C256" i="21"/>
  <c r="D256"/>
  <c r="D255" i="19"/>
  <c r="B256"/>
  <c r="C255"/>
  <c r="E255" s="1"/>
  <c r="B255" i="1"/>
  <c r="D254"/>
  <c r="B256" i="16"/>
  <c r="D256" s="1"/>
  <c r="C255"/>
  <c r="E255" s="1"/>
  <c r="B257" i="21"/>
  <c r="E256"/>
  <c r="B256" i="20"/>
  <c r="D256" s="1"/>
  <c r="C255"/>
  <c r="E255" s="1"/>
  <c r="B257" i="18"/>
  <c r="D257" s="1"/>
  <c r="C256"/>
  <c r="E256" s="1"/>
  <c r="B257" i="17"/>
  <c r="D257" s="1"/>
  <c r="C256"/>
  <c r="E256" s="1"/>
  <c r="A250" i="5"/>
  <c r="C250"/>
  <c r="D250" s="1"/>
  <c r="B251"/>
  <c r="A251" i="13"/>
  <c r="B252"/>
  <c r="C251"/>
  <c r="D251" s="1"/>
  <c r="B383" i="12"/>
  <c r="A382"/>
  <c r="C382"/>
  <c r="D382" s="1"/>
  <c r="B325" i="11"/>
  <c r="A324"/>
  <c r="C324"/>
  <c r="D324" s="1"/>
  <c r="B252" i="10"/>
  <c r="A251"/>
  <c r="C251"/>
  <c r="D251" s="1"/>
  <c r="B252" i="9"/>
  <c r="A251"/>
  <c r="C251"/>
  <c r="D251" s="1"/>
  <c r="B253" i="8"/>
  <c r="A252"/>
  <c r="C252"/>
  <c r="D252" s="1"/>
  <c r="B254" i="7"/>
  <c r="A253"/>
  <c r="C253"/>
  <c r="D253" s="1"/>
  <c r="A253" i="6"/>
  <c r="B254"/>
  <c r="C253"/>
  <c r="D253" s="1"/>
  <c r="B253" i="4"/>
  <c r="A252"/>
  <c r="C252"/>
  <c r="D252" s="1"/>
  <c r="C255" i="14" l="1"/>
  <c r="B256"/>
  <c r="C257" i="21"/>
  <c r="D257"/>
  <c r="D256" i="19"/>
  <c r="B257"/>
  <c r="C256"/>
  <c r="E256" s="1"/>
  <c r="B256" i="1"/>
  <c r="D255"/>
  <c r="B257" i="16"/>
  <c r="D257" s="1"/>
  <c r="C256"/>
  <c r="E256" s="1"/>
  <c r="B258" i="21"/>
  <c r="E257"/>
  <c r="B257" i="20"/>
  <c r="D257" s="1"/>
  <c r="C256"/>
  <c r="E256" s="1"/>
  <c r="B258" i="18"/>
  <c r="D258" s="1"/>
  <c r="C257"/>
  <c r="E257" s="1"/>
  <c r="B258" i="17"/>
  <c r="D258" s="1"/>
  <c r="C257"/>
  <c r="E257" s="1"/>
  <c r="A251" i="5"/>
  <c r="C251"/>
  <c r="D251" s="1"/>
  <c r="B252"/>
  <c r="A252" i="13"/>
  <c r="B253"/>
  <c r="C252"/>
  <c r="D252" s="1"/>
  <c r="B384" i="12"/>
  <c r="A383"/>
  <c r="C383"/>
  <c r="D383" s="1"/>
  <c r="B326" i="11"/>
  <c r="A325"/>
  <c r="C325"/>
  <c r="D325" s="1"/>
  <c r="A252" i="10"/>
  <c r="B253"/>
  <c r="C252"/>
  <c r="D252" s="1"/>
  <c r="B253" i="9"/>
  <c r="A252"/>
  <c r="C252"/>
  <c r="D252" s="1"/>
  <c r="B254" i="8"/>
  <c r="A253"/>
  <c r="C253"/>
  <c r="D253" s="1"/>
  <c r="B255" i="7"/>
  <c r="A254"/>
  <c r="C254"/>
  <c r="D254" s="1"/>
  <c r="A254" i="6"/>
  <c r="B255"/>
  <c r="C254"/>
  <c r="D254" s="1"/>
  <c r="B254" i="4"/>
  <c r="A253"/>
  <c r="C253"/>
  <c r="D253" s="1"/>
  <c r="B257" i="14" l="1"/>
  <c r="C256"/>
  <c r="C258" i="21"/>
  <c r="D258"/>
  <c r="D257" i="19"/>
  <c r="B258"/>
  <c r="C257"/>
  <c r="E257" s="1"/>
  <c r="B257" i="1"/>
  <c r="D256"/>
  <c r="B258" i="16"/>
  <c r="D258" s="1"/>
  <c r="C257"/>
  <c r="E257" s="1"/>
  <c r="B259" i="21"/>
  <c r="D259" s="1"/>
  <c r="E258"/>
  <c r="B258" i="20"/>
  <c r="D258" s="1"/>
  <c r="C257"/>
  <c r="E257" s="1"/>
  <c r="B259" i="18"/>
  <c r="D259" s="1"/>
  <c r="C258"/>
  <c r="E258" s="1"/>
  <c r="B259" i="17"/>
  <c r="D259" s="1"/>
  <c r="C258"/>
  <c r="E258" s="1"/>
  <c r="A252" i="5"/>
  <c r="B253"/>
  <c r="C252"/>
  <c r="D252" s="1"/>
  <c r="A253" i="13"/>
  <c r="B254"/>
  <c r="C253"/>
  <c r="D253" s="1"/>
  <c r="B385" i="12"/>
  <c r="A384"/>
  <c r="C384"/>
  <c r="D384" s="1"/>
  <c r="B327" i="11"/>
  <c r="A326"/>
  <c r="C326"/>
  <c r="D326" s="1"/>
  <c r="B254" i="10"/>
  <c r="A253"/>
  <c r="C253"/>
  <c r="D253" s="1"/>
  <c r="B254" i="9"/>
  <c r="A253"/>
  <c r="C253"/>
  <c r="D253" s="1"/>
  <c r="B255" i="8"/>
  <c r="A254"/>
  <c r="C254"/>
  <c r="D254" s="1"/>
  <c r="B256" i="7"/>
  <c r="A255"/>
  <c r="C255"/>
  <c r="D255" s="1"/>
  <c r="A255" i="6"/>
  <c r="B256"/>
  <c r="C255"/>
  <c r="D255" s="1"/>
  <c r="B255" i="4"/>
  <c r="A254"/>
  <c r="C254"/>
  <c r="D254" s="1"/>
  <c r="C257" i="14" l="1"/>
  <c r="B258"/>
  <c r="D258" i="19"/>
  <c r="B259"/>
  <c r="C258"/>
  <c r="E258" s="1"/>
  <c r="B258" i="1"/>
  <c r="D257"/>
  <c r="C259" i="21"/>
  <c r="E259" s="1"/>
  <c r="B259" i="16"/>
  <c r="D259" s="1"/>
  <c r="C258"/>
  <c r="E258" s="1"/>
  <c r="B260" i="21"/>
  <c r="B259" i="20"/>
  <c r="D259" s="1"/>
  <c r="C258"/>
  <c r="E258" s="1"/>
  <c r="B260" i="18"/>
  <c r="D260" s="1"/>
  <c r="C259"/>
  <c r="E259" s="1"/>
  <c r="B260" i="17"/>
  <c r="D260" s="1"/>
  <c r="C259"/>
  <c r="E259" s="1"/>
  <c r="A253" i="5"/>
  <c r="C253"/>
  <c r="D253" s="1"/>
  <c r="B254"/>
  <c r="A254" i="13"/>
  <c r="B255"/>
  <c r="C254"/>
  <c r="D254" s="1"/>
  <c r="B386" i="12"/>
  <c r="A385"/>
  <c r="C385"/>
  <c r="D385" s="1"/>
  <c r="B328" i="11"/>
  <c r="A327"/>
  <c r="C327"/>
  <c r="D327" s="1"/>
  <c r="A254" i="10"/>
  <c r="B255"/>
  <c r="C254"/>
  <c r="D254" s="1"/>
  <c r="B255" i="9"/>
  <c r="A254"/>
  <c r="C254"/>
  <c r="D254" s="1"/>
  <c r="B256" i="8"/>
  <c r="A255"/>
  <c r="C255"/>
  <c r="D255" s="1"/>
  <c r="B257" i="7"/>
  <c r="A256"/>
  <c r="C256"/>
  <c r="D256" s="1"/>
  <c r="A256" i="6"/>
  <c r="B257"/>
  <c r="C256"/>
  <c r="D256" s="1"/>
  <c r="B256" i="4"/>
  <c r="A255"/>
  <c r="C255"/>
  <c r="D255" s="1"/>
  <c r="B259" i="14" l="1"/>
  <c r="C258"/>
  <c r="C260" i="21"/>
  <c r="D260"/>
  <c r="D259" i="19"/>
  <c r="C259"/>
  <c r="E259" s="1"/>
  <c r="B260"/>
  <c r="B259" i="1"/>
  <c r="D258"/>
  <c r="B260" i="16"/>
  <c r="D260" s="1"/>
  <c r="C259"/>
  <c r="E259" s="1"/>
  <c r="B261" i="21"/>
  <c r="E260"/>
  <c r="B260" i="20"/>
  <c r="D260" s="1"/>
  <c r="C259"/>
  <c r="E259" s="1"/>
  <c r="B261" i="18"/>
  <c r="D261" s="1"/>
  <c r="C260"/>
  <c r="E260" s="1"/>
  <c r="B261" i="17"/>
  <c r="D261" s="1"/>
  <c r="C260"/>
  <c r="E260" s="1"/>
  <c r="A254" i="5"/>
  <c r="C254"/>
  <c r="D254" s="1"/>
  <c r="B255"/>
  <c r="A255" i="13"/>
  <c r="B256"/>
  <c r="C255"/>
  <c r="D255" s="1"/>
  <c r="B387" i="12"/>
  <c r="A386"/>
  <c r="C386"/>
  <c r="D386" s="1"/>
  <c r="B329" i="11"/>
  <c r="A328"/>
  <c r="C328"/>
  <c r="D328" s="1"/>
  <c r="B256" i="10"/>
  <c r="A255"/>
  <c r="C255"/>
  <c r="D255" s="1"/>
  <c r="B256" i="9"/>
  <c r="A255"/>
  <c r="C255"/>
  <c r="D255" s="1"/>
  <c r="B257" i="8"/>
  <c r="A256"/>
  <c r="C256"/>
  <c r="D256" s="1"/>
  <c r="B258" i="7"/>
  <c r="A257"/>
  <c r="C257"/>
  <c r="D257" s="1"/>
  <c r="A257" i="6"/>
  <c r="B258"/>
  <c r="C257"/>
  <c r="D257" s="1"/>
  <c r="B257" i="4"/>
  <c r="A256"/>
  <c r="C256"/>
  <c r="D256" s="1"/>
  <c r="C259" i="14" l="1"/>
  <c r="B260"/>
  <c r="C261" i="21"/>
  <c r="D261"/>
  <c r="D260" i="19"/>
  <c r="B261"/>
  <c r="C260"/>
  <c r="E260" s="1"/>
  <c r="B260" i="1"/>
  <c r="D259"/>
  <c r="C260" i="16"/>
  <c r="E260" s="1"/>
  <c r="B261"/>
  <c r="D261" s="1"/>
  <c r="B262" i="21"/>
  <c r="D262" s="1"/>
  <c r="B261" i="20"/>
  <c r="D261" s="1"/>
  <c r="C260"/>
  <c r="E260" s="1"/>
  <c r="B262" i="18"/>
  <c r="D262" s="1"/>
  <c r="C261"/>
  <c r="B262" i="17"/>
  <c r="D262" s="1"/>
  <c r="C261"/>
  <c r="A255" i="5"/>
  <c r="C255"/>
  <c r="D255" s="1"/>
  <c r="B256"/>
  <c r="A256" i="13"/>
  <c r="B257"/>
  <c r="C256"/>
  <c r="D256" s="1"/>
  <c r="B388" i="12"/>
  <c r="A387"/>
  <c r="C387"/>
  <c r="D387" s="1"/>
  <c r="B330" i="11"/>
  <c r="A329"/>
  <c r="C329"/>
  <c r="D329" s="1"/>
  <c r="A256" i="10"/>
  <c r="B257"/>
  <c r="C256"/>
  <c r="D256" s="1"/>
  <c r="B257" i="9"/>
  <c r="A256"/>
  <c r="C256"/>
  <c r="D256" s="1"/>
  <c r="B258" i="8"/>
  <c r="A257"/>
  <c r="C257"/>
  <c r="D257" s="1"/>
  <c r="B259" i="7"/>
  <c r="A258"/>
  <c r="C258"/>
  <c r="D258" s="1"/>
  <c r="A258" i="6"/>
  <c r="B259"/>
  <c r="C258"/>
  <c r="D258" s="1"/>
  <c r="B258" i="4"/>
  <c r="A257"/>
  <c r="C257"/>
  <c r="D257" s="1"/>
  <c r="C260" i="14" l="1"/>
  <c r="B261"/>
  <c r="D261" i="19"/>
  <c r="B262"/>
  <c r="C261"/>
  <c r="B261" i="1"/>
  <c r="D260"/>
  <c r="B262" i="16"/>
  <c r="D262" s="1"/>
  <c r="C261"/>
  <c r="E261" i="21"/>
  <c r="J35"/>
  <c r="J36" s="1"/>
  <c r="B263"/>
  <c r="D263" s="1"/>
  <c r="B262" i="20"/>
  <c r="D262" s="1"/>
  <c r="C261"/>
  <c r="J35" i="18"/>
  <c r="J36" s="1"/>
  <c r="E261"/>
  <c r="B263"/>
  <c r="D263" s="1"/>
  <c r="E261" i="17"/>
  <c r="J35"/>
  <c r="J36" s="1"/>
  <c r="B263"/>
  <c r="D263" s="1"/>
  <c r="A256" i="5"/>
  <c r="B257"/>
  <c r="C256"/>
  <c r="D256" s="1"/>
  <c r="A257" i="13"/>
  <c r="B258"/>
  <c r="C257"/>
  <c r="D257" s="1"/>
  <c r="B389" i="12"/>
  <c r="A388"/>
  <c r="C388"/>
  <c r="D388" s="1"/>
  <c r="B331" i="11"/>
  <c r="A330"/>
  <c r="C330"/>
  <c r="D330" s="1"/>
  <c r="B258" i="10"/>
  <c r="A257"/>
  <c r="C257"/>
  <c r="D257" s="1"/>
  <c r="B258" i="9"/>
  <c r="A257"/>
  <c r="C257"/>
  <c r="D257" s="1"/>
  <c r="B259" i="8"/>
  <c r="A258"/>
  <c r="C258"/>
  <c r="D258" s="1"/>
  <c r="A259" i="7"/>
  <c r="B260"/>
  <c r="C259"/>
  <c r="D259" s="1"/>
  <c r="A259" i="6"/>
  <c r="B260"/>
  <c r="C259"/>
  <c r="D259" s="1"/>
  <c r="B259" i="4"/>
  <c r="A258"/>
  <c r="C258"/>
  <c r="D258" s="1"/>
  <c r="C261" i="14" l="1"/>
  <c r="B262"/>
  <c r="D262" i="19"/>
  <c r="B263"/>
  <c r="E261"/>
  <c r="J35"/>
  <c r="J36" s="1"/>
  <c r="B262" i="1"/>
  <c r="D261"/>
  <c r="J35" i="16"/>
  <c r="J36" s="1"/>
  <c r="E261"/>
  <c r="B263"/>
  <c r="D263" s="1"/>
  <c r="B264" i="21"/>
  <c r="D264" s="1"/>
  <c r="C262"/>
  <c r="E262" s="1"/>
  <c r="C263"/>
  <c r="E263" s="1"/>
  <c r="E261" i="20"/>
  <c r="J35"/>
  <c r="J36" s="1"/>
  <c r="B263"/>
  <c r="D263" s="1"/>
  <c r="B264" i="18"/>
  <c r="D264" s="1"/>
  <c r="C262"/>
  <c r="E262" s="1"/>
  <c r="C263"/>
  <c r="E263" s="1"/>
  <c r="B264" i="17"/>
  <c r="C262"/>
  <c r="E262" s="1"/>
  <c r="C263"/>
  <c r="E263" s="1"/>
  <c r="B258" i="5"/>
  <c r="C257"/>
  <c r="D257" s="1"/>
  <c r="A257"/>
  <c r="A258" i="13"/>
  <c r="B259"/>
  <c r="C258"/>
  <c r="D258" s="1"/>
  <c r="B390" i="12"/>
  <c r="A389"/>
  <c r="C389"/>
  <c r="D389" s="1"/>
  <c r="B332" i="11"/>
  <c r="A331"/>
  <c r="C331"/>
  <c r="D331" s="1"/>
  <c r="A258" i="10"/>
  <c r="B259"/>
  <c r="C258"/>
  <c r="D258" s="1"/>
  <c r="B259" i="9"/>
  <c r="A258"/>
  <c r="C258"/>
  <c r="D258" s="1"/>
  <c r="B260" i="8"/>
  <c r="A259"/>
  <c r="C259"/>
  <c r="D259" s="1"/>
  <c r="A260" i="7"/>
  <c r="B261"/>
  <c r="C260"/>
  <c r="D260" s="1"/>
  <c r="A260" i="6"/>
  <c r="B261"/>
  <c r="C260"/>
  <c r="D260" s="1"/>
  <c r="B260" i="4"/>
  <c r="A259"/>
  <c r="C259"/>
  <c r="D259" s="1"/>
  <c r="B263" i="14" l="1"/>
  <c r="C262"/>
  <c r="D263" i="19"/>
  <c r="B264"/>
  <c r="C262"/>
  <c r="E262" s="1"/>
  <c r="C263"/>
  <c r="E263" s="1"/>
  <c r="C264" i="18"/>
  <c r="E264" s="1"/>
  <c r="C264" i="17"/>
  <c r="E264" s="1"/>
  <c r="D264"/>
  <c r="B263" i="1"/>
  <c r="D262"/>
  <c r="C263" i="16"/>
  <c r="E263" s="1"/>
  <c r="C262"/>
  <c r="E262" s="1"/>
  <c r="B264"/>
  <c r="D264" s="1"/>
  <c r="B265" i="21"/>
  <c r="D265" s="1"/>
  <c r="C264"/>
  <c r="E264" s="1"/>
  <c r="B264" i="20"/>
  <c r="D264" s="1"/>
  <c r="C262"/>
  <c r="E262" s="1"/>
  <c r="C264"/>
  <c r="E264" s="1"/>
  <c r="C263"/>
  <c r="E263" s="1"/>
  <c r="B265" i="18"/>
  <c r="D265" s="1"/>
  <c r="B265" i="17"/>
  <c r="D265" s="1"/>
  <c r="A258" i="5"/>
  <c r="C258"/>
  <c r="D258" s="1"/>
  <c r="B259"/>
  <c r="A259" i="13"/>
  <c r="B260"/>
  <c r="C259"/>
  <c r="D259" s="1"/>
  <c r="B391" i="12"/>
  <c r="A390"/>
  <c r="C390"/>
  <c r="D390" s="1"/>
  <c r="B333" i="11"/>
  <c r="A332"/>
  <c r="C332"/>
  <c r="D332" s="1"/>
  <c r="B260" i="10"/>
  <c r="A259"/>
  <c r="C259"/>
  <c r="D259" s="1"/>
  <c r="B260" i="9"/>
  <c r="A259"/>
  <c r="C259"/>
  <c r="D259" s="1"/>
  <c r="B261" i="8"/>
  <c r="A260"/>
  <c r="C260"/>
  <c r="D260" s="1"/>
  <c r="B262" i="7"/>
  <c r="A261"/>
  <c r="C261"/>
  <c r="D261" s="1"/>
  <c r="A261" i="6"/>
  <c r="B262"/>
  <c r="C261"/>
  <c r="D261" s="1"/>
  <c r="B261" i="4"/>
  <c r="A260"/>
  <c r="C260"/>
  <c r="D260" s="1"/>
  <c r="B264" i="14" l="1"/>
  <c r="C263"/>
  <c r="D264" i="19"/>
  <c r="B265"/>
  <c r="C264"/>
  <c r="E264" s="1"/>
  <c r="B264" i="1"/>
  <c r="D263"/>
  <c r="B265" i="16"/>
  <c r="D265" s="1"/>
  <c r="C264"/>
  <c r="E264" s="1"/>
  <c r="B266" i="21"/>
  <c r="D266" s="1"/>
  <c r="C265"/>
  <c r="E265" s="1"/>
  <c r="B265" i="20"/>
  <c r="D265" s="1"/>
  <c r="B266" i="18"/>
  <c r="D266" s="1"/>
  <c r="C265"/>
  <c r="E265" s="1"/>
  <c r="B266" i="17"/>
  <c r="D266" s="1"/>
  <c r="C265"/>
  <c r="E265" s="1"/>
  <c r="A259" i="5"/>
  <c r="B260"/>
  <c r="C259"/>
  <c r="D259" s="1"/>
  <c r="A260" i="13"/>
  <c r="B261"/>
  <c r="C260"/>
  <c r="D260" s="1"/>
  <c r="B392" i="12"/>
  <c r="A391"/>
  <c r="C391"/>
  <c r="D391" s="1"/>
  <c r="B334" i="11"/>
  <c r="A333"/>
  <c r="C333"/>
  <c r="D333" s="1"/>
  <c r="A260" i="10"/>
  <c r="B261"/>
  <c r="C260"/>
  <c r="D260" s="1"/>
  <c r="B261" i="9"/>
  <c r="A260"/>
  <c r="C260"/>
  <c r="D260" s="1"/>
  <c r="B262" i="8"/>
  <c r="A261"/>
  <c r="C261"/>
  <c r="D261" s="1"/>
  <c r="B263" i="7"/>
  <c r="A262"/>
  <c r="C262"/>
  <c r="D262" s="1"/>
  <c r="A262" i="6"/>
  <c r="B263"/>
  <c r="C262"/>
  <c r="D262" s="1"/>
  <c r="B262" i="4"/>
  <c r="A261"/>
  <c r="C261"/>
  <c r="D261" s="1"/>
  <c r="B265" i="14" l="1"/>
  <c r="C264"/>
  <c r="D265" i="19"/>
  <c r="B266"/>
  <c r="C265"/>
  <c r="E265" s="1"/>
  <c r="B265" i="1"/>
  <c r="D264"/>
  <c r="C265" i="16"/>
  <c r="E265" s="1"/>
  <c r="B266"/>
  <c r="D266" s="1"/>
  <c r="B267" i="21"/>
  <c r="D267" s="1"/>
  <c r="C266"/>
  <c r="E266" s="1"/>
  <c r="B266" i="20"/>
  <c r="D266" s="1"/>
  <c r="C265"/>
  <c r="E265" s="1"/>
  <c r="B267" i="18"/>
  <c r="D267" s="1"/>
  <c r="C266"/>
  <c r="E266" s="1"/>
  <c r="B267" i="17"/>
  <c r="D267" s="1"/>
  <c r="C266"/>
  <c r="E266" s="1"/>
  <c r="A260" i="5"/>
  <c r="C260"/>
  <c r="D260" s="1"/>
  <c r="B261"/>
  <c r="A261" i="13"/>
  <c r="B262"/>
  <c r="C261"/>
  <c r="D261" s="1"/>
  <c r="B393" i="12"/>
  <c r="A392"/>
  <c r="C392"/>
  <c r="D392" s="1"/>
  <c r="B335" i="11"/>
  <c r="A334"/>
  <c r="C334"/>
  <c r="D334" s="1"/>
  <c r="B262" i="10"/>
  <c r="A261"/>
  <c r="C261"/>
  <c r="D261" s="1"/>
  <c r="B262" i="9"/>
  <c r="A261"/>
  <c r="C261"/>
  <c r="D261" s="1"/>
  <c r="B263" i="8"/>
  <c r="A262"/>
  <c r="C262"/>
  <c r="D262" s="1"/>
  <c r="B264" i="7"/>
  <c r="A263"/>
  <c r="C263"/>
  <c r="D263" s="1"/>
  <c r="A263" i="6"/>
  <c r="B264"/>
  <c r="C263"/>
  <c r="D263" s="1"/>
  <c r="B263" i="4"/>
  <c r="A262"/>
  <c r="C262"/>
  <c r="D262" s="1"/>
  <c r="C265" i="14" l="1"/>
  <c r="B266"/>
  <c r="D266" i="19"/>
  <c r="B267"/>
  <c r="C266"/>
  <c r="E266" s="1"/>
  <c r="B266" i="1"/>
  <c r="D265"/>
  <c r="B267" i="16"/>
  <c r="D267" s="1"/>
  <c r="C266"/>
  <c r="E266" s="1"/>
  <c r="B268" i="21"/>
  <c r="D268" s="1"/>
  <c r="C267"/>
  <c r="E267" s="1"/>
  <c r="B267" i="20"/>
  <c r="D267" s="1"/>
  <c r="C266"/>
  <c r="E266" s="1"/>
  <c r="B268" i="18"/>
  <c r="D268" s="1"/>
  <c r="C267"/>
  <c r="E267" s="1"/>
  <c r="B268" i="17"/>
  <c r="D268" s="1"/>
  <c r="C267"/>
  <c r="E267" s="1"/>
  <c r="A261" i="5"/>
  <c r="C261"/>
  <c r="D261" s="1"/>
  <c r="B262"/>
  <c r="A262" i="13"/>
  <c r="B263"/>
  <c r="C262"/>
  <c r="D262" s="1"/>
  <c r="B394" i="12"/>
  <c r="A393"/>
  <c r="C393"/>
  <c r="D393" s="1"/>
  <c r="B336" i="11"/>
  <c r="A335"/>
  <c r="C335"/>
  <c r="D335" s="1"/>
  <c r="A262" i="10"/>
  <c r="B263"/>
  <c r="C262"/>
  <c r="D262" s="1"/>
  <c r="B263" i="9"/>
  <c r="A262"/>
  <c r="C262"/>
  <c r="D262" s="1"/>
  <c r="B264" i="8"/>
  <c r="A263"/>
  <c r="C263"/>
  <c r="D263" s="1"/>
  <c r="B265" i="7"/>
  <c r="A264"/>
  <c r="C264"/>
  <c r="D264" s="1"/>
  <c r="A264" i="6"/>
  <c r="B265"/>
  <c r="C264"/>
  <c r="D264" s="1"/>
  <c r="B264" i="4"/>
  <c r="A263"/>
  <c r="C263"/>
  <c r="D263" s="1"/>
  <c r="C266" i="14" l="1"/>
  <c r="B267"/>
  <c r="D267" i="19"/>
  <c r="B268"/>
  <c r="C267"/>
  <c r="E267" s="1"/>
  <c r="B267" i="1"/>
  <c r="D266"/>
  <c r="B268" i="16"/>
  <c r="D268" s="1"/>
  <c r="C267"/>
  <c r="E267" s="1"/>
  <c r="B269" i="21"/>
  <c r="D269" s="1"/>
  <c r="C268"/>
  <c r="E268" s="1"/>
  <c r="B268" i="20"/>
  <c r="D268" s="1"/>
  <c r="C267"/>
  <c r="E267" s="1"/>
  <c r="B269" i="18"/>
  <c r="D269" s="1"/>
  <c r="C268"/>
  <c r="E268" s="1"/>
  <c r="B269" i="17"/>
  <c r="D269" s="1"/>
  <c r="C268"/>
  <c r="E268" s="1"/>
  <c r="B263" i="5"/>
  <c r="A262"/>
  <c r="C262"/>
  <c r="D262" s="1"/>
  <c r="A263" i="13"/>
  <c r="B264"/>
  <c r="C263"/>
  <c r="D263" s="1"/>
  <c r="B395" i="12"/>
  <c r="A394"/>
  <c r="C394"/>
  <c r="D394" s="1"/>
  <c r="B337" i="11"/>
  <c r="A336"/>
  <c r="C336"/>
  <c r="D336" s="1"/>
  <c r="B264" i="10"/>
  <c r="A263"/>
  <c r="C263"/>
  <c r="D263" s="1"/>
  <c r="B264" i="9"/>
  <c r="A263"/>
  <c r="C263"/>
  <c r="D263" s="1"/>
  <c r="B265" i="8"/>
  <c r="A264"/>
  <c r="C264"/>
  <c r="D264" s="1"/>
  <c r="B266" i="7"/>
  <c r="A265"/>
  <c r="C265"/>
  <c r="D265" s="1"/>
  <c r="A265" i="6"/>
  <c r="B266"/>
  <c r="C265"/>
  <c r="D265" s="1"/>
  <c r="B265" i="4"/>
  <c r="A264"/>
  <c r="C264"/>
  <c r="D264" s="1"/>
  <c r="B268" i="14" l="1"/>
  <c r="C267"/>
  <c r="D268" i="19"/>
  <c r="B269"/>
  <c r="C268"/>
  <c r="E268" s="1"/>
  <c r="B268" i="1"/>
  <c r="D267"/>
  <c r="B269" i="16"/>
  <c r="D269" s="1"/>
  <c r="C268"/>
  <c r="E268" s="1"/>
  <c r="B270" i="21"/>
  <c r="D270" s="1"/>
  <c r="C269"/>
  <c r="E269" s="1"/>
  <c r="B269" i="20"/>
  <c r="D269" s="1"/>
  <c r="C268"/>
  <c r="E268" s="1"/>
  <c r="B270" i="18"/>
  <c r="D270" s="1"/>
  <c r="C269"/>
  <c r="E269" s="1"/>
  <c r="B270" i="17"/>
  <c r="D270" s="1"/>
  <c r="C269"/>
  <c r="E269" s="1"/>
  <c r="A263" i="5"/>
  <c r="C263"/>
  <c r="D263" s="1"/>
  <c r="B264"/>
  <c r="A264" i="13"/>
  <c r="B265"/>
  <c r="C264"/>
  <c r="D264" s="1"/>
  <c r="B396" i="12"/>
  <c r="A395"/>
  <c r="C395"/>
  <c r="D395" s="1"/>
  <c r="B338" i="11"/>
  <c r="A337"/>
  <c r="C337"/>
  <c r="D337" s="1"/>
  <c r="A264" i="10"/>
  <c r="B265"/>
  <c r="C264"/>
  <c r="D264" s="1"/>
  <c r="B265" i="9"/>
  <c r="A264"/>
  <c r="C264"/>
  <c r="D264" s="1"/>
  <c r="B266" i="8"/>
  <c r="A265"/>
  <c r="C265"/>
  <c r="D265" s="1"/>
  <c r="B267" i="7"/>
  <c r="A266"/>
  <c r="C266"/>
  <c r="D266" s="1"/>
  <c r="A266" i="6"/>
  <c r="B267"/>
  <c r="C266"/>
  <c r="D266" s="1"/>
  <c r="B266" i="4"/>
  <c r="A265"/>
  <c r="C265"/>
  <c r="D265" s="1"/>
  <c r="C268" i="14" l="1"/>
  <c r="B269"/>
  <c r="D269" i="19"/>
  <c r="B270"/>
  <c r="C269"/>
  <c r="E269" s="1"/>
  <c r="B269" i="1"/>
  <c r="D268"/>
  <c r="B270" i="16"/>
  <c r="D270" s="1"/>
  <c r="C269"/>
  <c r="E269" s="1"/>
  <c r="B271" i="21"/>
  <c r="D271" s="1"/>
  <c r="C270"/>
  <c r="E270" s="1"/>
  <c r="B270" i="20"/>
  <c r="D270" s="1"/>
  <c r="C269"/>
  <c r="E269" s="1"/>
  <c r="B271" i="18"/>
  <c r="D271" s="1"/>
  <c r="C270"/>
  <c r="E270" s="1"/>
  <c r="B271" i="17"/>
  <c r="D271" s="1"/>
  <c r="C270"/>
  <c r="E270" s="1"/>
  <c r="A264" i="5"/>
  <c r="C264"/>
  <c r="D264" s="1"/>
  <c r="B265"/>
  <c r="A265" i="13"/>
  <c r="B266"/>
  <c r="C265"/>
  <c r="D265" s="1"/>
  <c r="B397" i="12"/>
  <c r="A396"/>
  <c r="C396"/>
  <c r="D396" s="1"/>
  <c r="B339" i="11"/>
  <c r="A338"/>
  <c r="C338"/>
  <c r="D338" s="1"/>
  <c r="B266" i="10"/>
  <c r="A265"/>
  <c r="C265"/>
  <c r="D265" s="1"/>
  <c r="B266" i="9"/>
  <c r="A265"/>
  <c r="C265"/>
  <c r="D265" s="1"/>
  <c r="B267" i="8"/>
  <c r="A266"/>
  <c r="C266"/>
  <c r="D266" s="1"/>
  <c r="A267" i="7"/>
  <c r="B268"/>
  <c r="C267"/>
  <c r="D267" s="1"/>
  <c r="A267" i="6"/>
  <c r="B268"/>
  <c r="C267"/>
  <c r="D267" s="1"/>
  <c r="B267" i="4"/>
  <c r="A266"/>
  <c r="C266"/>
  <c r="D266" s="1"/>
  <c r="B270" i="14" l="1"/>
  <c r="C269"/>
  <c r="D270" i="19"/>
  <c r="B271"/>
  <c r="C270"/>
  <c r="E270" s="1"/>
  <c r="B270" i="1"/>
  <c r="D269"/>
  <c r="B271" i="16"/>
  <c r="D271" s="1"/>
  <c r="C270"/>
  <c r="E270" s="1"/>
  <c r="B272" i="21"/>
  <c r="D272" s="1"/>
  <c r="C271"/>
  <c r="E271" s="1"/>
  <c r="B271" i="20"/>
  <c r="D271" s="1"/>
  <c r="C270"/>
  <c r="E270" s="1"/>
  <c r="B272" i="18"/>
  <c r="D272" s="1"/>
  <c r="C271"/>
  <c r="E271" s="1"/>
  <c r="B272" i="17"/>
  <c r="D272" s="1"/>
  <c r="C271"/>
  <c r="E271" s="1"/>
  <c r="B266" i="5"/>
  <c r="C265"/>
  <c r="D265" s="1"/>
  <c r="A265"/>
  <c r="A266" i="13"/>
  <c r="B267"/>
  <c r="C266"/>
  <c r="D266" s="1"/>
  <c r="B398" i="12"/>
  <c r="A397"/>
  <c r="C397"/>
  <c r="D397" s="1"/>
  <c r="B340" i="11"/>
  <c r="A339"/>
  <c r="C339"/>
  <c r="D339" s="1"/>
  <c r="A266" i="10"/>
  <c r="B267"/>
  <c r="C266"/>
  <c r="D266" s="1"/>
  <c r="B267" i="9"/>
  <c r="A266"/>
  <c r="C266"/>
  <c r="D266" s="1"/>
  <c r="B268" i="8"/>
  <c r="A267"/>
  <c r="C267"/>
  <c r="D267" s="1"/>
  <c r="A268" i="7"/>
  <c r="B269"/>
  <c r="C268"/>
  <c r="D268" s="1"/>
  <c r="A268" i="6"/>
  <c r="B269"/>
  <c r="C268"/>
  <c r="D268" s="1"/>
  <c r="B268" i="4"/>
  <c r="A267"/>
  <c r="C267"/>
  <c r="D267" s="1"/>
  <c r="C270" i="14" l="1"/>
  <c r="B271"/>
  <c r="D271" i="19"/>
  <c r="B272"/>
  <c r="C271"/>
  <c r="E271" s="1"/>
  <c r="B271" i="1"/>
  <c r="D270"/>
  <c r="B272" i="16"/>
  <c r="D272" s="1"/>
  <c r="C271"/>
  <c r="E271" s="1"/>
  <c r="B273" i="21"/>
  <c r="D273" s="1"/>
  <c r="C272"/>
  <c r="E272" s="1"/>
  <c r="B272" i="20"/>
  <c r="D272" s="1"/>
  <c r="C271"/>
  <c r="E271" s="1"/>
  <c r="B273" i="18"/>
  <c r="D273" s="1"/>
  <c r="C272"/>
  <c r="E272" s="1"/>
  <c r="B273" i="17"/>
  <c r="D273" s="1"/>
  <c r="C272"/>
  <c r="E272" s="1"/>
  <c r="A266" i="5"/>
  <c r="B267"/>
  <c r="C266"/>
  <c r="D266" s="1"/>
  <c r="A267" i="13"/>
  <c r="B268"/>
  <c r="C267"/>
  <c r="D267" s="1"/>
  <c r="B399" i="12"/>
  <c r="A398"/>
  <c r="C398"/>
  <c r="D398" s="1"/>
  <c r="B341" i="11"/>
  <c r="A340"/>
  <c r="C340"/>
  <c r="D340" s="1"/>
  <c r="B268" i="10"/>
  <c r="A267"/>
  <c r="C267"/>
  <c r="D267" s="1"/>
  <c r="B268" i="9"/>
  <c r="A267"/>
  <c r="C267"/>
  <c r="D267" s="1"/>
  <c r="B269" i="8"/>
  <c r="A268"/>
  <c r="C268"/>
  <c r="D268" s="1"/>
  <c r="B270" i="7"/>
  <c r="A269"/>
  <c r="C269"/>
  <c r="D269" s="1"/>
  <c r="A269" i="6"/>
  <c r="B270"/>
  <c r="C269"/>
  <c r="D269" s="1"/>
  <c r="B269" i="4"/>
  <c r="A268"/>
  <c r="C268"/>
  <c r="D268" s="1"/>
  <c r="B272" i="14" l="1"/>
  <c r="C271"/>
  <c r="D272" i="19"/>
  <c r="B273"/>
  <c r="C272"/>
  <c r="E272" s="1"/>
  <c r="B272" i="1"/>
  <c r="D271"/>
  <c r="B273" i="16"/>
  <c r="D273" s="1"/>
  <c r="C272"/>
  <c r="E272" s="1"/>
  <c r="B274" i="21"/>
  <c r="D274" s="1"/>
  <c r="C273"/>
  <c r="B273" i="20"/>
  <c r="D273" s="1"/>
  <c r="C272"/>
  <c r="E272" s="1"/>
  <c r="B274" i="18"/>
  <c r="D274" s="1"/>
  <c r="C273"/>
  <c r="B274" i="17"/>
  <c r="D274" s="1"/>
  <c r="C273"/>
  <c r="A267" i="5"/>
  <c r="B268"/>
  <c r="C267"/>
  <c r="D267" s="1"/>
  <c r="A268" i="13"/>
  <c r="B269"/>
  <c r="C268"/>
  <c r="D268" s="1"/>
  <c r="B400" i="12"/>
  <c r="A399"/>
  <c r="C399"/>
  <c r="D399" s="1"/>
  <c r="B342" i="11"/>
  <c r="A341"/>
  <c r="C341"/>
  <c r="D341" s="1"/>
  <c r="A268" i="10"/>
  <c r="B269"/>
  <c r="C268"/>
  <c r="D268" s="1"/>
  <c r="B269" i="9"/>
  <c r="A268"/>
  <c r="C268"/>
  <c r="D268" s="1"/>
  <c r="B270" i="8"/>
  <c r="A269"/>
  <c r="C269"/>
  <c r="D269" s="1"/>
  <c r="B271" i="7"/>
  <c r="A270"/>
  <c r="C270"/>
  <c r="D270" s="1"/>
  <c r="A270" i="6"/>
  <c r="B271"/>
  <c r="C270"/>
  <c r="D270" s="1"/>
  <c r="G36" i="1"/>
  <c r="B270" i="4"/>
  <c r="A269"/>
  <c r="C269"/>
  <c r="D269" s="1"/>
  <c r="C272" i="14" l="1"/>
  <c r="B273"/>
  <c r="D273" i="19"/>
  <c r="B274"/>
  <c r="C273"/>
  <c r="B273" i="1"/>
  <c r="D272"/>
  <c r="B274" i="16"/>
  <c r="D274" s="1"/>
  <c r="C273"/>
  <c r="E273" i="21"/>
  <c r="K35"/>
  <c r="K36" s="1"/>
  <c r="B275"/>
  <c r="D275" s="1"/>
  <c r="B274" i="20"/>
  <c r="D274" s="1"/>
  <c r="C273"/>
  <c r="K35" i="18"/>
  <c r="K36" s="1"/>
  <c r="E273"/>
  <c r="B275"/>
  <c r="D275" s="1"/>
  <c r="E273" i="17"/>
  <c r="K35"/>
  <c r="K36" s="1"/>
  <c r="B275"/>
  <c r="D275" s="1"/>
  <c r="C81" i="1"/>
  <c r="E81" s="1"/>
  <c r="C85"/>
  <c r="E85" s="1"/>
  <c r="C79"/>
  <c r="E79" s="1"/>
  <c r="C82"/>
  <c r="E82" s="1"/>
  <c r="C86"/>
  <c r="E86" s="1"/>
  <c r="C83"/>
  <c r="E83" s="1"/>
  <c r="C87"/>
  <c r="E87" s="1"/>
  <c r="C80"/>
  <c r="E80" s="1"/>
  <c r="C84"/>
  <c r="E84" s="1"/>
  <c r="C88"/>
  <c r="E88" s="1"/>
  <c r="A268" i="5"/>
  <c r="C268"/>
  <c r="D268" s="1"/>
  <c r="B269"/>
  <c r="A269" i="13"/>
  <c r="B270"/>
  <c r="C269"/>
  <c r="D269" s="1"/>
  <c r="B401" i="12"/>
  <c r="A400"/>
  <c r="C400"/>
  <c r="D400" s="1"/>
  <c r="B343" i="11"/>
  <c r="A342"/>
  <c r="C342"/>
  <c r="D342" s="1"/>
  <c r="B270" i="10"/>
  <c r="A269"/>
  <c r="C269"/>
  <c r="D269" s="1"/>
  <c r="B270" i="9"/>
  <c r="A269"/>
  <c r="C269"/>
  <c r="D269" s="1"/>
  <c r="B271" i="8"/>
  <c r="A270"/>
  <c r="C270"/>
  <c r="D270" s="1"/>
  <c r="B272" i="7"/>
  <c r="A271"/>
  <c r="C271"/>
  <c r="D271" s="1"/>
  <c r="A271" i="6"/>
  <c r="B272"/>
  <c r="C271"/>
  <c r="D271" s="1"/>
  <c r="A270" i="4"/>
  <c r="B271"/>
  <c r="C270"/>
  <c r="D270" s="1"/>
  <c r="B274" i="14" l="1"/>
  <c r="C273"/>
  <c r="E273" i="19"/>
  <c r="K35"/>
  <c r="K36" s="1"/>
  <c r="D274"/>
  <c r="B275"/>
  <c r="B274" i="1"/>
  <c r="D273"/>
  <c r="E273" i="16"/>
  <c r="K35"/>
  <c r="K36" s="1"/>
  <c r="B275"/>
  <c r="D275" s="1"/>
  <c r="B276" i="21"/>
  <c r="D276" s="1"/>
  <c r="C274"/>
  <c r="E274" s="1"/>
  <c r="C275"/>
  <c r="E275" s="1"/>
  <c r="E273" i="20"/>
  <c r="K35"/>
  <c r="K36" s="1"/>
  <c r="B275"/>
  <c r="D275" s="1"/>
  <c r="B276" i="18"/>
  <c r="C274"/>
  <c r="E274" s="1"/>
  <c r="C275"/>
  <c r="E275" s="1"/>
  <c r="B276" i="17"/>
  <c r="D276" s="1"/>
  <c r="C274"/>
  <c r="E274" s="1"/>
  <c r="C275"/>
  <c r="E275" s="1"/>
  <c r="H35" i="1"/>
  <c r="A269" i="5"/>
  <c r="C269"/>
  <c r="D269" s="1"/>
  <c r="B270"/>
  <c r="A270" i="13"/>
  <c r="B271"/>
  <c r="C270"/>
  <c r="D270" s="1"/>
  <c r="B402" i="12"/>
  <c r="A401"/>
  <c r="C401"/>
  <c r="D401" s="1"/>
  <c r="B344" i="11"/>
  <c r="A343"/>
  <c r="C343"/>
  <c r="D343" s="1"/>
  <c r="A270" i="10"/>
  <c r="B271"/>
  <c r="C270"/>
  <c r="D270" s="1"/>
  <c r="B271" i="9"/>
  <c r="A270"/>
  <c r="C270"/>
  <c r="D270" s="1"/>
  <c r="B272" i="8"/>
  <c r="A271"/>
  <c r="C271"/>
  <c r="D271" s="1"/>
  <c r="B273" i="7"/>
  <c r="A272"/>
  <c r="C272"/>
  <c r="D272" s="1"/>
  <c r="A272" i="6"/>
  <c r="B273"/>
  <c r="C272"/>
  <c r="D272" s="1"/>
  <c r="A271" i="4"/>
  <c r="B272"/>
  <c r="C271"/>
  <c r="D271" s="1"/>
  <c r="C274" i="14" l="1"/>
  <c r="B275"/>
  <c r="C276" i="21"/>
  <c r="E276" s="1"/>
  <c r="C275" i="19"/>
  <c r="E275" s="1"/>
  <c r="C274"/>
  <c r="E274" s="1"/>
  <c r="D275"/>
  <c r="B276"/>
  <c r="C276" i="18"/>
  <c r="E276" s="1"/>
  <c r="D276"/>
  <c r="C276" i="17"/>
  <c r="E276" s="1"/>
  <c r="B275" i="1"/>
  <c r="D274"/>
  <c r="B276" i="16"/>
  <c r="D276" s="1"/>
  <c r="C275"/>
  <c r="E275" s="1"/>
  <c r="C274"/>
  <c r="E274" s="1"/>
  <c r="B277" i="21"/>
  <c r="D277" s="1"/>
  <c r="B276" i="20"/>
  <c r="D276" s="1"/>
  <c r="C274"/>
  <c r="E274" s="1"/>
  <c r="C275"/>
  <c r="E275" s="1"/>
  <c r="B277" i="18"/>
  <c r="D277" s="1"/>
  <c r="B277" i="17"/>
  <c r="D277" s="1"/>
  <c r="B271" i="5"/>
  <c r="C270"/>
  <c r="D270" s="1"/>
  <c r="A270"/>
  <c r="A271" i="13"/>
  <c r="B272"/>
  <c r="C271"/>
  <c r="D271" s="1"/>
  <c r="B403" i="12"/>
  <c r="A402"/>
  <c r="C402"/>
  <c r="D402" s="1"/>
  <c r="B345" i="11"/>
  <c r="A344"/>
  <c r="C344"/>
  <c r="D344" s="1"/>
  <c r="B272" i="10"/>
  <c r="A271"/>
  <c r="C271"/>
  <c r="D271" s="1"/>
  <c r="B272" i="9"/>
  <c r="A271"/>
  <c r="C271"/>
  <c r="D271" s="1"/>
  <c r="B273" i="8"/>
  <c r="A272"/>
  <c r="C272"/>
  <c r="D272" s="1"/>
  <c r="B274" i="7"/>
  <c r="A273"/>
  <c r="C273"/>
  <c r="D273" s="1"/>
  <c r="A273" i="6"/>
  <c r="B274"/>
  <c r="C273"/>
  <c r="D273" s="1"/>
  <c r="B273" i="4"/>
  <c r="A272"/>
  <c r="C272"/>
  <c r="D272" s="1"/>
  <c r="B276" i="14" l="1"/>
  <c r="C275"/>
  <c r="C276" i="20"/>
  <c r="E276" s="1"/>
  <c r="C276" i="19"/>
  <c r="E276" s="1"/>
  <c r="D276"/>
  <c r="B277"/>
  <c r="C276" i="16"/>
  <c r="E276" s="1"/>
  <c r="B276" i="1"/>
  <c r="D275"/>
  <c r="B277" i="16"/>
  <c r="D277" s="1"/>
  <c r="B278" i="21"/>
  <c r="C277"/>
  <c r="E277" s="1"/>
  <c r="B277" i="20"/>
  <c r="D277" s="1"/>
  <c r="B278" i="18"/>
  <c r="D278" s="1"/>
  <c r="C277"/>
  <c r="E277" s="1"/>
  <c r="B278" i="17"/>
  <c r="D278" s="1"/>
  <c r="C277"/>
  <c r="E277" s="1"/>
  <c r="A271" i="5"/>
  <c r="C271"/>
  <c r="D271" s="1"/>
  <c r="B272"/>
  <c r="A272" i="13"/>
  <c r="B273"/>
  <c r="C272"/>
  <c r="D272" s="1"/>
  <c r="B404" i="12"/>
  <c r="A403"/>
  <c r="C403"/>
  <c r="D403" s="1"/>
  <c r="B346" i="11"/>
  <c r="A345"/>
  <c r="C345"/>
  <c r="D345" s="1"/>
  <c r="A272" i="10"/>
  <c r="B273"/>
  <c r="C272"/>
  <c r="D272" s="1"/>
  <c r="B273" i="9"/>
  <c r="A272"/>
  <c r="C272"/>
  <c r="D272" s="1"/>
  <c r="B274" i="8"/>
  <c r="A273"/>
  <c r="C273"/>
  <c r="D273" s="1"/>
  <c r="B275" i="7"/>
  <c r="A274"/>
  <c r="C274"/>
  <c r="D274" s="1"/>
  <c r="A274" i="6"/>
  <c r="B275"/>
  <c r="C274"/>
  <c r="D274" s="1"/>
  <c r="B274" i="4"/>
  <c r="A273"/>
  <c r="C273"/>
  <c r="D273" s="1"/>
  <c r="B277" i="14" l="1"/>
  <c r="C276"/>
  <c r="C278" i="21"/>
  <c r="D278"/>
  <c r="D277" i="19"/>
  <c r="B278"/>
  <c r="C277"/>
  <c r="E277" s="1"/>
  <c r="B277" i="1"/>
  <c r="D276"/>
  <c r="B278" i="16"/>
  <c r="D278" s="1"/>
  <c r="C277"/>
  <c r="E277" s="1"/>
  <c r="B279" i="21"/>
  <c r="D279" s="1"/>
  <c r="E278"/>
  <c r="B278" i="20"/>
  <c r="D278" s="1"/>
  <c r="C277"/>
  <c r="E277" s="1"/>
  <c r="B279" i="18"/>
  <c r="D279" s="1"/>
  <c r="C278"/>
  <c r="E278" s="1"/>
  <c r="B279" i="17"/>
  <c r="D279" s="1"/>
  <c r="C278"/>
  <c r="E278" s="1"/>
  <c r="B273" i="5"/>
  <c r="A272"/>
  <c r="C272"/>
  <c r="D272" s="1"/>
  <c r="A273" i="13"/>
  <c r="B274"/>
  <c r="C273"/>
  <c r="D273" s="1"/>
  <c r="B405" i="12"/>
  <c r="A404"/>
  <c r="C404"/>
  <c r="D404" s="1"/>
  <c r="B347" i="11"/>
  <c r="A346"/>
  <c r="C346"/>
  <c r="D346" s="1"/>
  <c r="B274" i="10"/>
  <c r="A273"/>
  <c r="C273"/>
  <c r="D273" s="1"/>
  <c r="B274" i="9"/>
  <c r="A273"/>
  <c r="C273"/>
  <c r="D273" s="1"/>
  <c r="B275" i="8"/>
  <c r="A274"/>
  <c r="C274"/>
  <c r="D274" s="1"/>
  <c r="A275" i="7"/>
  <c r="B276"/>
  <c r="C275"/>
  <c r="D275" s="1"/>
  <c r="A275" i="6"/>
  <c r="B276"/>
  <c r="C275"/>
  <c r="D275" s="1"/>
  <c r="B275" i="4"/>
  <c r="A274"/>
  <c r="C274"/>
  <c r="D274" s="1"/>
  <c r="C277" i="14" l="1"/>
  <c r="B278"/>
  <c r="D278" i="19"/>
  <c r="B279"/>
  <c r="C278"/>
  <c r="E278" s="1"/>
  <c r="B278" i="1"/>
  <c r="D277"/>
  <c r="C278" i="16"/>
  <c r="E278" s="1"/>
  <c r="B279"/>
  <c r="D279" s="1"/>
  <c r="B280" i="21"/>
  <c r="D280" s="1"/>
  <c r="C279"/>
  <c r="E279" s="1"/>
  <c r="B279" i="20"/>
  <c r="D279" s="1"/>
  <c r="C278"/>
  <c r="E278" s="1"/>
  <c r="B280" i="18"/>
  <c r="D280" s="1"/>
  <c r="C279"/>
  <c r="E279" s="1"/>
  <c r="B280" i="17"/>
  <c r="D280" s="1"/>
  <c r="C279"/>
  <c r="E279" s="1"/>
  <c r="B274" i="5"/>
  <c r="C273"/>
  <c r="D273" s="1"/>
  <c r="A273"/>
  <c r="A274" i="13"/>
  <c r="B275"/>
  <c r="C274"/>
  <c r="D274" s="1"/>
  <c r="B406" i="12"/>
  <c r="A405"/>
  <c r="C405"/>
  <c r="D405" s="1"/>
  <c r="B348" i="11"/>
  <c r="A347"/>
  <c r="C347"/>
  <c r="D347" s="1"/>
  <c r="A274" i="10"/>
  <c r="B275"/>
  <c r="C274"/>
  <c r="D274" s="1"/>
  <c r="B275" i="9"/>
  <c r="A274"/>
  <c r="C274"/>
  <c r="D274" s="1"/>
  <c r="B276" i="8"/>
  <c r="A275"/>
  <c r="C275"/>
  <c r="D275" s="1"/>
  <c r="A276" i="7"/>
  <c r="B277"/>
  <c r="C276"/>
  <c r="D276" s="1"/>
  <c r="A276" i="6"/>
  <c r="B277"/>
  <c r="C276"/>
  <c r="D276" s="1"/>
  <c r="B276" i="4"/>
  <c r="A275"/>
  <c r="C275"/>
  <c r="D275" s="1"/>
  <c r="B279" i="14" l="1"/>
  <c r="C278"/>
  <c r="D279" i="19"/>
  <c r="B280"/>
  <c r="C279"/>
  <c r="E279" s="1"/>
  <c r="B279" i="1"/>
  <c r="D278"/>
  <c r="B280" i="16"/>
  <c r="D280" s="1"/>
  <c r="C279"/>
  <c r="E279" s="1"/>
  <c r="B281" i="21"/>
  <c r="D281" s="1"/>
  <c r="C280"/>
  <c r="E280" s="1"/>
  <c r="B280" i="20"/>
  <c r="D280" s="1"/>
  <c r="C279"/>
  <c r="E279" s="1"/>
  <c r="B281" i="18"/>
  <c r="D281" s="1"/>
  <c r="C280"/>
  <c r="E280" s="1"/>
  <c r="B281" i="17"/>
  <c r="D281" s="1"/>
  <c r="C280"/>
  <c r="E280" s="1"/>
  <c r="A274" i="5"/>
  <c r="C274"/>
  <c r="D274" s="1"/>
  <c r="B275"/>
  <c r="A275" i="13"/>
  <c r="B276"/>
  <c r="C275"/>
  <c r="D275" s="1"/>
  <c r="B407" i="12"/>
  <c r="A406"/>
  <c r="C406"/>
  <c r="D406" s="1"/>
  <c r="B349" i="11"/>
  <c r="A348"/>
  <c r="C348"/>
  <c r="D348" s="1"/>
  <c r="B276" i="10"/>
  <c r="A275"/>
  <c r="C275"/>
  <c r="D275" s="1"/>
  <c r="B276" i="9"/>
  <c r="A275"/>
  <c r="C275"/>
  <c r="D275" s="1"/>
  <c r="B277" i="8"/>
  <c r="A276"/>
  <c r="C276"/>
  <c r="D276" s="1"/>
  <c r="B278" i="7"/>
  <c r="A277"/>
  <c r="C277"/>
  <c r="D277" s="1"/>
  <c r="A277" i="6"/>
  <c r="B278"/>
  <c r="C277"/>
  <c r="D277" s="1"/>
  <c r="B277" i="4"/>
  <c r="A276"/>
  <c r="C276"/>
  <c r="D276" s="1"/>
  <c r="C279" i="14" l="1"/>
  <c r="G35" s="1"/>
  <c r="G36" s="1"/>
  <c r="B280"/>
  <c r="D280" i="19"/>
  <c r="B281"/>
  <c r="C280"/>
  <c r="E280" s="1"/>
  <c r="B280" i="1"/>
  <c r="D279"/>
  <c r="B281" i="16"/>
  <c r="D281" s="1"/>
  <c r="C280"/>
  <c r="E280" s="1"/>
  <c r="B282" i="21"/>
  <c r="D282" s="1"/>
  <c r="C281"/>
  <c r="E281" s="1"/>
  <c r="B281" i="20"/>
  <c r="D281" s="1"/>
  <c r="C280"/>
  <c r="E280" s="1"/>
  <c r="B282" i="18"/>
  <c r="D282" s="1"/>
  <c r="C281"/>
  <c r="E281" s="1"/>
  <c r="B282" i="17"/>
  <c r="D282" s="1"/>
  <c r="C281"/>
  <c r="E281" s="1"/>
  <c r="A275" i="5"/>
  <c r="C275"/>
  <c r="D275" s="1"/>
  <c r="B276"/>
  <c r="A276" i="13"/>
  <c r="B277"/>
  <c r="C276"/>
  <c r="D276" s="1"/>
  <c r="B408" i="12"/>
  <c r="A407"/>
  <c r="C407"/>
  <c r="D407" s="1"/>
  <c r="B350" i="11"/>
  <c r="A349"/>
  <c r="C349"/>
  <c r="D349" s="1"/>
  <c r="A276" i="10"/>
  <c r="B277"/>
  <c r="C276"/>
  <c r="D276" s="1"/>
  <c r="B277" i="9"/>
  <c r="A276"/>
  <c r="C276"/>
  <c r="D276" s="1"/>
  <c r="B278" i="8"/>
  <c r="A277"/>
  <c r="C277"/>
  <c r="D277" s="1"/>
  <c r="B279" i="7"/>
  <c r="A278"/>
  <c r="C278"/>
  <c r="A278" i="6"/>
  <c r="B279"/>
  <c r="C278"/>
  <c r="B278" i="4"/>
  <c r="A277"/>
  <c r="C277"/>
  <c r="D277" s="1"/>
  <c r="C280" i="14" l="1"/>
  <c r="B281"/>
  <c r="D281" i="19"/>
  <c r="B282"/>
  <c r="C281"/>
  <c r="E281" s="1"/>
  <c r="B281" i="1"/>
  <c r="D280"/>
  <c r="B282" i="16"/>
  <c r="D282" s="1"/>
  <c r="C281"/>
  <c r="E281" s="1"/>
  <c r="B283" i="21"/>
  <c r="D283" s="1"/>
  <c r="C282"/>
  <c r="E282" s="1"/>
  <c r="B282" i="20"/>
  <c r="D282" s="1"/>
  <c r="C281"/>
  <c r="E281" s="1"/>
  <c r="B283" i="18"/>
  <c r="D283" s="1"/>
  <c r="C282"/>
  <c r="E282" s="1"/>
  <c r="B283" i="17"/>
  <c r="D283" s="1"/>
  <c r="C282"/>
  <c r="E282" s="1"/>
  <c r="A276" i="5"/>
  <c r="C276"/>
  <c r="D276" s="1"/>
  <c r="B277"/>
  <c r="A277" i="13"/>
  <c r="B278"/>
  <c r="C277"/>
  <c r="D277" s="1"/>
  <c r="B409" i="12"/>
  <c r="A408"/>
  <c r="C408"/>
  <c r="D408" s="1"/>
  <c r="B351" i="11"/>
  <c r="A350"/>
  <c r="C350"/>
  <c r="B278" i="10"/>
  <c r="A277"/>
  <c r="C277"/>
  <c r="D277" s="1"/>
  <c r="B278" i="9"/>
  <c r="A277"/>
  <c r="C277"/>
  <c r="D277" s="1"/>
  <c r="B279" i="8"/>
  <c r="A278"/>
  <c r="C278"/>
  <c r="D278" i="7"/>
  <c r="G35"/>
  <c r="G36" s="1"/>
  <c r="B280"/>
  <c r="A279"/>
  <c r="D278" i="6"/>
  <c r="G35"/>
  <c r="G36" s="1"/>
  <c r="A279"/>
  <c r="B280"/>
  <c r="A278" i="4"/>
  <c r="B279"/>
  <c r="C278"/>
  <c r="B282" i="14" l="1"/>
  <c r="C281"/>
  <c r="D282" i="19"/>
  <c r="B283"/>
  <c r="C282"/>
  <c r="E282" s="1"/>
  <c r="B282" i="1"/>
  <c r="D281"/>
  <c r="B283" i="16"/>
  <c r="D283" s="1"/>
  <c r="C282"/>
  <c r="E282" s="1"/>
  <c r="B284" i="21"/>
  <c r="D284" s="1"/>
  <c r="C283"/>
  <c r="E283" s="1"/>
  <c r="B283" i="20"/>
  <c r="D283" s="1"/>
  <c r="C282"/>
  <c r="E282" s="1"/>
  <c r="B284" i="18"/>
  <c r="D284" s="1"/>
  <c r="C283"/>
  <c r="E283" s="1"/>
  <c r="B284" i="17"/>
  <c r="D284" s="1"/>
  <c r="C283"/>
  <c r="E283" s="1"/>
  <c r="A277" i="5"/>
  <c r="C277"/>
  <c r="D277" s="1"/>
  <c r="B278"/>
  <c r="A278" i="13"/>
  <c r="B279"/>
  <c r="C278"/>
  <c r="B410" i="12"/>
  <c r="A409"/>
  <c r="C409"/>
  <c r="D409" s="1"/>
  <c r="D350" i="11"/>
  <c r="I35"/>
  <c r="I36" s="1"/>
  <c r="B352"/>
  <c r="A351"/>
  <c r="A278" i="10"/>
  <c r="B279"/>
  <c r="C278"/>
  <c r="B279" i="9"/>
  <c r="A278"/>
  <c r="C278"/>
  <c r="D278" i="8"/>
  <c r="G35"/>
  <c r="G36" s="1"/>
  <c r="B280"/>
  <c r="A279"/>
  <c r="B281" i="7"/>
  <c r="C281" s="1"/>
  <c r="D281" s="1"/>
  <c r="A280"/>
  <c r="C280"/>
  <c r="D280" s="1"/>
  <c r="C279"/>
  <c r="D279" s="1"/>
  <c r="A280" i="6"/>
  <c r="B281"/>
  <c r="C281" s="1"/>
  <c r="D281" s="1"/>
  <c r="C280"/>
  <c r="D280" s="1"/>
  <c r="C279"/>
  <c r="D279" s="1"/>
  <c r="D278" i="4"/>
  <c r="G35"/>
  <c r="G36" s="1"/>
  <c r="A279"/>
  <c r="B280"/>
  <c r="C282" i="14" l="1"/>
  <c r="B283"/>
  <c r="D283" i="19"/>
  <c r="B284"/>
  <c r="C283"/>
  <c r="E283" s="1"/>
  <c r="B283" i="1"/>
  <c r="D282"/>
  <c r="B284" i="16"/>
  <c r="D284" s="1"/>
  <c r="C283"/>
  <c r="E283" s="1"/>
  <c r="B285" i="21"/>
  <c r="D285" s="1"/>
  <c r="C284"/>
  <c r="E284" s="1"/>
  <c r="B284" i="20"/>
  <c r="D284" s="1"/>
  <c r="C283"/>
  <c r="E283" s="1"/>
  <c r="B285" i="18"/>
  <c r="D285" s="1"/>
  <c r="C284"/>
  <c r="E284" s="1"/>
  <c r="B285" i="17"/>
  <c r="D285" s="1"/>
  <c r="C284"/>
  <c r="E284" s="1"/>
  <c r="B279" i="5"/>
  <c r="C278"/>
  <c r="A278"/>
  <c r="D278" i="13"/>
  <c r="G35"/>
  <c r="G36" s="1"/>
  <c r="A279"/>
  <c r="B280"/>
  <c r="B411" i="12"/>
  <c r="A410"/>
  <c r="C410"/>
  <c r="D410" s="1"/>
  <c r="B353" i="11"/>
  <c r="C353" s="1"/>
  <c r="D353" s="1"/>
  <c r="A352"/>
  <c r="C351"/>
  <c r="D351" s="1"/>
  <c r="C352"/>
  <c r="D352" s="1"/>
  <c r="D278" i="10"/>
  <c r="G35"/>
  <c r="G36" s="1"/>
  <c r="B280"/>
  <c r="A279"/>
  <c r="D278" i="9"/>
  <c r="G35"/>
  <c r="G36" s="1"/>
  <c r="B280"/>
  <c r="A279"/>
  <c r="B281" i="8"/>
  <c r="C281" s="1"/>
  <c r="D281" s="1"/>
  <c r="A280"/>
  <c r="C279"/>
  <c r="D279" s="1"/>
  <c r="C280"/>
  <c r="D280" s="1"/>
  <c r="B282" i="7"/>
  <c r="A281"/>
  <c r="A281" i="6"/>
  <c r="B282"/>
  <c r="B281" i="4"/>
  <c r="C281" s="1"/>
  <c r="D281" s="1"/>
  <c r="A280"/>
  <c r="C280"/>
  <c r="D280" s="1"/>
  <c r="C279"/>
  <c r="D279" s="1"/>
  <c r="B284" i="14" l="1"/>
  <c r="C283"/>
  <c r="D284" i="19"/>
  <c r="B285"/>
  <c r="C284"/>
  <c r="E284" s="1"/>
  <c r="B284" i="1"/>
  <c r="D283"/>
  <c r="B285" i="16"/>
  <c r="D285" s="1"/>
  <c r="C284"/>
  <c r="E284" s="1"/>
  <c r="B286" i="21"/>
  <c r="D286" s="1"/>
  <c r="C285"/>
  <c r="E285" s="1"/>
  <c r="B285" i="20"/>
  <c r="D285" s="1"/>
  <c r="C284"/>
  <c r="E284" s="1"/>
  <c r="B286" i="18"/>
  <c r="D286" s="1"/>
  <c r="C285"/>
  <c r="E285" s="1"/>
  <c r="B286" i="17"/>
  <c r="D286" s="1"/>
  <c r="C285"/>
  <c r="E285" s="1"/>
  <c r="G35" i="5"/>
  <c r="G36" s="1"/>
  <c r="D278"/>
  <c r="B280"/>
  <c r="A279"/>
  <c r="B281" i="13"/>
  <c r="A280"/>
  <c r="C281"/>
  <c r="D281" s="1"/>
  <c r="C280"/>
  <c r="D280" s="1"/>
  <c r="C279"/>
  <c r="D279" s="1"/>
  <c r="B412" i="12"/>
  <c r="A411"/>
  <c r="C411"/>
  <c r="D411" s="1"/>
  <c r="B354" i="11"/>
  <c r="A353"/>
  <c r="A280" i="10"/>
  <c r="B281"/>
  <c r="C281" s="1"/>
  <c r="D281" s="1"/>
  <c r="C280"/>
  <c r="D280" s="1"/>
  <c r="C279"/>
  <c r="D279" s="1"/>
  <c r="B281" i="9"/>
  <c r="A280"/>
  <c r="C279"/>
  <c r="D279" s="1"/>
  <c r="C280"/>
  <c r="D280" s="1"/>
  <c r="C281"/>
  <c r="D281" s="1"/>
  <c r="B282" i="8"/>
  <c r="A281"/>
  <c r="B283" i="7"/>
  <c r="A282"/>
  <c r="C282"/>
  <c r="D282" s="1"/>
  <c r="A282" i="6"/>
  <c r="B283"/>
  <c r="C282"/>
  <c r="D282" s="1"/>
  <c r="B282" i="4"/>
  <c r="A281"/>
  <c r="C284" i="14" l="1"/>
  <c r="B285"/>
  <c r="D285" i="19"/>
  <c r="B286"/>
  <c r="C285"/>
  <c r="E285" s="1"/>
  <c r="B285" i="1"/>
  <c r="D284"/>
  <c r="B286" i="16"/>
  <c r="D286" s="1"/>
  <c r="C285"/>
  <c r="E285" s="1"/>
  <c r="B287" i="21"/>
  <c r="D287" s="1"/>
  <c r="C286"/>
  <c r="E286" s="1"/>
  <c r="B286" i="20"/>
  <c r="D286" s="1"/>
  <c r="C285"/>
  <c r="E285" s="1"/>
  <c r="B287" i="18"/>
  <c r="D287" s="1"/>
  <c r="C286"/>
  <c r="E286" s="1"/>
  <c r="B287" i="17"/>
  <c r="D287" s="1"/>
  <c r="C286"/>
  <c r="E286" s="1"/>
  <c r="B281" i="5"/>
  <c r="A280"/>
  <c r="C280"/>
  <c r="D280" s="1"/>
  <c r="C279"/>
  <c r="D279" s="1"/>
  <c r="C281"/>
  <c r="D281" s="1"/>
  <c r="A281" i="13"/>
  <c r="B282"/>
  <c r="B413" i="12"/>
  <c r="A412"/>
  <c r="C412"/>
  <c r="D412" s="1"/>
  <c r="B355" i="11"/>
  <c r="A354"/>
  <c r="C354"/>
  <c r="D354" s="1"/>
  <c r="B282" i="10"/>
  <c r="A281"/>
  <c r="B282" i="9"/>
  <c r="A281"/>
  <c r="B283" i="8"/>
  <c r="A282"/>
  <c r="C282"/>
  <c r="D282" s="1"/>
  <c r="A283" i="7"/>
  <c r="B284"/>
  <c r="C283"/>
  <c r="D283" s="1"/>
  <c r="A283" i="6"/>
  <c r="B284"/>
  <c r="C283"/>
  <c r="D283" s="1"/>
  <c r="B283" i="4"/>
  <c r="A282"/>
  <c r="C282"/>
  <c r="D282" s="1"/>
  <c r="B286" i="14" l="1"/>
  <c r="C285"/>
  <c r="D286" i="19"/>
  <c r="B287"/>
  <c r="C286"/>
  <c r="E286" s="1"/>
  <c r="B286" i="1"/>
  <c r="D285"/>
  <c r="B287" i="16"/>
  <c r="D287" s="1"/>
  <c r="C286"/>
  <c r="E286" s="1"/>
  <c r="B288" i="21"/>
  <c r="D288" s="1"/>
  <c r="C287"/>
  <c r="E287" s="1"/>
  <c r="B287" i="20"/>
  <c r="D287" s="1"/>
  <c r="C286"/>
  <c r="E286" s="1"/>
  <c r="B288" i="18"/>
  <c r="D288" s="1"/>
  <c r="C287"/>
  <c r="E287" s="1"/>
  <c r="B288" i="17"/>
  <c r="D288" s="1"/>
  <c r="C287"/>
  <c r="E287" s="1"/>
  <c r="A281" i="5"/>
  <c r="B282"/>
  <c r="A282" i="13"/>
  <c r="B283"/>
  <c r="C282"/>
  <c r="D282" s="1"/>
  <c r="B414" i="12"/>
  <c r="A413"/>
  <c r="C413"/>
  <c r="D413" s="1"/>
  <c r="B356" i="11"/>
  <c r="A355"/>
  <c r="C355"/>
  <c r="D355" s="1"/>
  <c r="A282" i="10"/>
  <c r="B283"/>
  <c r="C282"/>
  <c r="D282" s="1"/>
  <c r="B283" i="9"/>
  <c r="A282"/>
  <c r="C282"/>
  <c r="D282" s="1"/>
  <c r="B284" i="8"/>
  <c r="A283"/>
  <c r="C283"/>
  <c r="D283" s="1"/>
  <c r="A284" i="7"/>
  <c r="B285"/>
  <c r="C284"/>
  <c r="D284" s="1"/>
  <c r="A284" i="6"/>
  <c r="B285"/>
  <c r="C284"/>
  <c r="D284" s="1"/>
  <c r="B284" i="4"/>
  <c r="A283"/>
  <c r="C283"/>
  <c r="D283" s="1"/>
  <c r="C286" i="14" l="1"/>
  <c r="B287"/>
  <c r="D287" i="19"/>
  <c r="B288"/>
  <c r="C287"/>
  <c r="E287" s="1"/>
  <c r="B287" i="1"/>
  <c r="D286"/>
  <c r="B288" i="16"/>
  <c r="D288" s="1"/>
  <c r="C287"/>
  <c r="E287" s="1"/>
  <c r="B289" i="21"/>
  <c r="D289" s="1"/>
  <c r="C288"/>
  <c r="E288" s="1"/>
  <c r="B288" i="20"/>
  <c r="D288" s="1"/>
  <c r="C287"/>
  <c r="E287" s="1"/>
  <c r="B289" i="18"/>
  <c r="D289" s="1"/>
  <c r="C288"/>
  <c r="E288" s="1"/>
  <c r="B289" i="17"/>
  <c r="D289" s="1"/>
  <c r="C288"/>
  <c r="E288" s="1"/>
  <c r="B283" i="5"/>
  <c r="A282"/>
  <c r="C282"/>
  <c r="D282" s="1"/>
  <c r="A283" i="13"/>
  <c r="B284"/>
  <c r="C283"/>
  <c r="D283" s="1"/>
  <c r="B415" i="12"/>
  <c r="A414"/>
  <c r="C414"/>
  <c r="D414" s="1"/>
  <c r="B357" i="11"/>
  <c r="A356"/>
  <c r="C356"/>
  <c r="D356" s="1"/>
  <c r="B284" i="10"/>
  <c r="A283"/>
  <c r="C283"/>
  <c r="D283" s="1"/>
  <c r="B284" i="9"/>
  <c r="A283"/>
  <c r="C283"/>
  <c r="D283" s="1"/>
  <c r="B285" i="8"/>
  <c r="A284"/>
  <c r="C284"/>
  <c r="D284" s="1"/>
  <c r="B286" i="7"/>
  <c r="A285"/>
  <c r="C285"/>
  <c r="D285" s="1"/>
  <c r="A285" i="6"/>
  <c r="B286"/>
  <c r="C285"/>
  <c r="D285" s="1"/>
  <c r="B285" i="4"/>
  <c r="A284"/>
  <c r="C284"/>
  <c r="D284" s="1"/>
  <c r="C287" i="14" l="1"/>
  <c r="B288"/>
  <c r="D288" i="19"/>
  <c r="B289"/>
  <c r="C288"/>
  <c r="E288" s="1"/>
  <c r="B288" i="1"/>
  <c r="D287"/>
  <c r="B289" i="16"/>
  <c r="D289" s="1"/>
  <c r="C288"/>
  <c r="E288" s="1"/>
  <c r="B290" i="21"/>
  <c r="D290" s="1"/>
  <c r="C289"/>
  <c r="E289" s="1"/>
  <c r="B289" i="20"/>
  <c r="D289" s="1"/>
  <c r="C288"/>
  <c r="E288" s="1"/>
  <c r="B290" i="18"/>
  <c r="D290" s="1"/>
  <c r="C289"/>
  <c r="E289" s="1"/>
  <c r="B290" i="17"/>
  <c r="D290" s="1"/>
  <c r="C289"/>
  <c r="E289" s="1"/>
  <c r="B284" i="5"/>
  <c r="A283"/>
  <c r="C283"/>
  <c r="D283" s="1"/>
  <c r="A284" i="13"/>
  <c r="B285"/>
  <c r="C284"/>
  <c r="D284" s="1"/>
  <c r="B416" i="12"/>
  <c r="A415"/>
  <c r="C415"/>
  <c r="D415" s="1"/>
  <c r="B358" i="11"/>
  <c r="A357"/>
  <c r="C357"/>
  <c r="D357" s="1"/>
  <c r="A284" i="10"/>
  <c r="B285"/>
  <c r="C284"/>
  <c r="D284" s="1"/>
  <c r="B285" i="9"/>
  <c r="A284"/>
  <c r="C284"/>
  <c r="D284" s="1"/>
  <c r="B286" i="8"/>
  <c r="A285"/>
  <c r="C285"/>
  <c r="D285" s="1"/>
  <c r="B287" i="7"/>
  <c r="A286"/>
  <c r="C286"/>
  <c r="D286" s="1"/>
  <c r="A286" i="6"/>
  <c r="B287"/>
  <c r="C286"/>
  <c r="D286" s="1"/>
  <c r="B286" i="4"/>
  <c r="A285"/>
  <c r="C285"/>
  <c r="D285" s="1"/>
  <c r="C288" i="14" l="1"/>
  <c r="B289"/>
  <c r="D289" i="19"/>
  <c r="B290"/>
  <c r="C289"/>
  <c r="E289" s="1"/>
  <c r="B289" i="1"/>
  <c r="D288"/>
  <c r="B290" i="16"/>
  <c r="D290" s="1"/>
  <c r="C289"/>
  <c r="E289" s="1"/>
  <c r="B291" i="21"/>
  <c r="D291" s="1"/>
  <c r="C290"/>
  <c r="E290" s="1"/>
  <c r="B290" i="20"/>
  <c r="D290" s="1"/>
  <c r="C289"/>
  <c r="E289" s="1"/>
  <c r="B291" i="18"/>
  <c r="D291" s="1"/>
  <c r="C290"/>
  <c r="E290" s="1"/>
  <c r="B291" i="17"/>
  <c r="D291" s="1"/>
  <c r="C290"/>
  <c r="E290" s="1"/>
  <c r="A284" i="5"/>
  <c r="C284"/>
  <c r="D284" s="1"/>
  <c r="B285"/>
  <c r="A285" i="13"/>
  <c r="B286"/>
  <c r="C285"/>
  <c r="D285" s="1"/>
  <c r="B417" i="12"/>
  <c r="A416"/>
  <c r="C416"/>
  <c r="D416" s="1"/>
  <c r="B359" i="11"/>
  <c r="A358"/>
  <c r="C358"/>
  <c r="D358" s="1"/>
  <c r="B286" i="10"/>
  <c r="A285"/>
  <c r="C285"/>
  <c r="D285" s="1"/>
  <c r="B286" i="9"/>
  <c r="A285"/>
  <c r="C285"/>
  <c r="D285" s="1"/>
  <c r="B287" i="8"/>
  <c r="A286"/>
  <c r="C286"/>
  <c r="D286" s="1"/>
  <c r="B288" i="7"/>
  <c r="A287"/>
  <c r="C287"/>
  <c r="D287" s="1"/>
  <c r="A287" i="6"/>
  <c r="B288"/>
  <c r="C287"/>
  <c r="D287" s="1"/>
  <c r="A286" i="4"/>
  <c r="B287"/>
  <c r="C286"/>
  <c r="D286" s="1"/>
  <c r="C289" i="14" l="1"/>
  <c r="B290"/>
  <c r="D290" i="19"/>
  <c r="B291"/>
  <c r="C290"/>
  <c r="E290" s="1"/>
  <c r="B290" i="1"/>
  <c r="D289"/>
  <c r="B291" i="16"/>
  <c r="D291" s="1"/>
  <c r="C290"/>
  <c r="E290" s="1"/>
  <c r="B292" i="21"/>
  <c r="D292" s="1"/>
  <c r="C291"/>
  <c r="E291" s="1"/>
  <c r="B291" i="20"/>
  <c r="D291" s="1"/>
  <c r="C290"/>
  <c r="E290" s="1"/>
  <c r="B292" i="18"/>
  <c r="D292" s="1"/>
  <c r="C291"/>
  <c r="E291" s="1"/>
  <c r="B292" i="17"/>
  <c r="D292" s="1"/>
  <c r="C291"/>
  <c r="E291" s="1"/>
  <c r="C285" i="5"/>
  <c r="D285" s="1"/>
  <c r="B286"/>
  <c r="A285"/>
  <c r="A286" i="13"/>
  <c r="B287"/>
  <c r="C286"/>
  <c r="D286" s="1"/>
  <c r="B418" i="12"/>
  <c r="A417"/>
  <c r="C417"/>
  <c r="D417" s="1"/>
  <c r="B360" i="11"/>
  <c r="A359"/>
  <c r="C359"/>
  <c r="D359" s="1"/>
  <c r="A286" i="10"/>
  <c r="B287"/>
  <c r="C286"/>
  <c r="D286" s="1"/>
  <c r="B287" i="9"/>
  <c r="A286"/>
  <c r="C286"/>
  <c r="D286" s="1"/>
  <c r="B288" i="8"/>
  <c r="A287"/>
  <c r="C287"/>
  <c r="D287" s="1"/>
  <c r="B289" i="7"/>
  <c r="A288"/>
  <c r="C288"/>
  <c r="D288" s="1"/>
  <c r="A288" i="6"/>
  <c r="B289"/>
  <c r="C288"/>
  <c r="D288" s="1"/>
  <c r="A287" i="4"/>
  <c r="B288"/>
  <c r="C287"/>
  <c r="D287" s="1"/>
  <c r="C290" i="14" l="1"/>
  <c r="B291"/>
  <c r="D291" i="19"/>
  <c r="B292"/>
  <c r="C291"/>
  <c r="E291" s="1"/>
  <c r="B291" i="1"/>
  <c r="D290"/>
  <c r="B292" i="16"/>
  <c r="D292" s="1"/>
  <c r="C291"/>
  <c r="E291" s="1"/>
  <c r="B293" i="21"/>
  <c r="D293" s="1"/>
  <c r="C292"/>
  <c r="E292" s="1"/>
  <c r="B292" i="20"/>
  <c r="D292" s="1"/>
  <c r="C291"/>
  <c r="E291" s="1"/>
  <c r="B293" i="18"/>
  <c r="D293" s="1"/>
  <c r="C292"/>
  <c r="E292" s="1"/>
  <c r="B293" i="17"/>
  <c r="D293" s="1"/>
  <c r="C292"/>
  <c r="E292" s="1"/>
  <c r="B287" i="5"/>
  <c r="A286"/>
  <c r="C286"/>
  <c r="D286" s="1"/>
  <c r="A287" i="13"/>
  <c r="B288"/>
  <c r="C287"/>
  <c r="D287" s="1"/>
  <c r="B419" i="12"/>
  <c r="A418"/>
  <c r="C418"/>
  <c r="D418" s="1"/>
  <c r="B361" i="11"/>
  <c r="A360"/>
  <c r="C360"/>
  <c r="D360" s="1"/>
  <c r="B288" i="10"/>
  <c r="A287"/>
  <c r="C287"/>
  <c r="D287" s="1"/>
  <c r="B288" i="9"/>
  <c r="A287"/>
  <c r="C287"/>
  <c r="D287" s="1"/>
  <c r="B289" i="8"/>
  <c r="A288"/>
  <c r="C288"/>
  <c r="D288" s="1"/>
  <c r="B290" i="7"/>
  <c r="A289"/>
  <c r="C289"/>
  <c r="D289" s="1"/>
  <c r="A289" i="6"/>
  <c r="B290"/>
  <c r="C289"/>
  <c r="D289" s="1"/>
  <c r="B289" i="4"/>
  <c r="A288"/>
  <c r="C288"/>
  <c r="D288" s="1"/>
  <c r="B292" i="14" l="1"/>
  <c r="C291"/>
  <c r="D292" i="19"/>
  <c r="B293"/>
  <c r="C292"/>
  <c r="E292" s="1"/>
  <c r="B292" i="1"/>
  <c r="D291"/>
  <c r="B293" i="16"/>
  <c r="D293" s="1"/>
  <c r="C292"/>
  <c r="E292" s="1"/>
  <c r="B294" i="21"/>
  <c r="D294" s="1"/>
  <c r="C293"/>
  <c r="E293" s="1"/>
  <c r="B293" i="20"/>
  <c r="D293" s="1"/>
  <c r="C292"/>
  <c r="E292" s="1"/>
  <c r="B294" i="18"/>
  <c r="D294" s="1"/>
  <c r="C293"/>
  <c r="E293" s="1"/>
  <c r="B294" i="17"/>
  <c r="D294" s="1"/>
  <c r="C293"/>
  <c r="E293" s="1"/>
  <c r="A287" i="5"/>
  <c r="C287"/>
  <c r="D287" s="1"/>
  <c r="B288"/>
  <c r="A288" i="13"/>
  <c r="B289"/>
  <c r="C288"/>
  <c r="D288" s="1"/>
  <c r="B420" i="12"/>
  <c r="A419"/>
  <c r="C419"/>
  <c r="D419" s="1"/>
  <c r="B362" i="11"/>
  <c r="A361"/>
  <c r="C361"/>
  <c r="D361" s="1"/>
  <c r="A288" i="10"/>
  <c r="B289"/>
  <c r="C288"/>
  <c r="D288" s="1"/>
  <c r="B289" i="9"/>
  <c r="A288"/>
  <c r="C288"/>
  <c r="D288" s="1"/>
  <c r="B290" i="8"/>
  <c r="A289"/>
  <c r="C289"/>
  <c r="D289" s="1"/>
  <c r="B291" i="7"/>
  <c r="A290"/>
  <c r="C290"/>
  <c r="D290" s="1"/>
  <c r="A290" i="6"/>
  <c r="B291"/>
  <c r="C290"/>
  <c r="D290" s="1"/>
  <c r="B290" i="4"/>
  <c r="A289"/>
  <c r="C289"/>
  <c r="D289" s="1"/>
  <c r="C292" i="14" l="1"/>
  <c r="B293"/>
  <c r="D293" i="19"/>
  <c r="B294"/>
  <c r="C293"/>
  <c r="E293" s="1"/>
  <c r="B293" i="1"/>
  <c r="D292"/>
  <c r="B294" i="16"/>
  <c r="D294" s="1"/>
  <c r="C293"/>
  <c r="E293" s="1"/>
  <c r="B295" i="21"/>
  <c r="D295" s="1"/>
  <c r="C294"/>
  <c r="E294" s="1"/>
  <c r="B294" i="20"/>
  <c r="D294" s="1"/>
  <c r="C293"/>
  <c r="E293" s="1"/>
  <c r="B295" i="18"/>
  <c r="D295" s="1"/>
  <c r="C294"/>
  <c r="E294" s="1"/>
  <c r="B295" i="17"/>
  <c r="D295" s="1"/>
  <c r="C294"/>
  <c r="E294" s="1"/>
  <c r="A288" i="5"/>
  <c r="C288"/>
  <c r="D288" s="1"/>
  <c r="B289"/>
  <c r="A289" i="13"/>
  <c r="B290"/>
  <c r="C289"/>
  <c r="D289" s="1"/>
  <c r="B421" i="12"/>
  <c r="A420"/>
  <c r="C420"/>
  <c r="D420" s="1"/>
  <c r="B363" i="11"/>
  <c r="A362"/>
  <c r="C362"/>
  <c r="D362" s="1"/>
  <c r="B290" i="10"/>
  <c r="A289"/>
  <c r="C289"/>
  <c r="D289" s="1"/>
  <c r="B290" i="9"/>
  <c r="A289"/>
  <c r="C289"/>
  <c r="D289" s="1"/>
  <c r="B291" i="8"/>
  <c r="A290"/>
  <c r="C290"/>
  <c r="D290" s="1"/>
  <c r="A291" i="7"/>
  <c r="B292"/>
  <c r="C291"/>
  <c r="D291" s="1"/>
  <c r="A291" i="6"/>
  <c r="B292"/>
  <c r="C291"/>
  <c r="D291" s="1"/>
  <c r="B291" i="4"/>
  <c r="A290"/>
  <c r="C290"/>
  <c r="D290" s="1"/>
  <c r="C293" i="14" l="1"/>
  <c r="B294"/>
  <c r="D294" i="19"/>
  <c r="B295"/>
  <c r="C294"/>
  <c r="E294" s="1"/>
  <c r="B294" i="1"/>
  <c r="D293"/>
  <c r="B295" i="16"/>
  <c r="D295" s="1"/>
  <c r="C294"/>
  <c r="E294" s="1"/>
  <c r="B296" i="21"/>
  <c r="D296" s="1"/>
  <c r="C295"/>
  <c r="E295" s="1"/>
  <c r="B295" i="20"/>
  <c r="D295" s="1"/>
  <c r="C294"/>
  <c r="E294" s="1"/>
  <c r="B296" i="18"/>
  <c r="D296" s="1"/>
  <c r="C295"/>
  <c r="E295" s="1"/>
  <c r="B296" i="17"/>
  <c r="D296" s="1"/>
  <c r="C295"/>
  <c r="E295" s="1"/>
  <c r="B290" i="5"/>
  <c r="C289"/>
  <c r="D289" s="1"/>
  <c r="A289"/>
  <c r="A290" i="13"/>
  <c r="B291"/>
  <c r="C290"/>
  <c r="D290" s="1"/>
  <c r="B422" i="12"/>
  <c r="A421"/>
  <c r="C421"/>
  <c r="D421" s="1"/>
  <c r="B364" i="11"/>
  <c r="A363"/>
  <c r="C363"/>
  <c r="D363" s="1"/>
  <c r="A290" i="10"/>
  <c r="B291"/>
  <c r="C290"/>
  <c r="D290" s="1"/>
  <c r="B291" i="9"/>
  <c r="A290"/>
  <c r="C290"/>
  <c r="D290" s="1"/>
  <c r="B292" i="8"/>
  <c r="A291"/>
  <c r="C291"/>
  <c r="D291" s="1"/>
  <c r="A292" i="7"/>
  <c r="B293"/>
  <c r="C292"/>
  <c r="D292" s="1"/>
  <c r="A292" i="6"/>
  <c r="B293"/>
  <c r="C292"/>
  <c r="D292" s="1"/>
  <c r="B292" i="4"/>
  <c r="A291"/>
  <c r="C291"/>
  <c r="D291" s="1"/>
  <c r="C294" i="14" l="1"/>
  <c r="B295"/>
  <c r="D295" i="19"/>
  <c r="B296"/>
  <c r="C295"/>
  <c r="E295" s="1"/>
  <c r="B295" i="1"/>
  <c r="D294"/>
  <c r="B296" i="16"/>
  <c r="D296" s="1"/>
  <c r="C295"/>
  <c r="E295" s="1"/>
  <c r="B297" i="21"/>
  <c r="D297" s="1"/>
  <c r="C296"/>
  <c r="E296" s="1"/>
  <c r="B296" i="20"/>
  <c r="D296" s="1"/>
  <c r="C295"/>
  <c r="E295" s="1"/>
  <c r="B297" i="18"/>
  <c r="D297" s="1"/>
  <c r="C296"/>
  <c r="E296" s="1"/>
  <c r="B297" i="17"/>
  <c r="D297" s="1"/>
  <c r="C296"/>
  <c r="E296" s="1"/>
  <c r="A290" i="5"/>
  <c r="C290"/>
  <c r="D290" s="1"/>
  <c r="B291"/>
  <c r="A291" i="13"/>
  <c r="B292"/>
  <c r="C291"/>
  <c r="D291" s="1"/>
  <c r="B423" i="12"/>
  <c r="A422"/>
  <c r="C422"/>
  <c r="D422" s="1"/>
  <c r="B365" i="11"/>
  <c r="A364"/>
  <c r="C364"/>
  <c r="D364" s="1"/>
  <c r="B292" i="10"/>
  <c r="A291"/>
  <c r="C291"/>
  <c r="D291" s="1"/>
  <c r="B292" i="9"/>
  <c r="A291"/>
  <c r="C291"/>
  <c r="D291" s="1"/>
  <c r="B293" i="8"/>
  <c r="A292"/>
  <c r="C292"/>
  <c r="D292" s="1"/>
  <c r="B294" i="7"/>
  <c r="A293"/>
  <c r="C293"/>
  <c r="D293" s="1"/>
  <c r="A293" i="6"/>
  <c r="B294"/>
  <c r="C293"/>
  <c r="D293" s="1"/>
  <c r="B293" i="4"/>
  <c r="A292"/>
  <c r="C292"/>
  <c r="D292" s="1"/>
  <c r="C295" i="14" l="1"/>
  <c r="B296"/>
  <c r="D296" i="19"/>
  <c r="B297"/>
  <c r="C296"/>
  <c r="E296" s="1"/>
  <c r="B296" i="1"/>
  <c r="D295"/>
  <c r="B297" i="16"/>
  <c r="D297" s="1"/>
  <c r="C296"/>
  <c r="E296" s="1"/>
  <c r="B298" i="21"/>
  <c r="D298" s="1"/>
  <c r="C297"/>
  <c r="E297" s="1"/>
  <c r="B297" i="20"/>
  <c r="D297" s="1"/>
  <c r="C296"/>
  <c r="E296" s="1"/>
  <c r="B298" i="18"/>
  <c r="D298" s="1"/>
  <c r="C297"/>
  <c r="E297" s="1"/>
  <c r="B298" i="17"/>
  <c r="D298" s="1"/>
  <c r="C297"/>
  <c r="E297" s="1"/>
  <c r="A291" i="5"/>
  <c r="B292"/>
  <c r="C291"/>
  <c r="D291" s="1"/>
  <c r="A292" i="13"/>
  <c r="B293"/>
  <c r="C292"/>
  <c r="D292" s="1"/>
  <c r="B424" i="12"/>
  <c r="A423"/>
  <c r="C423"/>
  <c r="D423" s="1"/>
  <c r="B366" i="11"/>
  <c r="A365"/>
  <c r="C365"/>
  <c r="D365" s="1"/>
  <c r="A292" i="10"/>
  <c r="B293"/>
  <c r="C292"/>
  <c r="D292" s="1"/>
  <c r="A292" i="9"/>
  <c r="B293"/>
  <c r="C292"/>
  <c r="D292" s="1"/>
  <c r="B294" i="8"/>
  <c r="A293"/>
  <c r="C293"/>
  <c r="D293" s="1"/>
  <c r="B295" i="7"/>
  <c r="A294"/>
  <c r="C294"/>
  <c r="D294" s="1"/>
  <c r="A294" i="6"/>
  <c r="B295"/>
  <c r="C294"/>
  <c r="D294" s="1"/>
  <c r="B294" i="4"/>
  <c r="A293"/>
  <c r="C293"/>
  <c r="D293" s="1"/>
  <c r="C296" i="14" l="1"/>
  <c r="B297"/>
  <c r="D297" i="19"/>
  <c r="B298"/>
  <c r="C297"/>
  <c r="E297" s="1"/>
  <c r="B297" i="1"/>
  <c r="D296"/>
  <c r="B298" i="16"/>
  <c r="D298" s="1"/>
  <c r="C297"/>
  <c r="E297" s="1"/>
  <c r="B299" i="21"/>
  <c r="D299" s="1"/>
  <c r="C298"/>
  <c r="E298" s="1"/>
  <c r="B298" i="20"/>
  <c r="D298" s="1"/>
  <c r="C297"/>
  <c r="E297" s="1"/>
  <c r="B299" i="18"/>
  <c r="D299" s="1"/>
  <c r="C298"/>
  <c r="E298" s="1"/>
  <c r="B299" i="17"/>
  <c r="D299" s="1"/>
  <c r="C298"/>
  <c r="E298" s="1"/>
  <c r="A292" i="5"/>
  <c r="C292"/>
  <c r="D292" s="1"/>
  <c r="B293"/>
  <c r="A293" i="13"/>
  <c r="B294"/>
  <c r="C293"/>
  <c r="D293" s="1"/>
  <c r="B425" i="12"/>
  <c r="A424"/>
  <c r="C424"/>
  <c r="D424" s="1"/>
  <c r="B367" i="11"/>
  <c r="A366"/>
  <c r="C366"/>
  <c r="D366" s="1"/>
  <c r="B294" i="10"/>
  <c r="A293"/>
  <c r="C293"/>
  <c r="D293" s="1"/>
  <c r="A293" i="9"/>
  <c r="B294"/>
  <c r="C293"/>
  <c r="D293" s="1"/>
  <c r="B295" i="8"/>
  <c r="A294"/>
  <c r="C294"/>
  <c r="D294" s="1"/>
  <c r="B296" i="7"/>
  <c r="A295"/>
  <c r="C295"/>
  <c r="D295" s="1"/>
  <c r="A295" i="6"/>
  <c r="B296"/>
  <c r="C295"/>
  <c r="D295" s="1"/>
  <c r="B295" i="4"/>
  <c r="A294"/>
  <c r="C294"/>
  <c r="D294" s="1"/>
  <c r="C297" i="14" l="1"/>
  <c r="B298"/>
  <c r="D298" i="19"/>
  <c r="B299"/>
  <c r="C298"/>
  <c r="E298" s="1"/>
  <c r="B298" i="1"/>
  <c r="D297"/>
  <c r="B299" i="16"/>
  <c r="D299" s="1"/>
  <c r="C298"/>
  <c r="E298" s="1"/>
  <c r="B300" i="21"/>
  <c r="D300" s="1"/>
  <c r="C299"/>
  <c r="E299" s="1"/>
  <c r="B299" i="20"/>
  <c r="D299" s="1"/>
  <c r="C298"/>
  <c r="E298" s="1"/>
  <c r="B300" i="18"/>
  <c r="D300" s="1"/>
  <c r="C299"/>
  <c r="E299" s="1"/>
  <c r="B300" i="17"/>
  <c r="D300" s="1"/>
  <c r="C299"/>
  <c r="E299" s="1"/>
  <c r="A293" i="5"/>
  <c r="C293"/>
  <c r="D293" s="1"/>
  <c r="B294"/>
  <c r="A294" i="13"/>
  <c r="B295"/>
  <c r="C294"/>
  <c r="D294" s="1"/>
  <c r="B426" i="12"/>
  <c r="A425"/>
  <c r="C425"/>
  <c r="D425" s="1"/>
  <c r="B368" i="11"/>
  <c r="A367"/>
  <c r="C367"/>
  <c r="D367" s="1"/>
  <c r="A294" i="10"/>
  <c r="B295"/>
  <c r="C294"/>
  <c r="D294" s="1"/>
  <c r="A294" i="9"/>
  <c r="B295"/>
  <c r="C294"/>
  <c r="D294" s="1"/>
  <c r="B296" i="8"/>
  <c r="A295"/>
  <c r="C295"/>
  <c r="D295" s="1"/>
  <c r="B297" i="7"/>
  <c r="A296"/>
  <c r="C296"/>
  <c r="D296" s="1"/>
  <c r="A296" i="6"/>
  <c r="B297"/>
  <c r="C296"/>
  <c r="D296" s="1"/>
  <c r="A295" i="4"/>
  <c r="B296"/>
  <c r="C295"/>
  <c r="D295" s="1"/>
  <c r="C298" i="14" l="1"/>
  <c r="B299"/>
  <c r="D299" i="19"/>
  <c r="B300"/>
  <c r="C299"/>
  <c r="E299" s="1"/>
  <c r="B299" i="1"/>
  <c r="D298"/>
  <c r="B300" i="16"/>
  <c r="D300" s="1"/>
  <c r="C299"/>
  <c r="E299" s="1"/>
  <c r="B301" i="21"/>
  <c r="D301" s="1"/>
  <c r="C300"/>
  <c r="E300" s="1"/>
  <c r="B300" i="20"/>
  <c r="D300" s="1"/>
  <c r="C299"/>
  <c r="E299" s="1"/>
  <c r="B301" i="18"/>
  <c r="D301" s="1"/>
  <c r="C300"/>
  <c r="E300" s="1"/>
  <c r="B301" i="17"/>
  <c r="D301" s="1"/>
  <c r="C300"/>
  <c r="E300" s="1"/>
  <c r="B295" i="5"/>
  <c r="C294"/>
  <c r="D294" s="1"/>
  <c r="A294"/>
  <c r="A295" i="13"/>
  <c r="B296"/>
  <c r="C295"/>
  <c r="D295" s="1"/>
  <c r="B427" i="12"/>
  <c r="A426"/>
  <c r="C426"/>
  <c r="D426" s="1"/>
  <c r="B369" i="11"/>
  <c r="A368"/>
  <c r="C368"/>
  <c r="D368" s="1"/>
  <c r="B296" i="10"/>
  <c r="A295"/>
  <c r="C295"/>
  <c r="D295" s="1"/>
  <c r="A295" i="9"/>
  <c r="B296"/>
  <c r="C295"/>
  <c r="D295" s="1"/>
  <c r="B297" i="8"/>
  <c r="A296"/>
  <c r="C296"/>
  <c r="D296" s="1"/>
  <c r="B298" i="7"/>
  <c r="A297"/>
  <c r="C297"/>
  <c r="D297" s="1"/>
  <c r="A297" i="6"/>
  <c r="B298"/>
  <c r="C297"/>
  <c r="D297" s="1"/>
  <c r="B297" i="4"/>
  <c r="A296"/>
  <c r="C296"/>
  <c r="D296" s="1"/>
  <c r="B300" i="14" l="1"/>
  <c r="C299"/>
  <c r="D300" i="19"/>
  <c r="B301"/>
  <c r="C300"/>
  <c r="E300" s="1"/>
  <c r="B300" i="1"/>
  <c r="D299"/>
  <c r="B301" i="16"/>
  <c r="D301" s="1"/>
  <c r="C300"/>
  <c r="E300" s="1"/>
  <c r="B302" i="21"/>
  <c r="D302" s="1"/>
  <c r="C301"/>
  <c r="E301" s="1"/>
  <c r="B301" i="20"/>
  <c r="D301" s="1"/>
  <c r="C300"/>
  <c r="E300" s="1"/>
  <c r="B302" i="18"/>
  <c r="D302" s="1"/>
  <c r="C301"/>
  <c r="E301" s="1"/>
  <c r="B302" i="17"/>
  <c r="D302" s="1"/>
  <c r="C301"/>
  <c r="E301" s="1"/>
  <c r="A295" i="5"/>
  <c r="C295"/>
  <c r="D295" s="1"/>
  <c r="B296"/>
  <c r="A296" i="13"/>
  <c r="B297"/>
  <c r="C296"/>
  <c r="D296" s="1"/>
  <c r="B428" i="12"/>
  <c r="A427"/>
  <c r="C427"/>
  <c r="D427" s="1"/>
  <c r="B370" i="11"/>
  <c r="A369"/>
  <c r="C369"/>
  <c r="D369" s="1"/>
  <c r="A296" i="10"/>
  <c r="B297"/>
  <c r="C296"/>
  <c r="D296" s="1"/>
  <c r="A296" i="9"/>
  <c r="B297"/>
  <c r="C296"/>
  <c r="D296" s="1"/>
  <c r="B298" i="8"/>
  <c r="A297"/>
  <c r="C297"/>
  <c r="D297" s="1"/>
  <c r="B299" i="7"/>
  <c r="A298"/>
  <c r="C298"/>
  <c r="D298" s="1"/>
  <c r="A298" i="6"/>
  <c r="B299"/>
  <c r="C298"/>
  <c r="D298" s="1"/>
  <c r="B298" i="4"/>
  <c r="A297"/>
  <c r="C297"/>
  <c r="D297" s="1"/>
  <c r="C300" i="14" l="1"/>
  <c r="B301"/>
  <c r="D301" i="19"/>
  <c r="B302"/>
  <c r="C301"/>
  <c r="E301" s="1"/>
  <c r="B301" i="1"/>
  <c r="D300"/>
  <c r="B302" i="16"/>
  <c r="D302" s="1"/>
  <c r="C301"/>
  <c r="E301" s="1"/>
  <c r="B303" i="21"/>
  <c r="D303" s="1"/>
  <c r="C302"/>
  <c r="E302" s="1"/>
  <c r="B302" i="20"/>
  <c r="D302" s="1"/>
  <c r="C301"/>
  <c r="E301" s="1"/>
  <c r="B303" i="18"/>
  <c r="D303" s="1"/>
  <c r="C302"/>
  <c r="E302" s="1"/>
  <c r="B303" i="17"/>
  <c r="D303" s="1"/>
  <c r="C302"/>
  <c r="E302" s="1"/>
  <c r="A296" i="5"/>
  <c r="C296"/>
  <c r="D296" s="1"/>
  <c r="B297"/>
  <c r="A297" i="13"/>
  <c r="B298"/>
  <c r="C297"/>
  <c r="D297" s="1"/>
  <c r="B429" i="12"/>
  <c r="A428"/>
  <c r="C428"/>
  <c r="D428" s="1"/>
  <c r="B371" i="11"/>
  <c r="A370"/>
  <c r="C370"/>
  <c r="D370" s="1"/>
  <c r="B298" i="10"/>
  <c r="A297"/>
  <c r="C297"/>
  <c r="D297" s="1"/>
  <c r="A297" i="9"/>
  <c r="B298"/>
  <c r="C297"/>
  <c r="D297" s="1"/>
  <c r="B299" i="8"/>
  <c r="A298"/>
  <c r="C298"/>
  <c r="D298" s="1"/>
  <c r="A299" i="7"/>
  <c r="B300"/>
  <c r="C299"/>
  <c r="D299" s="1"/>
  <c r="A299" i="6"/>
  <c r="B300"/>
  <c r="C299"/>
  <c r="D299" s="1"/>
  <c r="B299" i="4"/>
  <c r="A298"/>
  <c r="C298"/>
  <c r="D298" s="1"/>
  <c r="B302" i="14" l="1"/>
  <c r="C301"/>
  <c r="D302" i="19"/>
  <c r="B303"/>
  <c r="C302"/>
  <c r="E302" s="1"/>
  <c r="B302" i="1"/>
  <c r="D301"/>
  <c r="B303" i="16"/>
  <c r="D303" s="1"/>
  <c r="C302"/>
  <c r="E302" s="1"/>
  <c r="B304" i="21"/>
  <c r="D304" s="1"/>
  <c r="C303"/>
  <c r="E303" s="1"/>
  <c r="B303" i="20"/>
  <c r="D303" s="1"/>
  <c r="C302"/>
  <c r="E302" s="1"/>
  <c r="B304" i="18"/>
  <c r="D304" s="1"/>
  <c r="C303"/>
  <c r="E303" s="1"/>
  <c r="B304" i="17"/>
  <c r="D304" s="1"/>
  <c r="C303"/>
  <c r="E303" s="1"/>
  <c r="B298" i="5"/>
  <c r="C297"/>
  <c r="D297" s="1"/>
  <c r="A297"/>
  <c r="A298" i="13"/>
  <c r="B299"/>
  <c r="C298"/>
  <c r="D298" s="1"/>
  <c r="B430" i="12"/>
  <c r="A429"/>
  <c r="C429"/>
  <c r="D429" s="1"/>
  <c r="B372" i="11"/>
  <c r="A371"/>
  <c r="C371"/>
  <c r="D371" s="1"/>
  <c r="A298" i="10"/>
  <c r="B299"/>
  <c r="C298"/>
  <c r="D298" s="1"/>
  <c r="A298" i="9"/>
  <c r="B299"/>
  <c r="C298"/>
  <c r="D298" s="1"/>
  <c r="B300" i="8"/>
  <c r="A299"/>
  <c r="C299"/>
  <c r="D299" s="1"/>
  <c r="A300" i="7"/>
  <c r="B301"/>
  <c r="C300"/>
  <c r="D300" s="1"/>
  <c r="A300" i="6"/>
  <c r="B301"/>
  <c r="C300"/>
  <c r="D300" s="1"/>
  <c r="B300" i="4"/>
  <c r="A299"/>
  <c r="C299"/>
  <c r="D299" s="1"/>
  <c r="C302" i="14" l="1"/>
  <c r="B303"/>
  <c r="D303" i="19"/>
  <c r="B304"/>
  <c r="C303"/>
  <c r="E303" s="1"/>
  <c r="B303" i="1"/>
  <c r="D302"/>
  <c r="B304" i="16"/>
  <c r="D304" s="1"/>
  <c r="C303"/>
  <c r="E303" s="1"/>
  <c r="B305" i="21"/>
  <c r="D305" s="1"/>
  <c r="C304"/>
  <c r="E304" s="1"/>
  <c r="B304" i="20"/>
  <c r="D304" s="1"/>
  <c r="C303"/>
  <c r="E303" s="1"/>
  <c r="B305" i="18"/>
  <c r="D305" s="1"/>
  <c r="C304"/>
  <c r="E304" s="1"/>
  <c r="B305" i="17"/>
  <c r="D305" s="1"/>
  <c r="C304"/>
  <c r="E304" s="1"/>
  <c r="A298" i="5"/>
  <c r="C298"/>
  <c r="D298" s="1"/>
  <c r="B299"/>
  <c r="A299" i="13"/>
  <c r="B300"/>
  <c r="C299"/>
  <c r="D299" s="1"/>
  <c r="B431" i="12"/>
  <c r="A430"/>
  <c r="C430"/>
  <c r="D430" s="1"/>
  <c r="B373" i="11"/>
  <c r="A372"/>
  <c r="C372"/>
  <c r="D372" s="1"/>
  <c r="B300" i="10"/>
  <c r="A299"/>
  <c r="C299"/>
  <c r="D299" s="1"/>
  <c r="A299" i="9"/>
  <c r="B300"/>
  <c r="C299"/>
  <c r="D299" s="1"/>
  <c r="B301" i="8"/>
  <c r="A300"/>
  <c r="C300"/>
  <c r="D300" s="1"/>
  <c r="B302" i="7"/>
  <c r="A301"/>
  <c r="C301"/>
  <c r="D301" s="1"/>
  <c r="A301" i="6"/>
  <c r="B302"/>
  <c r="C301"/>
  <c r="D301" s="1"/>
  <c r="B301" i="4"/>
  <c r="A300"/>
  <c r="C300"/>
  <c r="D300" s="1"/>
  <c r="B304" i="14" l="1"/>
  <c r="C303"/>
  <c r="D304" i="19"/>
  <c r="B305"/>
  <c r="C304"/>
  <c r="E304" s="1"/>
  <c r="B304" i="1"/>
  <c r="D303"/>
  <c r="B305" i="16"/>
  <c r="D305" s="1"/>
  <c r="C304"/>
  <c r="E304" s="1"/>
  <c r="B306" i="21"/>
  <c r="D306" s="1"/>
  <c r="C305"/>
  <c r="E305" s="1"/>
  <c r="B305" i="20"/>
  <c r="D305" s="1"/>
  <c r="C304"/>
  <c r="E304" s="1"/>
  <c r="B306" i="18"/>
  <c r="D306" s="1"/>
  <c r="C305"/>
  <c r="E305" s="1"/>
  <c r="B306" i="17"/>
  <c r="D306" s="1"/>
  <c r="C305"/>
  <c r="E305" s="1"/>
  <c r="A299" i="5"/>
  <c r="C299"/>
  <c r="D299" s="1"/>
  <c r="B300"/>
  <c r="A300" i="13"/>
  <c r="B301"/>
  <c r="C300"/>
  <c r="D300" s="1"/>
  <c r="B432" i="12"/>
  <c r="A431"/>
  <c r="C431"/>
  <c r="D431" s="1"/>
  <c r="B374" i="11"/>
  <c r="A373"/>
  <c r="C373"/>
  <c r="D373" s="1"/>
  <c r="A300" i="10"/>
  <c r="B301"/>
  <c r="C300"/>
  <c r="D300" s="1"/>
  <c r="A300" i="9"/>
  <c r="B301"/>
  <c r="C300"/>
  <c r="D300" s="1"/>
  <c r="B302" i="8"/>
  <c r="A301"/>
  <c r="C301"/>
  <c r="D301" s="1"/>
  <c r="B303" i="7"/>
  <c r="A302"/>
  <c r="C302"/>
  <c r="D302" s="1"/>
  <c r="A302" i="6"/>
  <c r="B303"/>
  <c r="C302"/>
  <c r="D302" s="1"/>
  <c r="B302" i="4"/>
  <c r="A301"/>
  <c r="C301"/>
  <c r="D301" s="1"/>
  <c r="C304" i="14" l="1"/>
  <c r="B305"/>
  <c r="D305" i="19"/>
  <c r="B306"/>
  <c r="C305"/>
  <c r="E305" s="1"/>
  <c r="B305" i="1"/>
  <c r="D304"/>
  <c r="B306" i="16"/>
  <c r="D306" s="1"/>
  <c r="C305"/>
  <c r="E305" s="1"/>
  <c r="B307" i="21"/>
  <c r="D307" s="1"/>
  <c r="C306"/>
  <c r="E306" s="1"/>
  <c r="B306" i="20"/>
  <c r="D306" s="1"/>
  <c r="C305"/>
  <c r="E305" s="1"/>
  <c r="B307" i="18"/>
  <c r="D307" s="1"/>
  <c r="C306"/>
  <c r="E306" s="1"/>
  <c r="B307" i="17"/>
  <c r="D307" s="1"/>
  <c r="C306"/>
  <c r="E306" s="1"/>
  <c r="A300" i="5"/>
  <c r="C300"/>
  <c r="D300" s="1"/>
  <c r="B301"/>
  <c r="A301" i="13"/>
  <c r="B302"/>
  <c r="C301"/>
  <c r="D301" s="1"/>
  <c r="B433" i="12"/>
  <c r="A432"/>
  <c r="C432"/>
  <c r="D432" s="1"/>
  <c r="B375" i="11"/>
  <c r="A374"/>
  <c r="C374"/>
  <c r="D374" s="1"/>
  <c r="B302" i="10"/>
  <c r="A301"/>
  <c r="C301"/>
  <c r="D301" s="1"/>
  <c r="A301" i="9"/>
  <c r="B302"/>
  <c r="C301"/>
  <c r="D301" s="1"/>
  <c r="B303" i="8"/>
  <c r="A302"/>
  <c r="C302"/>
  <c r="D302" s="1"/>
  <c r="B304" i="7"/>
  <c r="A303"/>
  <c r="C303"/>
  <c r="D303" s="1"/>
  <c r="A303" i="6"/>
  <c r="B304"/>
  <c r="C303"/>
  <c r="D303" s="1"/>
  <c r="B303" i="4"/>
  <c r="A302"/>
  <c r="C302"/>
  <c r="D302" s="1"/>
  <c r="B306" i="14" l="1"/>
  <c r="C305"/>
  <c r="D306" i="19"/>
  <c r="C306"/>
  <c r="E306" s="1"/>
  <c r="B307"/>
  <c r="B306" i="1"/>
  <c r="D305"/>
  <c r="B307" i="16"/>
  <c r="D307" s="1"/>
  <c r="C306"/>
  <c r="E306" s="1"/>
  <c r="B308" i="21"/>
  <c r="D308" s="1"/>
  <c r="C307"/>
  <c r="E307" s="1"/>
  <c r="B307" i="20"/>
  <c r="D307" s="1"/>
  <c r="C306"/>
  <c r="E306" s="1"/>
  <c r="B308" i="18"/>
  <c r="D308" s="1"/>
  <c r="C307"/>
  <c r="E307" s="1"/>
  <c r="B308" i="17"/>
  <c r="D308" s="1"/>
  <c r="C307"/>
  <c r="E307" s="1"/>
  <c r="A301" i="5"/>
  <c r="C301"/>
  <c r="D301" s="1"/>
  <c r="B302"/>
  <c r="A302" i="13"/>
  <c r="B303"/>
  <c r="C302"/>
  <c r="D302" s="1"/>
  <c r="B434" i="12"/>
  <c r="A433"/>
  <c r="C433"/>
  <c r="D433" s="1"/>
  <c r="B376" i="11"/>
  <c r="A375"/>
  <c r="C375"/>
  <c r="D375" s="1"/>
  <c r="A302" i="10"/>
  <c r="B303"/>
  <c r="C302"/>
  <c r="D302" s="1"/>
  <c r="A302" i="9"/>
  <c r="B303"/>
  <c r="C302"/>
  <c r="D302" s="1"/>
  <c r="B304" i="8"/>
  <c r="A303"/>
  <c r="C303"/>
  <c r="D303" s="1"/>
  <c r="B305" i="7"/>
  <c r="A304"/>
  <c r="C304"/>
  <c r="D304" s="1"/>
  <c r="A304" i="6"/>
  <c r="B305"/>
  <c r="C304"/>
  <c r="D304" s="1"/>
  <c r="B304" i="4"/>
  <c r="A303"/>
  <c r="C303"/>
  <c r="D303" s="1"/>
  <c r="C306" i="14" l="1"/>
  <c r="B307"/>
  <c r="D307" i="19"/>
  <c r="C307"/>
  <c r="E307" s="1"/>
  <c r="B308"/>
  <c r="B307" i="1"/>
  <c r="D306"/>
  <c r="B308" i="16"/>
  <c r="D308" s="1"/>
  <c r="C307"/>
  <c r="E307" s="1"/>
  <c r="B309" i="21"/>
  <c r="D309" s="1"/>
  <c r="C308"/>
  <c r="E308" s="1"/>
  <c r="B308" i="20"/>
  <c r="D308" s="1"/>
  <c r="C307"/>
  <c r="E307" s="1"/>
  <c r="B309" i="18"/>
  <c r="D309" s="1"/>
  <c r="C308"/>
  <c r="E308" s="1"/>
  <c r="B309" i="17"/>
  <c r="D309" s="1"/>
  <c r="C308"/>
  <c r="E308" s="1"/>
  <c r="B303" i="5"/>
  <c r="C302"/>
  <c r="D302" s="1"/>
  <c r="A302"/>
  <c r="A303" i="13"/>
  <c r="B304"/>
  <c r="C303"/>
  <c r="D303" s="1"/>
  <c r="A434" i="12"/>
  <c r="B435"/>
  <c r="C434"/>
  <c r="D434" s="1"/>
  <c r="B377" i="11"/>
  <c r="A376"/>
  <c r="C376"/>
  <c r="D376" s="1"/>
  <c r="B304" i="10"/>
  <c r="A303"/>
  <c r="C303"/>
  <c r="D303" s="1"/>
  <c r="A303" i="9"/>
  <c r="B304"/>
  <c r="C303"/>
  <c r="D303" s="1"/>
  <c r="B305" i="8"/>
  <c r="A304"/>
  <c r="C304"/>
  <c r="D304" s="1"/>
  <c r="B306" i="7"/>
  <c r="A305"/>
  <c r="C305"/>
  <c r="D305" s="1"/>
  <c r="A305" i="6"/>
  <c r="B306"/>
  <c r="C305"/>
  <c r="D305" s="1"/>
  <c r="B305" i="4"/>
  <c r="A304"/>
  <c r="C304"/>
  <c r="D304" s="1"/>
  <c r="B308" i="14" l="1"/>
  <c r="C307"/>
  <c r="D308" i="19"/>
  <c r="C308"/>
  <c r="E308" s="1"/>
  <c r="B309"/>
  <c r="B308" i="1"/>
  <c r="D307"/>
  <c r="B309" i="16"/>
  <c r="D309" s="1"/>
  <c r="C308"/>
  <c r="E308" s="1"/>
  <c r="B310" i="21"/>
  <c r="D310" s="1"/>
  <c r="C309"/>
  <c r="E309" s="1"/>
  <c r="B309" i="20"/>
  <c r="D309" s="1"/>
  <c r="C308"/>
  <c r="E308" s="1"/>
  <c r="B310" i="18"/>
  <c r="D310" s="1"/>
  <c r="C309"/>
  <c r="E309" s="1"/>
  <c r="B310" i="17"/>
  <c r="D310" s="1"/>
  <c r="C309"/>
  <c r="E309" s="1"/>
  <c r="A303" i="5"/>
  <c r="C303"/>
  <c r="D303" s="1"/>
  <c r="B304"/>
  <c r="A304" i="13"/>
  <c r="B305"/>
  <c r="C304"/>
  <c r="D304" s="1"/>
  <c r="A435" i="12"/>
  <c r="B436"/>
  <c r="C435"/>
  <c r="D435" s="1"/>
  <c r="B378" i="11"/>
  <c r="A377"/>
  <c r="C377"/>
  <c r="D377" s="1"/>
  <c r="A304" i="10"/>
  <c r="B305"/>
  <c r="C304"/>
  <c r="D304" s="1"/>
  <c r="A304" i="9"/>
  <c r="B305"/>
  <c r="C304"/>
  <c r="D304" s="1"/>
  <c r="B306" i="8"/>
  <c r="A305"/>
  <c r="C305"/>
  <c r="D305" s="1"/>
  <c r="B307" i="7"/>
  <c r="A306"/>
  <c r="C306"/>
  <c r="D306" s="1"/>
  <c r="A306" i="6"/>
  <c r="B307"/>
  <c r="C306"/>
  <c r="D306" s="1"/>
  <c r="H36" i="1"/>
  <c r="B306" i="4"/>
  <c r="A305"/>
  <c r="C305"/>
  <c r="D305" s="1"/>
  <c r="C308" i="14" l="1"/>
  <c r="B309"/>
  <c r="D309" i="19"/>
  <c r="C309"/>
  <c r="E309" s="1"/>
  <c r="B310"/>
  <c r="B309" i="1"/>
  <c r="D308"/>
  <c r="B310" i="16"/>
  <c r="D310" s="1"/>
  <c r="C309"/>
  <c r="E309" s="1"/>
  <c r="B311" i="21"/>
  <c r="D311" s="1"/>
  <c r="C310"/>
  <c r="E310" s="1"/>
  <c r="B310" i="20"/>
  <c r="D310" s="1"/>
  <c r="C309"/>
  <c r="E309" s="1"/>
  <c r="B311" i="18"/>
  <c r="D311" s="1"/>
  <c r="C310"/>
  <c r="E310" s="1"/>
  <c r="B311" i="17"/>
  <c r="D311" s="1"/>
  <c r="C310"/>
  <c r="E310" s="1"/>
  <c r="C92" i="1"/>
  <c r="E92" s="1"/>
  <c r="C89"/>
  <c r="E89" s="1"/>
  <c r="C93"/>
  <c r="E93" s="1"/>
  <c r="C90"/>
  <c r="E90" s="1"/>
  <c r="C91"/>
  <c r="E91" s="1"/>
  <c r="A304" i="5"/>
  <c r="B305"/>
  <c r="C304"/>
  <c r="D304" s="1"/>
  <c r="A305" i="13"/>
  <c r="B306"/>
  <c r="C305"/>
  <c r="D305" s="1"/>
  <c r="B437" i="12"/>
  <c r="A436"/>
  <c r="C436"/>
  <c r="D436" s="1"/>
  <c r="B379" i="11"/>
  <c r="A378"/>
  <c r="C378"/>
  <c r="D378" s="1"/>
  <c r="B306" i="10"/>
  <c r="A305"/>
  <c r="C305"/>
  <c r="D305" s="1"/>
  <c r="A305" i="9"/>
  <c r="B306"/>
  <c r="C305"/>
  <c r="D305" s="1"/>
  <c r="B307" i="8"/>
  <c r="A306"/>
  <c r="C306"/>
  <c r="D306" s="1"/>
  <c r="A307" i="7"/>
  <c r="B308"/>
  <c r="C307"/>
  <c r="D307" s="1"/>
  <c r="A307" i="6"/>
  <c r="B308"/>
  <c r="C307"/>
  <c r="D307" s="1"/>
  <c r="B307" i="4"/>
  <c r="A306"/>
  <c r="C306"/>
  <c r="D306" s="1"/>
  <c r="B310" i="14" l="1"/>
  <c r="C309"/>
  <c r="D310" i="19"/>
  <c r="B311"/>
  <c r="C310"/>
  <c r="E310" s="1"/>
  <c r="B310" i="1"/>
  <c r="D309"/>
  <c r="B311" i="16"/>
  <c r="D311" s="1"/>
  <c r="C310"/>
  <c r="E310" s="1"/>
  <c r="B312" i="21"/>
  <c r="D312" s="1"/>
  <c r="C311"/>
  <c r="E311" s="1"/>
  <c r="B311" i="20"/>
  <c r="D311" s="1"/>
  <c r="C310"/>
  <c r="E310" s="1"/>
  <c r="B312" i="18"/>
  <c r="D312" s="1"/>
  <c r="C311"/>
  <c r="E311" s="1"/>
  <c r="B312" i="17"/>
  <c r="D312" s="1"/>
  <c r="C311"/>
  <c r="E311" s="1"/>
  <c r="I35" i="1"/>
  <c r="B306" i="5"/>
  <c r="C305"/>
  <c r="D305" s="1"/>
  <c r="A305"/>
  <c r="A306" i="13"/>
  <c r="B307"/>
  <c r="C306"/>
  <c r="D306" s="1"/>
  <c r="B438" i="12"/>
  <c r="A437"/>
  <c r="C437"/>
  <c r="D437" s="1"/>
  <c r="B380" i="11"/>
  <c r="A379"/>
  <c r="C379"/>
  <c r="D379" s="1"/>
  <c r="A306" i="10"/>
  <c r="B307"/>
  <c r="C306"/>
  <c r="D306" s="1"/>
  <c r="A306" i="9"/>
  <c r="B307"/>
  <c r="C306"/>
  <c r="D306" s="1"/>
  <c r="B308" i="8"/>
  <c r="A307"/>
  <c r="C307"/>
  <c r="D307" s="1"/>
  <c r="A308" i="7"/>
  <c r="B309"/>
  <c r="C308"/>
  <c r="D308" s="1"/>
  <c r="A308" i="6"/>
  <c r="B309"/>
  <c r="C308"/>
  <c r="D308" s="1"/>
  <c r="B308" i="4"/>
  <c r="A307"/>
  <c r="C307"/>
  <c r="D307" s="1"/>
  <c r="C310" i="14" l="1"/>
  <c r="B311"/>
  <c r="D311" i="19"/>
  <c r="C311"/>
  <c r="E311" s="1"/>
  <c r="B312"/>
  <c r="B311" i="1"/>
  <c r="D310"/>
  <c r="C311" i="16"/>
  <c r="E311" s="1"/>
  <c r="B312"/>
  <c r="D312" s="1"/>
  <c r="B313" i="21"/>
  <c r="D313" s="1"/>
  <c r="C312"/>
  <c r="E312" s="1"/>
  <c r="B312" i="20"/>
  <c r="D312" s="1"/>
  <c r="C311"/>
  <c r="E311" s="1"/>
  <c r="B313" i="18"/>
  <c r="D313" s="1"/>
  <c r="C312"/>
  <c r="E312" s="1"/>
  <c r="B313" i="17"/>
  <c r="D313" s="1"/>
  <c r="C312"/>
  <c r="E312" s="1"/>
  <c r="A306" i="5"/>
  <c r="C306"/>
  <c r="D306" s="1"/>
  <c r="B307"/>
  <c r="A307" i="13"/>
  <c r="B308"/>
  <c r="C307"/>
  <c r="D307" s="1"/>
  <c r="A438" i="12"/>
  <c r="B439"/>
  <c r="C438"/>
  <c r="D438" s="1"/>
  <c r="B381" i="11"/>
  <c r="A380"/>
  <c r="C380"/>
  <c r="D380" s="1"/>
  <c r="B308" i="10"/>
  <c r="A307"/>
  <c r="C307"/>
  <c r="D307" s="1"/>
  <c r="A307" i="9"/>
  <c r="B308"/>
  <c r="C307"/>
  <c r="D307" s="1"/>
  <c r="B309" i="8"/>
  <c r="A308"/>
  <c r="C308"/>
  <c r="D308" s="1"/>
  <c r="B310" i="7"/>
  <c r="A309"/>
  <c r="C309"/>
  <c r="D309" s="1"/>
  <c r="A309" i="6"/>
  <c r="B310"/>
  <c r="C309"/>
  <c r="D309" s="1"/>
  <c r="B309" i="4"/>
  <c r="A308"/>
  <c r="C308"/>
  <c r="D308" s="1"/>
  <c r="B312" i="14" l="1"/>
  <c r="C311"/>
  <c r="D312" i="19"/>
  <c r="B313"/>
  <c r="C312"/>
  <c r="E312" s="1"/>
  <c r="B312" i="1"/>
  <c r="D311"/>
  <c r="C312" i="16"/>
  <c r="E312" s="1"/>
  <c r="B313"/>
  <c r="D313" s="1"/>
  <c r="B314" i="21"/>
  <c r="D314" s="1"/>
  <c r="C313"/>
  <c r="E313" s="1"/>
  <c r="B313" i="20"/>
  <c r="D313" s="1"/>
  <c r="C312"/>
  <c r="E312" s="1"/>
  <c r="B314" i="18"/>
  <c r="D314" s="1"/>
  <c r="C313"/>
  <c r="E313" s="1"/>
  <c r="B314" i="17"/>
  <c r="D314" s="1"/>
  <c r="C313"/>
  <c r="E313" s="1"/>
  <c r="A307" i="5"/>
  <c r="C307"/>
  <c r="D307" s="1"/>
  <c r="B308"/>
  <c r="A308" i="13"/>
  <c r="B309"/>
  <c r="C308"/>
  <c r="D308" s="1"/>
  <c r="B440" i="12"/>
  <c r="A439"/>
  <c r="C439"/>
  <c r="D439" s="1"/>
  <c r="B382" i="11"/>
  <c r="A381"/>
  <c r="C381"/>
  <c r="D381" s="1"/>
  <c r="A308" i="10"/>
  <c r="B309"/>
  <c r="C308"/>
  <c r="D308" s="1"/>
  <c r="A308" i="9"/>
  <c r="B309"/>
  <c r="C308"/>
  <c r="D308" s="1"/>
  <c r="B310" i="8"/>
  <c r="A309"/>
  <c r="C309"/>
  <c r="D309" s="1"/>
  <c r="B311" i="7"/>
  <c r="A310"/>
  <c r="C310"/>
  <c r="D310" s="1"/>
  <c r="A310" i="6"/>
  <c r="B311"/>
  <c r="C310"/>
  <c r="D310" s="1"/>
  <c r="B310" i="4"/>
  <c r="A309"/>
  <c r="C309"/>
  <c r="D309" s="1"/>
  <c r="C312" i="14" l="1"/>
  <c r="B313"/>
  <c r="D313" i="19"/>
  <c r="C313"/>
  <c r="E313" s="1"/>
  <c r="B314"/>
  <c r="B313" i="1"/>
  <c r="D312"/>
  <c r="B314" i="16"/>
  <c r="D314" s="1"/>
  <c r="C313"/>
  <c r="E313" s="1"/>
  <c r="B315" i="21"/>
  <c r="D315" s="1"/>
  <c r="C314"/>
  <c r="E314" s="1"/>
  <c r="B314" i="20"/>
  <c r="D314" s="1"/>
  <c r="C313"/>
  <c r="E313" s="1"/>
  <c r="B315" i="18"/>
  <c r="D315" s="1"/>
  <c r="C314"/>
  <c r="E314" s="1"/>
  <c r="B315" i="17"/>
  <c r="D315" s="1"/>
  <c r="C314"/>
  <c r="E314" s="1"/>
  <c r="A308" i="5"/>
  <c r="C308"/>
  <c r="D308" s="1"/>
  <c r="B309"/>
  <c r="A309" i="13"/>
  <c r="B310"/>
  <c r="C309"/>
  <c r="D309" s="1"/>
  <c r="A440" i="12"/>
  <c r="B441"/>
  <c r="C440"/>
  <c r="D440" s="1"/>
  <c r="B383" i="11"/>
  <c r="A382"/>
  <c r="C382"/>
  <c r="D382" s="1"/>
  <c r="B310" i="10"/>
  <c r="A309"/>
  <c r="C309"/>
  <c r="D309" s="1"/>
  <c r="A309" i="9"/>
  <c r="B310"/>
  <c r="C309"/>
  <c r="D309" s="1"/>
  <c r="B311" i="8"/>
  <c r="A310"/>
  <c r="C310"/>
  <c r="D310" s="1"/>
  <c r="B312" i="7"/>
  <c r="A311"/>
  <c r="C311"/>
  <c r="D311" s="1"/>
  <c r="A311" i="6"/>
  <c r="B312"/>
  <c r="C311"/>
  <c r="D311" s="1"/>
  <c r="B311" i="4"/>
  <c r="A310"/>
  <c r="C310"/>
  <c r="D310" s="1"/>
  <c r="B314" i="14" l="1"/>
  <c r="C313"/>
  <c r="D314" i="19"/>
  <c r="B315"/>
  <c r="C314"/>
  <c r="E314" s="1"/>
  <c r="B314" i="1"/>
  <c r="D313"/>
  <c r="B315" i="16"/>
  <c r="D315" s="1"/>
  <c r="C314"/>
  <c r="E314" s="1"/>
  <c r="B316" i="21"/>
  <c r="D316" s="1"/>
  <c r="C315"/>
  <c r="E315" s="1"/>
  <c r="B315" i="20"/>
  <c r="D315" s="1"/>
  <c r="C314"/>
  <c r="E314" s="1"/>
  <c r="B316" i="18"/>
  <c r="D316" s="1"/>
  <c r="C315"/>
  <c r="E315" s="1"/>
  <c r="B316" i="17"/>
  <c r="D316" s="1"/>
  <c r="C315"/>
  <c r="E315" s="1"/>
  <c r="A309" i="5"/>
  <c r="C309"/>
  <c r="D309" s="1"/>
  <c r="B310"/>
  <c r="A310" i="13"/>
  <c r="B311"/>
  <c r="C310"/>
  <c r="D310" s="1"/>
  <c r="B442" i="12"/>
  <c r="A441"/>
  <c r="C441"/>
  <c r="D441" s="1"/>
  <c r="B384" i="11"/>
  <c r="A383"/>
  <c r="C383"/>
  <c r="D383" s="1"/>
  <c r="A310" i="10"/>
  <c r="B311"/>
  <c r="C310"/>
  <c r="D310" s="1"/>
  <c r="A310" i="9"/>
  <c r="B311"/>
  <c r="C310"/>
  <c r="D310" s="1"/>
  <c r="B312" i="8"/>
  <c r="A311"/>
  <c r="C311"/>
  <c r="D311" s="1"/>
  <c r="B313" i="7"/>
  <c r="A312"/>
  <c r="C312"/>
  <c r="D312" s="1"/>
  <c r="A312" i="6"/>
  <c r="B313"/>
  <c r="C312"/>
  <c r="D312" s="1"/>
  <c r="A311" i="4"/>
  <c r="B312"/>
  <c r="C311"/>
  <c r="D311" s="1"/>
  <c r="C314" i="14" l="1"/>
  <c r="B315"/>
  <c r="D315" i="19"/>
  <c r="B316"/>
  <c r="C315"/>
  <c r="E315" s="1"/>
  <c r="B315" i="1"/>
  <c r="D314"/>
  <c r="B316" i="16"/>
  <c r="D316" s="1"/>
  <c r="C315"/>
  <c r="E315" s="1"/>
  <c r="B317" i="21"/>
  <c r="D317" s="1"/>
  <c r="C316"/>
  <c r="E316" s="1"/>
  <c r="B316" i="20"/>
  <c r="D316" s="1"/>
  <c r="C315"/>
  <c r="E315" s="1"/>
  <c r="B317" i="18"/>
  <c r="D317" s="1"/>
  <c r="C316"/>
  <c r="E316" s="1"/>
  <c r="B317" i="17"/>
  <c r="D317" s="1"/>
  <c r="C316"/>
  <c r="E316" s="1"/>
  <c r="B311" i="5"/>
  <c r="C310"/>
  <c r="D310" s="1"/>
  <c r="A310"/>
  <c r="A311" i="13"/>
  <c r="B312"/>
  <c r="C311"/>
  <c r="D311" s="1"/>
  <c r="A442" i="12"/>
  <c r="B443"/>
  <c r="C442"/>
  <c r="D442" s="1"/>
  <c r="B385" i="11"/>
  <c r="A384"/>
  <c r="C384"/>
  <c r="D384" s="1"/>
  <c r="B312" i="10"/>
  <c r="A311"/>
  <c r="C311"/>
  <c r="D311" s="1"/>
  <c r="A311" i="9"/>
  <c r="B312"/>
  <c r="C311"/>
  <c r="D311" s="1"/>
  <c r="B313" i="8"/>
  <c r="A312"/>
  <c r="C312"/>
  <c r="D312" s="1"/>
  <c r="B314" i="7"/>
  <c r="A313"/>
  <c r="C313"/>
  <c r="D313" s="1"/>
  <c r="A313" i="6"/>
  <c r="B314"/>
  <c r="C313"/>
  <c r="D313" s="1"/>
  <c r="B313" i="4"/>
  <c r="A312"/>
  <c r="C312"/>
  <c r="D312" s="1"/>
  <c r="B316" i="14" l="1"/>
  <c r="C315"/>
  <c r="H35" s="1"/>
  <c r="H36" s="1"/>
  <c r="D316" i="19"/>
  <c r="B317"/>
  <c r="C316"/>
  <c r="E316" s="1"/>
  <c r="B316" i="1"/>
  <c r="D315"/>
  <c r="B317" i="16"/>
  <c r="D317" s="1"/>
  <c r="C316"/>
  <c r="E316" s="1"/>
  <c r="B318" i="21"/>
  <c r="D318" s="1"/>
  <c r="C317"/>
  <c r="E317" s="1"/>
  <c r="B317" i="20"/>
  <c r="D317" s="1"/>
  <c r="C316"/>
  <c r="E316" s="1"/>
  <c r="B318" i="18"/>
  <c r="D318" s="1"/>
  <c r="C317"/>
  <c r="E317" s="1"/>
  <c r="B318" i="17"/>
  <c r="D318" s="1"/>
  <c r="C317"/>
  <c r="E317" s="1"/>
  <c r="A311" i="5"/>
  <c r="C311"/>
  <c r="D311" s="1"/>
  <c r="B312"/>
  <c r="A312" i="13"/>
  <c r="B313"/>
  <c r="C312"/>
  <c r="D312" s="1"/>
  <c r="B444" i="12"/>
  <c r="A443"/>
  <c r="C443"/>
  <c r="D443" s="1"/>
  <c r="B386" i="11"/>
  <c r="A385"/>
  <c r="C385"/>
  <c r="D385" s="1"/>
  <c r="A312" i="10"/>
  <c r="B313"/>
  <c r="C312"/>
  <c r="D312" s="1"/>
  <c r="A312" i="9"/>
  <c r="B313"/>
  <c r="C312"/>
  <c r="D312" s="1"/>
  <c r="B314" i="8"/>
  <c r="A313"/>
  <c r="C313"/>
  <c r="D313" s="1"/>
  <c r="B315" i="7"/>
  <c r="A314"/>
  <c r="C314"/>
  <c r="A314" i="6"/>
  <c r="B315"/>
  <c r="C314"/>
  <c r="B314" i="4"/>
  <c r="A313"/>
  <c r="C313"/>
  <c r="D313" s="1"/>
  <c r="C316" i="14" l="1"/>
  <c r="B317"/>
  <c r="D317" i="19"/>
  <c r="B318"/>
  <c r="C317"/>
  <c r="E317" s="1"/>
  <c r="B317" i="1"/>
  <c r="D316"/>
  <c r="B318" i="16"/>
  <c r="D318" s="1"/>
  <c r="C317"/>
  <c r="E317" s="1"/>
  <c r="B319" i="21"/>
  <c r="D319" s="1"/>
  <c r="C318"/>
  <c r="E318" s="1"/>
  <c r="B318" i="20"/>
  <c r="D318" s="1"/>
  <c r="C317"/>
  <c r="E317" s="1"/>
  <c r="B319" i="18"/>
  <c r="D319" s="1"/>
  <c r="C318"/>
  <c r="E318" s="1"/>
  <c r="B319" i="17"/>
  <c r="D319" s="1"/>
  <c r="C318"/>
  <c r="E318" s="1"/>
  <c r="A312" i="5"/>
  <c r="C312"/>
  <c r="D312" s="1"/>
  <c r="B313"/>
  <c r="A313" i="13"/>
  <c r="B314"/>
  <c r="C314" s="1"/>
  <c r="D314" s="1"/>
  <c r="C313"/>
  <c r="D313" s="1"/>
  <c r="A444" i="12"/>
  <c r="B445"/>
  <c r="C444"/>
  <c r="D444" s="1"/>
  <c r="B387" i="11"/>
  <c r="A386"/>
  <c r="C386"/>
  <c r="D386" s="1"/>
  <c r="B314" i="10"/>
  <c r="A313"/>
  <c r="C313"/>
  <c r="D313" s="1"/>
  <c r="A313" i="9"/>
  <c r="B314"/>
  <c r="C313"/>
  <c r="D313" s="1"/>
  <c r="B315" i="8"/>
  <c r="A314"/>
  <c r="C314"/>
  <c r="D314" i="7"/>
  <c r="H35"/>
  <c r="H36" s="1"/>
  <c r="A315"/>
  <c r="B316"/>
  <c r="D314" i="6"/>
  <c r="H35"/>
  <c r="H36" s="1"/>
  <c r="A315"/>
  <c r="B316"/>
  <c r="B315" i="4"/>
  <c r="A314"/>
  <c r="C314"/>
  <c r="B318" i="14" l="1"/>
  <c r="C317"/>
  <c r="D318" i="19"/>
  <c r="C318"/>
  <c r="E318" s="1"/>
  <c r="B319"/>
  <c r="B318" i="1"/>
  <c r="D317"/>
  <c r="B319" i="16"/>
  <c r="D319" s="1"/>
  <c r="C318"/>
  <c r="E318" s="1"/>
  <c r="B320" i="21"/>
  <c r="D320" s="1"/>
  <c r="C319"/>
  <c r="E319" s="1"/>
  <c r="B319" i="20"/>
  <c r="D319" s="1"/>
  <c r="C318"/>
  <c r="E318" s="1"/>
  <c r="B320" i="18"/>
  <c r="D320" s="1"/>
  <c r="C319"/>
  <c r="E319" s="1"/>
  <c r="B320" i="17"/>
  <c r="D320" s="1"/>
  <c r="C319"/>
  <c r="E319" s="1"/>
  <c r="B314" i="5"/>
  <c r="C313"/>
  <c r="D313" s="1"/>
  <c r="A313"/>
  <c r="A314" i="13"/>
  <c r="B315"/>
  <c r="C315" s="1"/>
  <c r="D315" s="1"/>
  <c r="B446" i="12"/>
  <c r="A445"/>
  <c r="C445"/>
  <c r="D445" s="1"/>
  <c r="B388" i="11"/>
  <c r="A387"/>
  <c r="C387"/>
  <c r="D387" s="1"/>
  <c r="A314" i="10"/>
  <c r="B315"/>
  <c r="C314"/>
  <c r="A314" i="9"/>
  <c r="B315"/>
  <c r="C314"/>
  <c r="D314" i="8"/>
  <c r="H35"/>
  <c r="H36" s="1"/>
  <c r="B316"/>
  <c r="A315"/>
  <c r="A316" i="7"/>
  <c r="B317"/>
  <c r="C317" s="1"/>
  <c r="D317" s="1"/>
  <c r="C316"/>
  <c r="D316" s="1"/>
  <c r="C315"/>
  <c r="D315" s="1"/>
  <c r="A316" i="6"/>
  <c r="B317"/>
  <c r="C316"/>
  <c r="D316" s="1"/>
  <c r="C315"/>
  <c r="D315" s="1"/>
  <c r="D314" i="4"/>
  <c r="H35"/>
  <c r="H36" s="1"/>
  <c r="B316"/>
  <c r="A315"/>
  <c r="C318" i="14" l="1"/>
  <c r="B319"/>
  <c r="D319" i="19"/>
  <c r="C319"/>
  <c r="E319" s="1"/>
  <c r="B320"/>
  <c r="B319" i="1"/>
  <c r="D318"/>
  <c r="B320" i="16"/>
  <c r="D320" s="1"/>
  <c r="C319"/>
  <c r="E319" s="1"/>
  <c r="B321" i="21"/>
  <c r="D321" s="1"/>
  <c r="C320"/>
  <c r="E320" s="1"/>
  <c r="B320" i="20"/>
  <c r="D320" s="1"/>
  <c r="C319"/>
  <c r="E319" s="1"/>
  <c r="B321" i="18"/>
  <c r="D321" s="1"/>
  <c r="C320"/>
  <c r="E320" s="1"/>
  <c r="B321" i="17"/>
  <c r="D321" s="1"/>
  <c r="C320"/>
  <c r="E320" s="1"/>
  <c r="A314" i="5"/>
  <c r="C314"/>
  <c r="B315"/>
  <c r="A315" i="13"/>
  <c r="B316"/>
  <c r="C316" s="1"/>
  <c r="D316" s="1"/>
  <c r="B447" i="12"/>
  <c r="A446"/>
  <c r="C446"/>
  <c r="D446" s="1"/>
  <c r="B389" i="11"/>
  <c r="A388"/>
  <c r="C388"/>
  <c r="D388" s="1"/>
  <c r="D314" i="10"/>
  <c r="H35"/>
  <c r="H36" s="1"/>
  <c r="B316"/>
  <c r="A315"/>
  <c r="D314" i="9"/>
  <c r="H35"/>
  <c r="H36" s="1"/>
  <c r="A315"/>
  <c r="B316"/>
  <c r="B317" i="8"/>
  <c r="C317" s="1"/>
  <c r="D317" s="1"/>
  <c r="A316"/>
  <c r="C316"/>
  <c r="D316" s="1"/>
  <c r="C315"/>
  <c r="D315" s="1"/>
  <c r="B318" i="7"/>
  <c r="A317"/>
  <c r="B318" i="6"/>
  <c r="A317"/>
  <c r="C317"/>
  <c r="D317" s="1"/>
  <c r="B317" i="4"/>
  <c r="C317" s="1"/>
  <c r="D317" s="1"/>
  <c r="A316"/>
  <c r="C316"/>
  <c r="D316" s="1"/>
  <c r="C315"/>
  <c r="D315" s="1"/>
  <c r="B320" i="14" l="1"/>
  <c r="C319"/>
  <c r="D320" i="19"/>
  <c r="B321"/>
  <c r="C320"/>
  <c r="E320" s="1"/>
  <c r="B320" i="1"/>
  <c r="D319"/>
  <c r="B321" i="16"/>
  <c r="D321" s="1"/>
  <c r="C320"/>
  <c r="E320" s="1"/>
  <c r="B322" i="21"/>
  <c r="D322" s="1"/>
  <c r="C321"/>
  <c r="E321" s="1"/>
  <c r="B321" i="20"/>
  <c r="D321" s="1"/>
  <c r="C320"/>
  <c r="E320" s="1"/>
  <c r="B322" i="18"/>
  <c r="D322" s="1"/>
  <c r="C321"/>
  <c r="E321" s="1"/>
  <c r="B322" i="17"/>
  <c r="D322" s="1"/>
  <c r="C321"/>
  <c r="E321" s="1"/>
  <c r="B316" i="5"/>
  <c r="A315"/>
  <c r="H35"/>
  <c r="H36" s="1"/>
  <c r="D314"/>
  <c r="A316" i="13"/>
  <c r="B317"/>
  <c r="C317" s="1"/>
  <c r="D317" s="1"/>
  <c r="A447" i="12"/>
  <c r="B448"/>
  <c r="C447"/>
  <c r="D447" s="1"/>
  <c r="B390" i="11"/>
  <c r="A389"/>
  <c r="C389"/>
  <c r="D389" s="1"/>
  <c r="A316" i="10"/>
  <c r="B317"/>
  <c r="C317"/>
  <c r="D317" s="1"/>
  <c r="C316"/>
  <c r="D316" s="1"/>
  <c r="C315"/>
  <c r="D315" s="1"/>
  <c r="A316" i="9"/>
  <c r="B317"/>
  <c r="C317"/>
  <c r="D317" s="1"/>
  <c r="C315"/>
  <c r="D315" s="1"/>
  <c r="C316"/>
  <c r="D316" s="1"/>
  <c r="B318" i="8"/>
  <c r="A317"/>
  <c r="B319" i="7"/>
  <c r="A318"/>
  <c r="C318"/>
  <c r="D318" s="1"/>
  <c r="A318" i="6"/>
  <c r="B319"/>
  <c r="C318"/>
  <c r="D318" s="1"/>
  <c r="B318" i="4"/>
  <c r="A317"/>
  <c r="C320" i="14" l="1"/>
  <c r="B321"/>
  <c r="D321" i="19"/>
  <c r="B322"/>
  <c r="C321"/>
  <c r="E321" s="1"/>
  <c r="B321" i="1"/>
  <c r="D320"/>
  <c r="B322" i="16"/>
  <c r="D322" s="1"/>
  <c r="C321"/>
  <c r="E321" s="1"/>
  <c r="B323" i="21"/>
  <c r="D323" s="1"/>
  <c r="C322"/>
  <c r="E322" s="1"/>
  <c r="B322" i="20"/>
  <c r="D322" s="1"/>
  <c r="C321"/>
  <c r="E321" s="1"/>
  <c r="B323" i="18"/>
  <c r="D323" s="1"/>
  <c r="C322"/>
  <c r="E322" s="1"/>
  <c r="B323" i="17"/>
  <c r="D323" s="1"/>
  <c r="C322"/>
  <c r="E322" s="1"/>
  <c r="C316" i="5"/>
  <c r="D316" s="1"/>
  <c r="C315"/>
  <c r="D315" s="1"/>
  <c r="A316"/>
  <c r="B317"/>
  <c r="C317" s="1"/>
  <c r="D317" s="1"/>
  <c r="A317" i="13"/>
  <c r="B318"/>
  <c r="C318" s="1"/>
  <c r="D318" s="1"/>
  <c r="B449" i="12"/>
  <c r="A448"/>
  <c r="C448"/>
  <c r="D448" s="1"/>
  <c r="B391" i="11"/>
  <c r="A390"/>
  <c r="C390"/>
  <c r="D390" s="1"/>
  <c r="B318" i="10"/>
  <c r="A317"/>
  <c r="A317" i="9"/>
  <c r="B318"/>
  <c r="B319" i="8"/>
  <c r="A318"/>
  <c r="C318"/>
  <c r="D318" s="1"/>
  <c r="B320" i="7"/>
  <c r="A319"/>
  <c r="C319"/>
  <c r="D319" s="1"/>
  <c r="A319" i="6"/>
  <c r="B320"/>
  <c r="C319"/>
  <c r="D319" s="1"/>
  <c r="B319" i="4"/>
  <c r="A318"/>
  <c r="C318"/>
  <c r="D318" s="1"/>
  <c r="B322" i="14" l="1"/>
  <c r="C321"/>
  <c r="D322" i="19"/>
  <c r="C322"/>
  <c r="E322" s="1"/>
  <c r="B323"/>
  <c r="B322" i="1"/>
  <c r="D321"/>
  <c r="B323" i="16"/>
  <c r="D323" s="1"/>
  <c r="C322"/>
  <c r="E322" s="1"/>
  <c r="B324" i="21"/>
  <c r="D324" s="1"/>
  <c r="C323"/>
  <c r="E323" s="1"/>
  <c r="B323" i="20"/>
  <c r="D323" s="1"/>
  <c r="C322"/>
  <c r="E322" s="1"/>
  <c r="B324" i="18"/>
  <c r="D324" s="1"/>
  <c r="C323"/>
  <c r="E323" s="1"/>
  <c r="B324" i="17"/>
  <c r="D324" s="1"/>
  <c r="C323"/>
  <c r="E323" s="1"/>
  <c r="A317" i="5"/>
  <c r="B318"/>
  <c r="A318" i="13"/>
  <c r="B319"/>
  <c r="C319" s="1"/>
  <c r="D319" s="1"/>
  <c r="B450" i="12"/>
  <c r="A449"/>
  <c r="C449"/>
  <c r="D449" s="1"/>
  <c r="B392" i="11"/>
  <c r="A391"/>
  <c r="C391"/>
  <c r="D391" s="1"/>
  <c r="A318" i="10"/>
  <c r="B319"/>
  <c r="C318"/>
  <c r="D318" s="1"/>
  <c r="A318" i="9"/>
  <c r="B319"/>
  <c r="C318"/>
  <c r="D318" s="1"/>
  <c r="B320" i="8"/>
  <c r="A319"/>
  <c r="C319"/>
  <c r="D319" s="1"/>
  <c r="B321" i="7"/>
  <c r="A320"/>
  <c r="C320"/>
  <c r="D320" s="1"/>
  <c r="A320" i="6"/>
  <c r="B321"/>
  <c r="C320"/>
  <c r="D320" s="1"/>
  <c r="B320" i="4"/>
  <c r="A319"/>
  <c r="C319"/>
  <c r="D319" s="1"/>
  <c r="C322" i="14" l="1"/>
  <c r="B323"/>
  <c r="D323" i="19"/>
  <c r="B324"/>
  <c r="C323"/>
  <c r="E323" s="1"/>
  <c r="B323" i="1"/>
  <c r="D322"/>
  <c r="B324" i="16"/>
  <c r="D324" s="1"/>
  <c r="C323"/>
  <c r="E323" s="1"/>
  <c r="B325" i="21"/>
  <c r="D325" s="1"/>
  <c r="C324"/>
  <c r="E324" s="1"/>
  <c r="B324" i="20"/>
  <c r="D324" s="1"/>
  <c r="C323"/>
  <c r="E323" s="1"/>
  <c r="B325" i="18"/>
  <c r="D325" s="1"/>
  <c r="C324"/>
  <c r="E324" s="1"/>
  <c r="B325" i="17"/>
  <c r="D325" s="1"/>
  <c r="C324"/>
  <c r="E324" s="1"/>
  <c r="B319" i="5"/>
  <c r="A318"/>
  <c r="C318"/>
  <c r="D318" s="1"/>
  <c r="A319" i="13"/>
  <c r="B320"/>
  <c r="C320" s="1"/>
  <c r="D320" s="1"/>
  <c r="B451" i="12"/>
  <c r="A450"/>
  <c r="C450"/>
  <c r="D450" s="1"/>
  <c r="B393" i="11"/>
  <c r="A392"/>
  <c r="C392"/>
  <c r="D392" s="1"/>
  <c r="B320" i="10"/>
  <c r="A319"/>
  <c r="C319"/>
  <c r="D319" s="1"/>
  <c r="A319" i="9"/>
  <c r="B320"/>
  <c r="C319"/>
  <c r="D319" s="1"/>
  <c r="B321" i="8"/>
  <c r="A320"/>
  <c r="C320"/>
  <c r="D320" s="1"/>
  <c r="B322" i="7"/>
  <c r="A321"/>
  <c r="C321"/>
  <c r="D321" s="1"/>
  <c r="A321" i="6"/>
  <c r="B322"/>
  <c r="C321"/>
  <c r="D321" s="1"/>
  <c r="B321" i="4"/>
  <c r="A320"/>
  <c r="C320"/>
  <c r="D320" s="1"/>
  <c r="B324" i="14" l="1"/>
  <c r="C323"/>
  <c r="D324" i="19"/>
  <c r="B325"/>
  <c r="C324"/>
  <c r="E324" s="1"/>
  <c r="B324" i="1"/>
  <c r="D323"/>
  <c r="B325" i="16"/>
  <c r="D325" s="1"/>
  <c r="C324"/>
  <c r="E324" s="1"/>
  <c r="B326" i="21"/>
  <c r="D326" s="1"/>
  <c r="C325"/>
  <c r="E325" s="1"/>
  <c r="B325" i="20"/>
  <c r="D325" s="1"/>
  <c r="C324"/>
  <c r="E324" s="1"/>
  <c r="B326" i="18"/>
  <c r="D326" s="1"/>
  <c r="C325"/>
  <c r="E325" s="1"/>
  <c r="B326" i="17"/>
  <c r="D326" s="1"/>
  <c r="C325"/>
  <c r="E325" s="1"/>
  <c r="B320" i="5"/>
  <c r="A319"/>
  <c r="C319"/>
  <c r="D319" s="1"/>
  <c r="A320" i="13"/>
  <c r="B321"/>
  <c r="C321" s="1"/>
  <c r="D321" s="1"/>
  <c r="A451" i="12"/>
  <c r="B452"/>
  <c r="C451"/>
  <c r="D451" s="1"/>
  <c r="B394" i="11"/>
  <c r="A393"/>
  <c r="C393"/>
  <c r="D393" s="1"/>
  <c r="B321" i="10"/>
  <c r="A320"/>
  <c r="C320"/>
  <c r="D320" s="1"/>
  <c r="A320" i="9"/>
  <c r="B321"/>
  <c r="C320"/>
  <c r="D320" s="1"/>
  <c r="B322" i="8"/>
  <c r="A321"/>
  <c r="C321"/>
  <c r="D321" s="1"/>
  <c r="B323" i="7"/>
  <c r="A322"/>
  <c r="C322"/>
  <c r="D322" s="1"/>
  <c r="A322" i="6"/>
  <c r="B323"/>
  <c r="C322"/>
  <c r="D322" s="1"/>
  <c r="B322" i="4"/>
  <c r="A321"/>
  <c r="C321"/>
  <c r="D321" s="1"/>
  <c r="C324" i="14" l="1"/>
  <c r="B325"/>
  <c r="D325" i="19"/>
  <c r="B326"/>
  <c r="C325"/>
  <c r="E325" s="1"/>
  <c r="B325" i="1"/>
  <c r="D324"/>
  <c r="B326" i="16"/>
  <c r="D326" s="1"/>
  <c r="C325"/>
  <c r="E325" s="1"/>
  <c r="B327" i="21"/>
  <c r="D327" s="1"/>
  <c r="C326"/>
  <c r="E326" s="1"/>
  <c r="B326" i="20"/>
  <c r="D326" s="1"/>
  <c r="C325"/>
  <c r="E325" s="1"/>
  <c r="B327" i="18"/>
  <c r="D327" s="1"/>
  <c r="C326"/>
  <c r="E326" s="1"/>
  <c r="B327" i="17"/>
  <c r="D327" s="1"/>
  <c r="C326"/>
  <c r="E326" s="1"/>
  <c r="A320" i="5"/>
  <c r="C320"/>
  <c r="D320" s="1"/>
  <c r="B321"/>
  <c r="A321" i="13"/>
  <c r="B322"/>
  <c r="C322" s="1"/>
  <c r="D322" s="1"/>
  <c r="A452" i="12"/>
  <c r="B453"/>
  <c r="C452"/>
  <c r="D452" s="1"/>
  <c r="B395" i="11"/>
  <c r="A394"/>
  <c r="C394"/>
  <c r="D394" s="1"/>
  <c r="B322" i="10"/>
  <c r="A321"/>
  <c r="C321"/>
  <c r="D321" s="1"/>
  <c r="A321" i="9"/>
  <c r="B322"/>
  <c r="C321"/>
  <c r="D321" s="1"/>
  <c r="B323" i="8"/>
  <c r="A322"/>
  <c r="C322"/>
  <c r="D322" s="1"/>
  <c r="A323" i="7"/>
  <c r="B324"/>
  <c r="C323"/>
  <c r="D323" s="1"/>
  <c r="A323" i="6"/>
  <c r="B324"/>
  <c r="C323"/>
  <c r="D323" s="1"/>
  <c r="B323" i="4"/>
  <c r="A322"/>
  <c r="C322"/>
  <c r="D322" s="1"/>
  <c r="B326" i="14" l="1"/>
  <c r="C325"/>
  <c r="D326" i="19"/>
  <c r="B327"/>
  <c r="C326"/>
  <c r="E326" s="1"/>
  <c r="B326" i="1"/>
  <c r="D325"/>
  <c r="B327" i="16"/>
  <c r="D327" s="1"/>
  <c r="C326"/>
  <c r="E326" s="1"/>
  <c r="B328" i="21"/>
  <c r="D328" s="1"/>
  <c r="C327"/>
  <c r="E327" s="1"/>
  <c r="B327" i="20"/>
  <c r="D327" s="1"/>
  <c r="C326"/>
  <c r="E326" s="1"/>
  <c r="B328" i="18"/>
  <c r="D328" s="1"/>
  <c r="C327"/>
  <c r="E327" s="1"/>
  <c r="B328" i="17"/>
  <c r="D328" s="1"/>
  <c r="C327"/>
  <c r="E327" s="1"/>
  <c r="C321" i="5"/>
  <c r="D321" s="1"/>
  <c r="A321"/>
  <c r="B322"/>
  <c r="A322" i="13"/>
  <c r="B323"/>
  <c r="C323" s="1"/>
  <c r="D323" s="1"/>
  <c r="B454" i="12"/>
  <c r="A453"/>
  <c r="C453"/>
  <c r="D453" s="1"/>
  <c r="B396" i="11"/>
  <c r="A395"/>
  <c r="C395"/>
  <c r="D395" s="1"/>
  <c r="B323" i="10"/>
  <c r="A322"/>
  <c r="C322"/>
  <c r="D322" s="1"/>
  <c r="A322" i="9"/>
  <c r="B323"/>
  <c r="C322"/>
  <c r="D322" s="1"/>
  <c r="B324" i="8"/>
  <c r="A323"/>
  <c r="C323"/>
  <c r="D323" s="1"/>
  <c r="A324" i="7"/>
  <c r="B325"/>
  <c r="C324"/>
  <c r="D324" s="1"/>
  <c r="A324" i="6"/>
  <c r="B325"/>
  <c r="C324"/>
  <c r="D324" s="1"/>
  <c r="B324" i="4"/>
  <c r="A323"/>
  <c r="C323"/>
  <c r="D323" s="1"/>
  <c r="C326" i="14" l="1"/>
  <c r="B327"/>
  <c r="D327" i="19"/>
  <c r="B328"/>
  <c r="C327"/>
  <c r="E327" s="1"/>
  <c r="B327" i="1"/>
  <c r="D326"/>
  <c r="B328" i="16"/>
  <c r="D328" s="1"/>
  <c r="C327"/>
  <c r="E327" s="1"/>
  <c r="B329" i="21"/>
  <c r="D329" s="1"/>
  <c r="C328"/>
  <c r="E328" s="1"/>
  <c r="B328" i="20"/>
  <c r="D328" s="1"/>
  <c r="C327"/>
  <c r="E327" s="1"/>
  <c r="B329" i="18"/>
  <c r="D329" s="1"/>
  <c r="C328"/>
  <c r="E328" s="1"/>
  <c r="B329" i="17"/>
  <c r="D329" s="1"/>
  <c r="C328"/>
  <c r="E328" s="1"/>
  <c r="A322" i="5"/>
  <c r="C322"/>
  <c r="D322" s="1"/>
  <c r="B323"/>
  <c r="A323" i="13"/>
  <c r="B324"/>
  <c r="C324" s="1"/>
  <c r="D324" s="1"/>
  <c r="A454" i="12"/>
  <c r="B455"/>
  <c r="C454"/>
  <c r="D454" s="1"/>
  <c r="B397" i="11"/>
  <c r="A396"/>
  <c r="C396"/>
  <c r="D396" s="1"/>
  <c r="B324" i="10"/>
  <c r="A323"/>
  <c r="C323"/>
  <c r="D323" s="1"/>
  <c r="A323" i="9"/>
  <c r="B324"/>
  <c r="C323"/>
  <c r="D323" s="1"/>
  <c r="B325" i="8"/>
  <c r="A324"/>
  <c r="C324"/>
  <c r="D324" s="1"/>
  <c r="B326" i="7"/>
  <c r="A325"/>
  <c r="C325"/>
  <c r="D325" s="1"/>
  <c r="A325" i="6"/>
  <c r="B326"/>
  <c r="C325"/>
  <c r="D325" s="1"/>
  <c r="B325" i="4"/>
  <c r="A324"/>
  <c r="C324"/>
  <c r="D324" s="1"/>
  <c r="B328" i="14" l="1"/>
  <c r="C327"/>
  <c r="D328" i="19"/>
  <c r="C328"/>
  <c r="E328" s="1"/>
  <c r="B329"/>
  <c r="B328" i="1"/>
  <c r="D327"/>
  <c r="B329" i="16"/>
  <c r="D329" s="1"/>
  <c r="C328"/>
  <c r="E328" s="1"/>
  <c r="B330" i="21"/>
  <c r="D330" s="1"/>
  <c r="C329"/>
  <c r="E329" s="1"/>
  <c r="B329" i="20"/>
  <c r="D329" s="1"/>
  <c r="C328"/>
  <c r="E328" s="1"/>
  <c r="B330" i="18"/>
  <c r="D330" s="1"/>
  <c r="C329"/>
  <c r="E329" s="1"/>
  <c r="B330" i="17"/>
  <c r="D330" s="1"/>
  <c r="C329"/>
  <c r="E329" s="1"/>
  <c r="A323" i="5"/>
  <c r="C323"/>
  <c r="D323" s="1"/>
  <c r="B324"/>
  <c r="A324" i="13"/>
  <c r="B325"/>
  <c r="C325" s="1"/>
  <c r="D325" s="1"/>
  <c r="B456" i="12"/>
  <c r="A455"/>
  <c r="C455"/>
  <c r="D455" s="1"/>
  <c r="B398" i="11"/>
  <c r="A397"/>
  <c r="C397"/>
  <c r="D397" s="1"/>
  <c r="B325" i="10"/>
  <c r="A324"/>
  <c r="C324"/>
  <c r="D324" s="1"/>
  <c r="A324" i="9"/>
  <c r="B325"/>
  <c r="C324"/>
  <c r="D324" s="1"/>
  <c r="B326" i="8"/>
  <c r="A325"/>
  <c r="C325"/>
  <c r="D325" s="1"/>
  <c r="B327" i="7"/>
  <c r="A326"/>
  <c r="C326"/>
  <c r="D326" s="1"/>
  <c r="A326" i="6"/>
  <c r="B327"/>
  <c r="C326"/>
  <c r="D326" s="1"/>
  <c r="B326" i="4"/>
  <c r="A325"/>
  <c r="C325"/>
  <c r="D325" s="1"/>
  <c r="C328" i="14" l="1"/>
  <c r="B329"/>
  <c r="D329" i="19"/>
  <c r="B330"/>
  <c r="C329"/>
  <c r="E329" s="1"/>
  <c r="B329" i="1"/>
  <c r="D328"/>
  <c r="B330" i="16"/>
  <c r="D330" s="1"/>
  <c r="C329"/>
  <c r="E329" s="1"/>
  <c r="B331" i="21"/>
  <c r="D331" s="1"/>
  <c r="C330"/>
  <c r="E330" s="1"/>
  <c r="B330" i="20"/>
  <c r="D330" s="1"/>
  <c r="C329"/>
  <c r="E329" s="1"/>
  <c r="B331" i="18"/>
  <c r="D331" s="1"/>
  <c r="C330"/>
  <c r="E330" s="1"/>
  <c r="B331" i="17"/>
  <c r="D331" s="1"/>
  <c r="C330"/>
  <c r="E330" s="1"/>
  <c r="A324" i="5"/>
  <c r="C324"/>
  <c r="D324" s="1"/>
  <c r="B325"/>
  <c r="A325" i="13"/>
  <c r="B326"/>
  <c r="C326" s="1"/>
  <c r="D326" s="1"/>
  <c r="A456" i="12"/>
  <c r="B457"/>
  <c r="C456"/>
  <c r="D456" s="1"/>
  <c r="B399" i="11"/>
  <c r="A398"/>
  <c r="C398"/>
  <c r="D398" s="1"/>
  <c r="B326" i="10"/>
  <c r="A325"/>
  <c r="C325"/>
  <c r="D325" s="1"/>
  <c r="A325" i="9"/>
  <c r="B326"/>
  <c r="C325"/>
  <c r="D325" s="1"/>
  <c r="B327" i="8"/>
  <c r="A326"/>
  <c r="C326"/>
  <c r="D326" s="1"/>
  <c r="B328" i="7"/>
  <c r="A327"/>
  <c r="C327"/>
  <c r="D327" s="1"/>
  <c r="A327" i="6"/>
  <c r="B328"/>
  <c r="C327"/>
  <c r="D327" s="1"/>
  <c r="B327" i="4"/>
  <c r="A326"/>
  <c r="C326"/>
  <c r="D326" s="1"/>
  <c r="B330" i="14" l="1"/>
  <c r="C329"/>
  <c r="D330" i="19"/>
  <c r="B331"/>
  <c r="C330"/>
  <c r="E330" s="1"/>
  <c r="B330" i="1"/>
  <c r="D329"/>
  <c r="B331" i="16"/>
  <c r="D331" s="1"/>
  <c r="C330"/>
  <c r="E330" s="1"/>
  <c r="B332" i="21"/>
  <c r="D332" s="1"/>
  <c r="C331"/>
  <c r="E331" s="1"/>
  <c r="B331" i="20"/>
  <c r="D331" s="1"/>
  <c r="C330"/>
  <c r="E330" s="1"/>
  <c r="B332" i="18"/>
  <c r="D332" s="1"/>
  <c r="C331"/>
  <c r="E331" s="1"/>
  <c r="B332" i="17"/>
  <c r="D332" s="1"/>
  <c r="C331"/>
  <c r="E331" s="1"/>
  <c r="A325" i="5"/>
  <c r="B326"/>
  <c r="C325"/>
  <c r="D325" s="1"/>
  <c r="A326" i="13"/>
  <c r="B327"/>
  <c r="C327" s="1"/>
  <c r="D327" s="1"/>
  <c r="B458" i="12"/>
  <c r="A457"/>
  <c r="C457"/>
  <c r="D457" s="1"/>
  <c r="B400" i="11"/>
  <c r="A399"/>
  <c r="C399"/>
  <c r="D399" s="1"/>
  <c r="B327" i="10"/>
  <c r="A326"/>
  <c r="C326"/>
  <c r="D326" s="1"/>
  <c r="A326" i="9"/>
  <c r="B327"/>
  <c r="C326"/>
  <c r="D326" s="1"/>
  <c r="B328" i="8"/>
  <c r="A327"/>
  <c r="C327"/>
  <c r="D327" s="1"/>
  <c r="B329" i="7"/>
  <c r="A328"/>
  <c r="C328"/>
  <c r="D328" s="1"/>
  <c r="A328" i="6"/>
  <c r="B329"/>
  <c r="C328"/>
  <c r="D328" s="1"/>
  <c r="A327" i="4"/>
  <c r="B328"/>
  <c r="C327"/>
  <c r="D327" s="1"/>
  <c r="C330" i="14" l="1"/>
  <c r="B331"/>
  <c r="D331" i="19"/>
  <c r="B332"/>
  <c r="C331"/>
  <c r="E331" s="1"/>
  <c r="B331" i="1"/>
  <c r="D330"/>
  <c r="B332" i="16"/>
  <c r="D332" s="1"/>
  <c r="C331"/>
  <c r="E331" s="1"/>
  <c r="B333" i="21"/>
  <c r="D333" s="1"/>
  <c r="C332"/>
  <c r="E332" s="1"/>
  <c r="B332" i="20"/>
  <c r="D332" s="1"/>
  <c r="C331"/>
  <c r="E331" s="1"/>
  <c r="B333" i="18"/>
  <c r="D333" s="1"/>
  <c r="C332"/>
  <c r="E332" s="1"/>
  <c r="B333" i="17"/>
  <c r="D333" s="1"/>
  <c r="C332"/>
  <c r="E332" s="1"/>
  <c r="B327" i="5"/>
  <c r="C326"/>
  <c r="D326" s="1"/>
  <c r="A326"/>
  <c r="A327" i="13"/>
  <c r="B328"/>
  <c r="C328" s="1"/>
  <c r="D328" s="1"/>
  <c r="A458" i="12"/>
  <c r="B459"/>
  <c r="C458"/>
  <c r="D458" s="1"/>
  <c r="B401" i="11"/>
  <c r="A400"/>
  <c r="C400"/>
  <c r="D400" s="1"/>
  <c r="B328" i="10"/>
  <c r="A327"/>
  <c r="C327"/>
  <c r="D327" s="1"/>
  <c r="A327" i="9"/>
  <c r="B328"/>
  <c r="C327"/>
  <c r="D327" s="1"/>
  <c r="B329" i="8"/>
  <c r="A328"/>
  <c r="C328"/>
  <c r="D328" s="1"/>
  <c r="B330" i="7"/>
  <c r="A329"/>
  <c r="C329"/>
  <c r="D329" s="1"/>
  <c r="A329" i="6"/>
  <c r="B330"/>
  <c r="C329"/>
  <c r="D329" s="1"/>
  <c r="B329" i="4"/>
  <c r="A328"/>
  <c r="C328"/>
  <c r="D328" s="1"/>
  <c r="B332" i="14" l="1"/>
  <c r="C331"/>
  <c r="D332" i="19"/>
  <c r="B333"/>
  <c r="C332"/>
  <c r="E332" s="1"/>
  <c r="B332" i="1"/>
  <c r="D331"/>
  <c r="B333" i="16"/>
  <c r="D333" s="1"/>
  <c r="C332"/>
  <c r="E332" s="1"/>
  <c r="B334" i="21"/>
  <c r="D334" s="1"/>
  <c r="C333"/>
  <c r="E333" s="1"/>
  <c r="B333" i="20"/>
  <c r="D333" s="1"/>
  <c r="C332"/>
  <c r="E332" s="1"/>
  <c r="B334" i="18"/>
  <c r="D334" s="1"/>
  <c r="C333"/>
  <c r="E333" s="1"/>
  <c r="B334" i="17"/>
  <c r="D334" s="1"/>
  <c r="C333"/>
  <c r="E333" s="1"/>
  <c r="A327" i="5"/>
  <c r="C327"/>
  <c r="D327" s="1"/>
  <c r="B328"/>
  <c r="A328" i="13"/>
  <c r="B329"/>
  <c r="C329" s="1"/>
  <c r="D329" s="1"/>
  <c r="A459" i="12"/>
  <c r="B460"/>
  <c r="C459"/>
  <c r="D459" s="1"/>
  <c r="B402" i="11"/>
  <c r="A401"/>
  <c r="C401"/>
  <c r="D401" s="1"/>
  <c r="B329" i="10"/>
  <c r="A328"/>
  <c r="C328"/>
  <c r="D328" s="1"/>
  <c r="A328" i="9"/>
  <c r="B329"/>
  <c r="C328"/>
  <c r="D328" s="1"/>
  <c r="B330" i="8"/>
  <c r="A329"/>
  <c r="C329"/>
  <c r="D329" s="1"/>
  <c r="B331" i="7"/>
  <c r="A330"/>
  <c r="C330"/>
  <c r="D330" s="1"/>
  <c r="A330" i="6"/>
  <c r="B331"/>
  <c r="C330"/>
  <c r="D330" s="1"/>
  <c r="B330" i="4"/>
  <c r="A329"/>
  <c r="C329"/>
  <c r="D329" s="1"/>
  <c r="C332" i="14" l="1"/>
  <c r="B333"/>
  <c r="D333" i="19"/>
  <c r="B334"/>
  <c r="C333"/>
  <c r="E333" s="1"/>
  <c r="B333" i="1"/>
  <c r="D332"/>
  <c r="B334" i="16"/>
  <c r="D334" s="1"/>
  <c r="C333"/>
  <c r="E333" s="1"/>
  <c r="B335" i="21"/>
  <c r="D335" s="1"/>
  <c r="C334"/>
  <c r="E334" s="1"/>
  <c r="B334" i="20"/>
  <c r="D334" s="1"/>
  <c r="C333"/>
  <c r="E333" s="1"/>
  <c r="B335" i="18"/>
  <c r="D335" s="1"/>
  <c r="C334"/>
  <c r="E334" s="1"/>
  <c r="B335" i="17"/>
  <c r="D335" s="1"/>
  <c r="C334"/>
  <c r="E334" s="1"/>
  <c r="B329" i="5"/>
  <c r="C328"/>
  <c r="D328" s="1"/>
  <c r="A328"/>
  <c r="A329" i="13"/>
  <c r="B330"/>
  <c r="C330" s="1"/>
  <c r="D330" s="1"/>
  <c r="A460" i="12"/>
  <c r="B461"/>
  <c r="C460"/>
  <c r="D460" s="1"/>
  <c r="B403" i="11"/>
  <c r="A402"/>
  <c r="C402"/>
  <c r="D402" s="1"/>
  <c r="B330" i="10"/>
  <c r="A329"/>
  <c r="C329"/>
  <c r="D329" s="1"/>
  <c r="A329" i="9"/>
  <c r="B330"/>
  <c r="C329"/>
  <c r="D329" s="1"/>
  <c r="B331" i="8"/>
  <c r="A330"/>
  <c r="C330"/>
  <c r="D330" s="1"/>
  <c r="B332" i="7"/>
  <c r="A331"/>
  <c r="C331"/>
  <c r="D331" s="1"/>
  <c r="A331" i="6"/>
  <c r="B332"/>
  <c r="C331"/>
  <c r="D331" s="1"/>
  <c r="B331" i="4"/>
  <c r="A330"/>
  <c r="C330"/>
  <c r="D330" s="1"/>
  <c r="B334" i="14" l="1"/>
  <c r="C333"/>
  <c r="D334" i="19"/>
  <c r="B335"/>
  <c r="C334"/>
  <c r="E334" s="1"/>
  <c r="B334" i="1"/>
  <c r="D333"/>
  <c r="B335" i="16"/>
  <c r="D335" s="1"/>
  <c r="C334"/>
  <c r="E334" s="1"/>
  <c r="B336" i="21"/>
  <c r="D336" s="1"/>
  <c r="C335"/>
  <c r="E335" s="1"/>
  <c r="B335" i="20"/>
  <c r="D335" s="1"/>
  <c r="C334"/>
  <c r="E334" s="1"/>
  <c r="B336" i="18"/>
  <c r="D336" s="1"/>
  <c r="C335"/>
  <c r="E335" s="1"/>
  <c r="B336" i="17"/>
  <c r="D336" s="1"/>
  <c r="C335"/>
  <c r="E335" s="1"/>
  <c r="A329" i="5"/>
  <c r="C329"/>
  <c r="D329" s="1"/>
  <c r="B330"/>
  <c r="A330" i="13"/>
  <c r="B331"/>
  <c r="C331" s="1"/>
  <c r="D331" s="1"/>
  <c r="B462" i="12"/>
  <c r="A461"/>
  <c r="C461"/>
  <c r="D461" s="1"/>
  <c r="B404" i="11"/>
  <c r="A403"/>
  <c r="C403"/>
  <c r="D403" s="1"/>
  <c r="B331" i="10"/>
  <c r="A330"/>
  <c r="C330"/>
  <c r="D330" s="1"/>
  <c r="A330" i="9"/>
  <c r="B331"/>
  <c r="C330"/>
  <c r="D330" s="1"/>
  <c r="B332" i="8"/>
  <c r="A331"/>
  <c r="C331"/>
  <c r="D331" s="1"/>
  <c r="B333" i="7"/>
  <c r="A332"/>
  <c r="C332"/>
  <c r="D332" s="1"/>
  <c r="A332" i="6"/>
  <c r="B333"/>
  <c r="C332"/>
  <c r="D332" s="1"/>
  <c r="B332" i="4"/>
  <c r="A331"/>
  <c r="C331"/>
  <c r="D331" s="1"/>
  <c r="C334" i="14" l="1"/>
  <c r="B335"/>
  <c r="D335" i="19"/>
  <c r="B336"/>
  <c r="C335"/>
  <c r="E335" s="1"/>
  <c r="B335" i="1"/>
  <c r="D334"/>
  <c r="B336" i="16"/>
  <c r="D336" s="1"/>
  <c r="C335"/>
  <c r="E335" s="1"/>
  <c r="B337" i="21"/>
  <c r="D337" s="1"/>
  <c r="C336"/>
  <c r="E336" s="1"/>
  <c r="B336" i="20"/>
  <c r="D336" s="1"/>
  <c r="C335"/>
  <c r="E335" s="1"/>
  <c r="B337" i="18"/>
  <c r="D337" s="1"/>
  <c r="C336"/>
  <c r="E336" s="1"/>
  <c r="B337" i="17"/>
  <c r="D337" s="1"/>
  <c r="C336"/>
  <c r="E336" s="1"/>
  <c r="A330" i="5"/>
  <c r="C330"/>
  <c r="D330" s="1"/>
  <c r="B331"/>
  <c r="A331" i="13"/>
  <c r="B332"/>
  <c r="C332" s="1"/>
  <c r="D332" s="1"/>
  <c r="B463" i="12"/>
  <c r="A462"/>
  <c r="C462"/>
  <c r="D462" s="1"/>
  <c r="B405" i="11"/>
  <c r="A404"/>
  <c r="C404"/>
  <c r="D404" s="1"/>
  <c r="B332" i="10"/>
  <c r="A331"/>
  <c r="C331"/>
  <c r="D331" s="1"/>
  <c r="A331" i="9"/>
  <c r="B332"/>
  <c r="C331"/>
  <c r="D331" s="1"/>
  <c r="B333" i="8"/>
  <c r="A332"/>
  <c r="C332"/>
  <c r="D332" s="1"/>
  <c r="B334" i="7"/>
  <c r="A333"/>
  <c r="C333"/>
  <c r="D333" s="1"/>
  <c r="A333" i="6"/>
  <c r="B334"/>
  <c r="C333"/>
  <c r="D333" s="1"/>
  <c r="B333" i="4"/>
  <c r="A332"/>
  <c r="C332"/>
  <c r="D332" s="1"/>
  <c r="B336" i="14" l="1"/>
  <c r="C335"/>
  <c r="D336" i="19"/>
  <c r="B337"/>
  <c r="C336"/>
  <c r="E336" s="1"/>
  <c r="B336" i="1"/>
  <c r="D335"/>
  <c r="B337" i="16"/>
  <c r="D337" s="1"/>
  <c r="C336"/>
  <c r="E336" s="1"/>
  <c r="B338" i="21"/>
  <c r="D338" s="1"/>
  <c r="C337"/>
  <c r="E337" s="1"/>
  <c r="B337" i="20"/>
  <c r="D337" s="1"/>
  <c r="C336"/>
  <c r="E336" s="1"/>
  <c r="B338" i="18"/>
  <c r="D338" s="1"/>
  <c r="C337"/>
  <c r="E337" s="1"/>
  <c r="B338" i="17"/>
  <c r="D338" s="1"/>
  <c r="C337"/>
  <c r="E337" s="1"/>
  <c r="A331" i="5"/>
  <c r="C331"/>
  <c r="D331" s="1"/>
  <c r="B332"/>
  <c r="A332" i="13"/>
  <c r="B333"/>
  <c r="C333" s="1"/>
  <c r="D333" s="1"/>
  <c r="A463" i="12"/>
  <c r="B464"/>
  <c r="C463"/>
  <c r="D463" s="1"/>
  <c r="B406" i="11"/>
  <c r="A405"/>
  <c r="C405"/>
  <c r="D405" s="1"/>
  <c r="B333" i="10"/>
  <c r="A332"/>
  <c r="C332"/>
  <c r="D332" s="1"/>
  <c r="A332" i="9"/>
  <c r="B333"/>
  <c r="C332"/>
  <c r="D332" s="1"/>
  <c r="B334" i="8"/>
  <c r="A333"/>
  <c r="C333"/>
  <c r="D333" s="1"/>
  <c r="B335" i="7"/>
  <c r="A334"/>
  <c r="C334"/>
  <c r="D334" s="1"/>
  <c r="A334" i="6"/>
  <c r="B335"/>
  <c r="C334"/>
  <c r="D334" s="1"/>
  <c r="B334" i="4"/>
  <c r="A333"/>
  <c r="C333"/>
  <c r="D333" s="1"/>
  <c r="C336" i="14" l="1"/>
  <c r="B337"/>
  <c r="D337" i="19"/>
  <c r="B338"/>
  <c r="C337"/>
  <c r="E337" s="1"/>
  <c r="B337" i="1"/>
  <c r="D336"/>
  <c r="B338" i="16"/>
  <c r="D338" s="1"/>
  <c r="C337"/>
  <c r="E337" s="1"/>
  <c r="B339" i="21"/>
  <c r="D339" s="1"/>
  <c r="C338"/>
  <c r="E338" s="1"/>
  <c r="B338" i="20"/>
  <c r="D338" s="1"/>
  <c r="C337"/>
  <c r="E337" s="1"/>
  <c r="B339" i="18"/>
  <c r="D339" s="1"/>
  <c r="C338"/>
  <c r="E338" s="1"/>
  <c r="B339" i="17"/>
  <c r="D339" s="1"/>
  <c r="C338"/>
  <c r="E338" s="1"/>
  <c r="B333" i="5"/>
  <c r="C332"/>
  <c r="D332" s="1"/>
  <c r="A332"/>
  <c r="A333" i="13"/>
  <c r="B334"/>
  <c r="C334" s="1"/>
  <c r="D334" s="1"/>
  <c r="B465" i="12"/>
  <c r="A464"/>
  <c r="C464"/>
  <c r="D464" s="1"/>
  <c r="B407" i="11"/>
  <c r="A406"/>
  <c r="C406"/>
  <c r="D406" s="1"/>
  <c r="B334" i="10"/>
  <c r="A333"/>
  <c r="C333"/>
  <c r="D333" s="1"/>
  <c r="A333" i="9"/>
  <c r="B334"/>
  <c r="C333"/>
  <c r="D333" s="1"/>
  <c r="B335" i="8"/>
  <c r="A334"/>
  <c r="C334"/>
  <c r="D334" s="1"/>
  <c r="B336" i="7"/>
  <c r="A335"/>
  <c r="C335"/>
  <c r="D335" s="1"/>
  <c r="A335" i="6"/>
  <c r="B336"/>
  <c r="C335"/>
  <c r="D335" s="1"/>
  <c r="B335" i="4"/>
  <c r="A334"/>
  <c r="C334"/>
  <c r="D334" s="1"/>
  <c r="B338" i="14" l="1"/>
  <c r="C337"/>
  <c r="D338" i="19"/>
  <c r="B339"/>
  <c r="C338"/>
  <c r="E338" s="1"/>
  <c r="B338" i="1"/>
  <c r="D337"/>
  <c r="B339" i="16"/>
  <c r="D339" s="1"/>
  <c r="C338"/>
  <c r="E338" s="1"/>
  <c r="B340" i="21"/>
  <c r="D340" s="1"/>
  <c r="C339"/>
  <c r="E339" s="1"/>
  <c r="B339" i="20"/>
  <c r="D339" s="1"/>
  <c r="C338"/>
  <c r="E338" s="1"/>
  <c r="B340" i="18"/>
  <c r="D340" s="1"/>
  <c r="C339"/>
  <c r="E339" s="1"/>
  <c r="B340" i="17"/>
  <c r="D340" s="1"/>
  <c r="C339"/>
  <c r="E339" s="1"/>
  <c r="B334" i="5"/>
  <c r="C333"/>
  <c r="D333" s="1"/>
  <c r="A333"/>
  <c r="A334" i="13"/>
  <c r="B335"/>
  <c r="C335" s="1"/>
  <c r="D335" s="1"/>
  <c r="B466" i="12"/>
  <c r="A465"/>
  <c r="C465"/>
  <c r="D465" s="1"/>
  <c r="B408" i="11"/>
  <c r="A407"/>
  <c r="C407"/>
  <c r="D407" s="1"/>
  <c r="B335" i="10"/>
  <c r="A334"/>
  <c r="C334"/>
  <c r="D334" s="1"/>
  <c r="A334" i="9"/>
  <c r="B335"/>
  <c r="C334"/>
  <c r="D334" s="1"/>
  <c r="B336" i="8"/>
  <c r="A335"/>
  <c r="C335"/>
  <c r="D335" s="1"/>
  <c r="B337" i="7"/>
  <c r="A336"/>
  <c r="C336"/>
  <c r="D336" s="1"/>
  <c r="A336" i="6"/>
  <c r="B337"/>
  <c r="C336"/>
  <c r="D336" s="1"/>
  <c r="B336" i="4"/>
  <c r="A335"/>
  <c r="C335"/>
  <c r="D335" s="1"/>
  <c r="C338" i="14" l="1"/>
  <c r="B339"/>
  <c r="D339" i="19"/>
  <c r="B340"/>
  <c r="C339"/>
  <c r="E339" s="1"/>
  <c r="B339" i="1"/>
  <c r="D338"/>
  <c r="B340" i="16"/>
  <c r="D340" s="1"/>
  <c r="C339"/>
  <c r="E339" s="1"/>
  <c r="B341" i="21"/>
  <c r="D341" s="1"/>
  <c r="C340"/>
  <c r="E340" s="1"/>
  <c r="B340" i="20"/>
  <c r="D340" s="1"/>
  <c r="C339"/>
  <c r="E339" s="1"/>
  <c r="B341" i="18"/>
  <c r="D341" s="1"/>
  <c r="C340"/>
  <c r="E340" s="1"/>
  <c r="B341" i="17"/>
  <c r="D341" s="1"/>
  <c r="C340"/>
  <c r="E340" s="1"/>
  <c r="A334" i="5"/>
  <c r="C334"/>
  <c r="D334" s="1"/>
  <c r="B335"/>
  <c r="A335" i="13"/>
  <c r="B336"/>
  <c r="C336" s="1"/>
  <c r="D336" s="1"/>
  <c r="A466" i="12"/>
  <c r="B467"/>
  <c r="C466"/>
  <c r="D466" s="1"/>
  <c r="B409" i="11"/>
  <c r="A408"/>
  <c r="C408"/>
  <c r="D408" s="1"/>
  <c r="B336" i="10"/>
  <c r="A335"/>
  <c r="C335"/>
  <c r="D335" s="1"/>
  <c r="A335" i="9"/>
  <c r="B336"/>
  <c r="C335"/>
  <c r="D335" s="1"/>
  <c r="B337" i="8"/>
  <c r="A336"/>
  <c r="C336"/>
  <c r="D336" s="1"/>
  <c r="B338" i="7"/>
  <c r="A337"/>
  <c r="C337"/>
  <c r="D337" s="1"/>
  <c r="A337" i="6"/>
  <c r="B338"/>
  <c r="C337"/>
  <c r="D337" s="1"/>
  <c r="B337" i="4"/>
  <c r="A336"/>
  <c r="C336"/>
  <c r="D336" s="1"/>
  <c r="B340" i="14" l="1"/>
  <c r="C339"/>
  <c r="D340" i="19"/>
  <c r="B341"/>
  <c r="C340"/>
  <c r="E340" s="1"/>
  <c r="B340" i="1"/>
  <c r="D339"/>
  <c r="B341" i="16"/>
  <c r="D341" s="1"/>
  <c r="C340"/>
  <c r="E340" s="1"/>
  <c r="B342" i="21"/>
  <c r="D342" s="1"/>
  <c r="C341"/>
  <c r="E341" s="1"/>
  <c r="B341" i="20"/>
  <c r="D341" s="1"/>
  <c r="C340"/>
  <c r="E340" s="1"/>
  <c r="B342" i="18"/>
  <c r="D342" s="1"/>
  <c r="C341"/>
  <c r="E341" s="1"/>
  <c r="B342" i="17"/>
  <c r="D342" s="1"/>
  <c r="C341"/>
  <c r="E341" s="1"/>
  <c r="B336" i="5"/>
  <c r="A335"/>
  <c r="C335"/>
  <c r="D335" s="1"/>
  <c r="A336" i="13"/>
  <c r="B337"/>
  <c r="C337" s="1"/>
  <c r="D337" s="1"/>
  <c r="A467" i="12"/>
  <c r="B468"/>
  <c r="C467"/>
  <c r="D467" s="1"/>
  <c r="B410" i="11"/>
  <c r="A409"/>
  <c r="C409"/>
  <c r="D409" s="1"/>
  <c r="B337" i="10"/>
  <c r="A336"/>
  <c r="C336"/>
  <c r="D336" s="1"/>
  <c r="A336" i="9"/>
  <c r="B337"/>
  <c r="C336"/>
  <c r="D336" s="1"/>
  <c r="B338" i="8"/>
  <c r="A337"/>
  <c r="C337"/>
  <c r="D337" s="1"/>
  <c r="B339" i="7"/>
  <c r="A338"/>
  <c r="C338"/>
  <c r="D338" s="1"/>
  <c r="A338" i="6"/>
  <c r="B339"/>
  <c r="C338"/>
  <c r="D338" s="1"/>
  <c r="B338" i="4"/>
  <c r="A337"/>
  <c r="C337"/>
  <c r="D337" s="1"/>
  <c r="C340" i="14" l="1"/>
  <c r="B341"/>
  <c r="D341" i="19"/>
  <c r="B342"/>
  <c r="C341"/>
  <c r="E341" s="1"/>
  <c r="B341" i="1"/>
  <c r="D340"/>
  <c r="B342" i="16"/>
  <c r="D342" s="1"/>
  <c r="C341"/>
  <c r="E341" s="1"/>
  <c r="B343" i="21"/>
  <c r="D343" s="1"/>
  <c r="C342"/>
  <c r="E342" s="1"/>
  <c r="B342" i="20"/>
  <c r="D342" s="1"/>
  <c r="C341"/>
  <c r="E341" s="1"/>
  <c r="B343" i="18"/>
  <c r="D343" s="1"/>
  <c r="C342"/>
  <c r="E342" s="1"/>
  <c r="B343" i="17"/>
  <c r="D343" s="1"/>
  <c r="C342"/>
  <c r="E342" s="1"/>
  <c r="A336" i="5"/>
  <c r="B337"/>
  <c r="C336"/>
  <c r="D336" s="1"/>
  <c r="A337" i="13"/>
  <c r="B338"/>
  <c r="C338" s="1"/>
  <c r="B469" i="12"/>
  <c r="A468"/>
  <c r="C468"/>
  <c r="D468" s="1"/>
  <c r="B411" i="11"/>
  <c r="A410"/>
  <c r="C410"/>
  <c r="D410" s="1"/>
  <c r="B338" i="10"/>
  <c r="A337"/>
  <c r="C337"/>
  <c r="D337" s="1"/>
  <c r="A337" i="9"/>
  <c r="B338"/>
  <c r="C337"/>
  <c r="D337" s="1"/>
  <c r="B339" i="8"/>
  <c r="A338"/>
  <c r="C338"/>
  <c r="D338" s="1"/>
  <c r="B340" i="7"/>
  <c r="A339"/>
  <c r="C339"/>
  <c r="D339" s="1"/>
  <c r="A339" i="6"/>
  <c r="B340"/>
  <c r="C339"/>
  <c r="D339" s="1"/>
  <c r="B339" i="4"/>
  <c r="A338"/>
  <c r="C338"/>
  <c r="D338" s="1"/>
  <c r="C341" i="14" l="1"/>
  <c r="B342"/>
  <c r="D342" i="19"/>
  <c r="B343"/>
  <c r="C342"/>
  <c r="E342" s="1"/>
  <c r="B342" i="1"/>
  <c r="D341"/>
  <c r="H35" i="13"/>
  <c r="H36" s="1"/>
  <c r="D338"/>
  <c r="B343" i="16"/>
  <c r="D343" s="1"/>
  <c r="C342"/>
  <c r="E342" s="1"/>
  <c r="B344" i="21"/>
  <c r="D344" s="1"/>
  <c r="C343"/>
  <c r="E343" s="1"/>
  <c r="B343" i="20"/>
  <c r="D343" s="1"/>
  <c r="C342"/>
  <c r="E342" s="1"/>
  <c r="B344" i="18"/>
  <c r="D344" s="1"/>
  <c r="C343"/>
  <c r="E343" s="1"/>
  <c r="B344" i="17"/>
  <c r="D344" s="1"/>
  <c r="C343"/>
  <c r="E343" s="1"/>
  <c r="B338" i="5"/>
  <c r="C337"/>
  <c r="D337" s="1"/>
  <c r="A337"/>
  <c r="A338" i="13"/>
  <c r="B339"/>
  <c r="B470" i="12"/>
  <c r="A469"/>
  <c r="C469"/>
  <c r="D469" s="1"/>
  <c r="B412" i="11"/>
  <c r="A411"/>
  <c r="C411"/>
  <c r="D411" s="1"/>
  <c r="B339" i="10"/>
  <c r="A338"/>
  <c r="C338"/>
  <c r="D338" s="1"/>
  <c r="A338" i="9"/>
  <c r="B339"/>
  <c r="C338"/>
  <c r="D338" s="1"/>
  <c r="B340" i="8"/>
  <c r="A339"/>
  <c r="C339"/>
  <c r="D339" s="1"/>
  <c r="B341" i="7"/>
  <c r="A340"/>
  <c r="C340"/>
  <c r="D340" s="1"/>
  <c r="A340" i="6"/>
  <c r="B341"/>
  <c r="C340"/>
  <c r="D340" s="1"/>
  <c r="B340" i="4"/>
  <c r="A339"/>
  <c r="C339"/>
  <c r="D339" s="1"/>
  <c r="C342" i="14" l="1"/>
  <c r="B343"/>
  <c r="D343" i="19"/>
  <c r="B344"/>
  <c r="C343"/>
  <c r="E343" s="1"/>
  <c r="B343" i="1"/>
  <c r="D342"/>
  <c r="B344" i="16"/>
  <c r="D344" s="1"/>
  <c r="C343"/>
  <c r="E343" s="1"/>
  <c r="C339" i="13"/>
  <c r="B345" i="21"/>
  <c r="D345" s="1"/>
  <c r="C344"/>
  <c r="E344" s="1"/>
  <c r="B344" i="20"/>
  <c r="D344" s="1"/>
  <c r="C343"/>
  <c r="E343" s="1"/>
  <c r="B345" i="18"/>
  <c r="D345" s="1"/>
  <c r="C344"/>
  <c r="E344" s="1"/>
  <c r="B345" i="17"/>
  <c r="D345" s="1"/>
  <c r="C344"/>
  <c r="E344" s="1"/>
  <c r="A338" i="5"/>
  <c r="C338"/>
  <c r="D338" s="1"/>
  <c r="B339"/>
  <c r="A339" i="13"/>
  <c r="B340"/>
  <c r="C340" s="1"/>
  <c r="D339"/>
  <c r="A470" i="12"/>
  <c r="B471"/>
  <c r="C470"/>
  <c r="D470" s="1"/>
  <c r="B413" i="11"/>
  <c r="A412"/>
  <c r="C412"/>
  <c r="D412" s="1"/>
  <c r="B340" i="10"/>
  <c r="A339"/>
  <c r="C339"/>
  <c r="D339" s="1"/>
  <c r="A339" i="9"/>
  <c r="B340"/>
  <c r="C339"/>
  <c r="D339" s="1"/>
  <c r="B341" i="8"/>
  <c r="A340"/>
  <c r="C340"/>
  <c r="D340" s="1"/>
  <c r="B342" i="7"/>
  <c r="A341"/>
  <c r="C341"/>
  <c r="D341" s="1"/>
  <c r="A341" i="6"/>
  <c r="B342"/>
  <c r="C341"/>
  <c r="D341" s="1"/>
  <c r="B341" i="4"/>
  <c r="A340"/>
  <c r="C340"/>
  <c r="D340" s="1"/>
  <c r="B344" i="14" l="1"/>
  <c r="C343"/>
  <c r="D344" i="19"/>
  <c r="B345"/>
  <c r="C344"/>
  <c r="E344" s="1"/>
  <c r="B344" i="1"/>
  <c r="D343"/>
  <c r="C344" i="16"/>
  <c r="E344" s="1"/>
  <c r="B345"/>
  <c r="D345" s="1"/>
  <c r="B346" i="21"/>
  <c r="D346" s="1"/>
  <c r="C345"/>
  <c r="E345" s="1"/>
  <c r="B345" i="20"/>
  <c r="D345" s="1"/>
  <c r="C344"/>
  <c r="E344" s="1"/>
  <c r="B346" i="18"/>
  <c r="D346" s="1"/>
  <c r="C345"/>
  <c r="E345" s="1"/>
  <c r="B346" i="17"/>
  <c r="D346" s="1"/>
  <c r="C345"/>
  <c r="E345" s="1"/>
  <c r="B340" i="5"/>
  <c r="C339"/>
  <c r="D339" s="1"/>
  <c r="A339"/>
  <c r="A340" i="13"/>
  <c r="B341"/>
  <c r="C341" s="1"/>
  <c r="D341" s="1"/>
  <c r="D340"/>
  <c r="B472" i="12"/>
  <c r="A471"/>
  <c r="C471"/>
  <c r="D471" s="1"/>
  <c r="B414" i="11"/>
  <c r="A413"/>
  <c r="C413"/>
  <c r="D413" s="1"/>
  <c r="B341" i="10"/>
  <c r="A340"/>
  <c r="C340"/>
  <c r="D340" s="1"/>
  <c r="A340" i="9"/>
  <c r="B341"/>
  <c r="C340"/>
  <c r="D340" s="1"/>
  <c r="B342" i="8"/>
  <c r="A341"/>
  <c r="C341"/>
  <c r="D341" s="1"/>
  <c r="B343" i="7"/>
  <c r="A342"/>
  <c r="C342"/>
  <c r="D342" s="1"/>
  <c r="A342" i="6"/>
  <c r="B343"/>
  <c r="C342"/>
  <c r="D342" s="1"/>
  <c r="I36" i="1"/>
  <c r="B342" i="4"/>
  <c r="A341"/>
  <c r="C341"/>
  <c r="D341" s="1"/>
  <c r="B345" i="14" l="1"/>
  <c r="C344"/>
  <c r="D345" i="19"/>
  <c r="B346"/>
  <c r="C345"/>
  <c r="E345" s="1"/>
  <c r="B345" i="1"/>
  <c r="D344"/>
  <c r="B346" i="16"/>
  <c r="D346" s="1"/>
  <c r="C345"/>
  <c r="E345" s="1"/>
  <c r="B347" i="21"/>
  <c r="D347" s="1"/>
  <c r="C346"/>
  <c r="E346" s="1"/>
  <c r="B346" i="20"/>
  <c r="D346" s="1"/>
  <c r="C345"/>
  <c r="E345" s="1"/>
  <c r="B347" i="18"/>
  <c r="D347" s="1"/>
  <c r="C346"/>
  <c r="E346" s="1"/>
  <c r="B347" i="17"/>
  <c r="D347" s="1"/>
  <c r="C346"/>
  <c r="E346" s="1"/>
  <c r="C97" i="1"/>
  <c r="E97" s="1"/>
  <c r="C101"/>
  <c r="E101" s="1"/>
  <c r="C105"/>
  <c r="E105" s="1"/>
  <c r="C109"/>
  <c r="E109" s="1"/>
  <c r="C113"/>
  <c r="E113" s="1"/>
  <c r="C117"/>
  <c r="E117" s="1"/>
  <c r="C121"/>
  <c r="E121" s="1"/>
  <c r="C125"/>
  <c r="E125" s="1"/>
  <c r="C129"/>
  <c r="E129" s="1"/>
  <c r="C133"/>
  <c r="E133" s="1"/>
  <c r="C137"/>
  <c r="E137" s="1"/>
  <c r="C141"/>
  <c r="E141" s="1"/>
  <c r="C145"/>
  <c r="E145" s="1"/>
  <c r="C149"/>
  <c r="E149" s="1"/>
  <c r="C153"/>
  <c r="E153" s="1"/>
  <c r="C157"/>
  <c r="E157" s="1"/>
  <c r="C161"/>
  <c r="E161" s="1"/>
  <c r="C165"/>
  <c r="E165" s="1"/>
  <c r="C169"/>
  <c r="E169" s="1"/>
  <c r="C173"/>
  <c r="E173" s="1"/>
  <c r="C177"/>
  <c r="E177" s="1"/>
  <c r="C181"/>
  <c r="E181" s="1"/>
  <c r="C185"/>
  <c r="E185" s="1"/>
  <c r="C189"/>
  <c r="E189" s="1"/>
  <c r="C193"/>
  <c r="E193" s="1"/>
  <c r="C197"/>
  <c r="E197" s="1"/>
  <c r="C201"/>
  <c r="E201" s="1"/>
  <c r="C205"/>
  <c r="E205" s="1"/>
  <c r="C209"/>
  <c r="E209" s="1"/>
  <c r="C213"/>
  <c r="E213" s="1"/>
  <c r="C217"/>
  <c r="E217" s="1"/>
  <c r="C221"/>
  <c r="E221" s="1"/>
  <c r="C225"/>
  <c r="E225" s="1"/>
  <c r="C229"/>
  <c r="E229" s="1"/>
  <c r="C233"/>
  <c r="E233" s="1"/>
  <c r="C237"/>
  <c r="E237" s="1"/>
  <c r="C241"/>
  <c r="E241" s="1"/>
  <c r="C96"/>
  <c r="E96" s="1"/>
  <c r="C102"/>
  <c r="E102" s="1"/>
  <c r="C107"/>
  <c r="E107" s="1"/>
  <c r="C112"/>
  <c r="E112" s="1"/>
  <c r="C118"/>
  <c r="E118" s="1"/>
  <c r="C123"/>
  <c r="E123" s="1"/>
  <c r="C128"/>
  <c r="E128" s="1"/>
  <c r="C134"/>
  <c r="E134" s="1"/>
  <c r="C139"/>
  <c r="E139" s="1"/>
  <c r="C144"/>
  <c r="E144" s="1"/>
  <c r="C150"/>
  <c r="E150" s="1"/>
  <c r="C155"/>
  <c r="E155" s="1"/>
  <c r="C160"/>
  <c r="E160" s="1"/>
  <c r="C166"/>
  <c r="E166" s="1"/>
  <c r="C171"/>
  <c r="E171" s="1"/>
  <c r="C176"/>
  <c r="E176" s="1"/>
  <c r="C182"/>
  <c r="E182" s="1"/>
  <c r="C187"/>
  <c r="E187" s="1"/>
  <c r="C192"/>
  <c r="E192" s="1"/>
  <c r="C198"/>
  <c r="E198" s="1"/>
  <c r="C203"/>
  <c r="E203" s="1"/>
  <c r="C208"/>
  <c r="E208" s="1"/>
  <c r="C214"/>
  <c r="E214" s="1"/>
  <c r="C219"/>
  <c r="E219" s="1"/>
  <c r="C224"/>
  <c r="E224" s="1"/>
  <c r="C230"/>
  <c r="E230" s="1"/>
  <c r="C235"/>
  <c r="E235" s="1"/>
  <c r="C240"/>
  <c r="E240" s="1"/>
  <c r="C245"/>
  <c r="E245" s="1"/>
  <c r="C249"/>
  <c r="E249" s="1"/>
  <c r="C253"/>
  <c r="E253" s="1"/>
  <c r="C257"/>
  <c r="E257" s="1"/>
  <c r="C261"/>
  <c r="E261" s="1"/>
  <c r="C98"/>
  <c r="E98" s="1"/>
  <c r="C103"/>
  <c r="E103" s="1"/>
  <c r="C114"/>
  <c r="E114" s="1"/>
  <c r="C119"/>
  <c r="E119" s="1"/>
  <c r="C124"/>
  <c r="E124" s="1"/>
  <c r="C135"/>
  <c r="E135" s="1"/>
  <c r="C140"/>
  <c r="E140" s="1"/>
  <c r="C146"/>
  <c r="E146" s="1"/>
  <c r="C156"/>
  <c r="E156" s="1"/>
  <c r="C167"/>
  <c r="E167" s="1"/>
  <c r="C172"/>
  <c r="E172" s="1"/>
  <c r="C183"/>
  <c r="E183" s="1"/>
  <c r="C188"/>
  <c r="E188" s="1"/>
  <c r="C199"/>
  <c r="E199" s="1"/>
  <c r="C204"/>
  <c r="E204" s="1"/>
  <c r="C210"/>
  <c r="E210" s="1"/>
  <c r="C226"/>
  <c r="E226" s="1"/>
  <c r="C236"/>
  <c r="E236" s="1"/>
  <c r="C242"/>
  <c r="E242" s="1"/>
  <c r="C250"/>
  <c r="E250" s="1"/>
  <c r="C258"/>
  <c r="E258" s="1"/>
  <c r="C94"/>
  <c r="E94" s="1"/>
  <c r="C99"/>
  <c r="E99" s="1"/>
  <c r="C110"/>
  <c r="E110" s="1"/>
  <c r="C115"/>
  <c r="E115" s="1"/>
  <c r="C126"/>
  <c r="E126" s="1"/>
  <c r="C136"/>
  <c r="E136" s="1"/>
  <c r="C147"/>
  <c r="E147" s="1"/>
  <c r="C158"/>
  <c r="E158" s="1"/>
  <c r="C163"/>
  <c r="E163" s="1"/>
  <c r="C174"/>
  <c r="E174" s="1"/>
  <c r="C184"/>
  <c r="E184" s="1"/>
  <c r="C195"/>
  <c r="E195" s="1"/>
  <c r="C211"/>
  <c r="E211" s="1"/>
  <c r="C222"/>
  <c r="E222" s="1"/>
  <c r="C232"/>
  <c r="E232" s="1"/>
  <c r="C243"/>
  <c r="E243" s="1"/>
  <c r="C251"/>
  <c r="E251" s="1"/>
  <c r="C259"/>
  <c r="E259" s="1"/>
  <c r="C108"/>
  <c r="E108" s="1"/>
  <c r="C130"/>
  <c r="E130" s="1"/>
  <c r="C151"/>
  <c r="E151" s="1"/>
  <c r="C162"/>
  <c r="E162" s="1"/>
  <c r="C178"/>
  <c r="E178" s="1"/>
  <c r="C194"/>
  <c r="E194" s="1"/>
  <c r="C215"/>
  <c r="E215" s="1"/>
  <c r="C220"/>
  <c r="E220" s="1"/>
  <c r="C231"/>
  <c r="E231" s="1"/>
  <c r="C246"/>
  <c r="E246" s="1"/>
  <c r="C254"/>
  <c r="E254" s="1"/>
  <c r="C104"/>
  <c r="E104" s="1"/>
  <c r="C120"/>
  <c r="E120" s="1"/>
  <c r="C131"/>
  <c r="E131" s="1"/>
  <c r="C142"/>
  <c r="E142" s="1"/>
  <c r="C152"/>
  <c r="E152" s="1"/>
  <c r="C168"/>
  <c r="E168" s="1"/>
  <c r="C179"/>
  <c r="E179" s="1"/>
  <c r="C190"/>
  <c r="E190" s="1"/>
  <c r="C200"/>
  <c r="E200" s="1"/>
  <c r="C206"/>
  <c r="E206" s="1"/>
  <c r="C216"/>
  <c r="E216" s="1"/>
  <c r="C227"/>
  <c r="E227" s="1"/>
  <c r="C238"/>
  <c r="E238" s="1"/>
  <c r="C247"/>
  <c r="E247" s="1"/>
  <c r="C255"/>
  <c r="E255" s="1"/>
  <c r="C100"/>
  <c r="E100" s="1"/>
  <c r="C122"/>
  <c r="E122" s="1"/>
  <c r="C143"/>
  <c r="E143" s="1"/>
  <c r="C164"/>
  <c r="E164" s="1"/>
  <c r="C186"/>
  <c r="E186" s="1"/>
  <c r="C207"/>
  <c r="E207" s="1"/>
  <c r="C228"/>
  <c r="E228" s="1"/>
  <c r="C248"/>
  <c r="E248" s="1"/>
  <c r="C106"/>
  <c r="E106" s="1"/>
  <c r="C127"/>
  <c r="E127" s="1"/>
  <c r="C148"/>
  <c r="E148" s="1"/>
  <c r="C170"/>
  <c r="E170" s="1"/>
  <c r="C191"/>
  <c r="E191" s="1"/>
  <c r="C212"/>
  <c r="E212" s="1"/>
  <c r="C234"/>
  <c r="E234" s="1"/>
  <c r="C252"/>
  <c r="E252" s="1"/>
  <c r="C111"/>
  <c r="E111" s="1"/>
  <c r="C132"/>
  <c r="E132" s="1"/>
  <c r="C154"/>
  <c r="E154" s="1"/>
  <c r="C175"/>
  <c r="E175" s="1"/>
  <c r="C196"/>
  <c r="E196" s="1"/>
  <c r="C218"/>
  <c r="E218" s="1"/>
  <c r="C239"/>
  <c r="E239" s="1"/>
  <c r="C256"/>
  <c r="E256" s="1"/>
  <c r="C95"/>
  <c r="E95" s="1"/>
  <c r="C116"/>
  <c r="E116" s="1"/>
  <c r="C138"/>
  <c r="E138" s="1"/>
  <c r="C159"/>
  <c r="E159" s="1"/>
  <c r="C180"/>
  <c r="E180" s="1"/>
  <c r="C202"/>
  <c r="E202" s="1"/>
  <c r="C223"/>
  <c r="E223" s="1"/>
  <c r="C244"/>
  <c r="E244" s="1"/>
  <c r="C260"/>
  <c r="E260" s="1"/>
  <c r="B341" i="5"/>
  <c r="C340"/>
  <c r="D340" s="1"/>
  <c r="A340"/>
  <c r="A341" i="13"/>
  <c r="B342"/>
  <c r="C342" s="1"/>
  <c r="D342" s="1"/>
  <c r="A472" i="12"/>
  <c r="B473"/>
  <c r="C472"/>
  <c r="D472" s="1"/>
  <c r="B415" i="11"/>
  <c r="A414"/>
  <c r="C414"/>
  <c r="D414" s="1"/>
  <c r="B342" i="10"/>
  <c r="A341"/>
  <c r="C341"/>
  <c r="D341" s="1"/>
  <c r="A341" i="9"/>
  <c r="B342"/>
  <c r="C341"/>
  <c r="D341" s="1"/>
  <c r="B343" i="8"/>
  <c r="A342"/>
  <c r="C342"/>
  <c r="D342" s="1"/>
  <c r="B344" i="7"/>
  <c r="A343"/>
  <c r="C343"/>
  <c r="D343" s="1"/>
  <c r="A343" i="6"/>
  <c r="B344"/>
  <c r="C343"/>
  <c r="D343" s="1"/>
  <c r="B343" i="4"/>
  <c r="A342"/>
  <c r="C342"/>
  <c r="D342" s="1"/>
  <c r="C345" i="14" l="1"/>
  <c r="B346"/>
  <c r="D346" i="19"/>
  <c r="B347"/>
  <c r="C346"/>
  <c r="E346" s="1"/>
  <c r="B346" i="1"/>
  <c r="D345"/>
  <c r="B347" i="16"/>
  <c r="D347" s="1"/>
  <c r="C346"/>
  <c r="E346" s="1"/>
  <c r="B348" i="21"/>
  <c r="D348" s="1"/>
  <c r="C347"/>
  <c r="E347" s="1"/>
  <c r="B347" i="20"/>
  <c r="D347" s="1"/>
  <c r="C346"/>
  <c r="E346" s="1"/>
  <c r="B348" i="18"/>
  <c r="D348" s="1"/>
  <c r="C347"/>
  <c r="E347" s="1"/>
  <c r="B348" i="17"/>
  <c r="D348" s="1"/>
  <c r="C347"/>
  <c r="E347" s="1"/>
  <c r="J35" i="1"/>
  <c r="J36" s="1"/>
  <c r="B342" i="5"/>
  <c r="A341"/>
  <c r="C341"/>
  <c r="D341" s="1"/>
  <c r="A342" i="13"/>
  <c r="B343"/>
  <c r="C343" s="1"/>
  <c r="D343" s="1"/>
  <c r="B474" i="12"/>
  <c r="A473"/>
  <c r="C473"/>
  <c r="D473" s="1"/>
  <c r="B416" i="11"/>
  <c r="A415"/>
  <c r="C415"/>
  <c r="D415" s="1"/>
  <c r="B343" i="10"/>
  <c r="A342"/>
  <c r="C342"/>
  <c r="D342" s="1"/>
  <c r="A342" i="9"/>
  <c r="B343"/>
  <c r="C342"/>
  <c r="D342" s="1"/>
  <c r="B344" i="8"/>
  <c r="A343"/>
  <c r="C343"/>
  <c r="D343" s="1"/>
  <c r="B345" i="7"/>
  <c r="A344"/>
  <c r="C344"/>
  <c r="D344" s="1"/>
  <c r="A344" i="6"/>
  <c r="B345"/>
  <c r="C344"/>
  <c r="D344" s="1"/>
  <c r="A343" i="4"/>
  <c r="B344"/>
  <c r="C343"/>
  <c r="D343" s="1"/>
  <c r="B347" i="14" l="1"/>
  <c r="C346"/>
  <c r="D347" i="19"/>
  <c r="B348"/>
  <c r="C347"/>
  <c r="E347" s="1"/>
  <c r="B347" i="1"/>
  <c r="D346"/>
  <c r="B348" i="16"/>
  <c r="D348" s="1"/>
  <c r="C347"/>
  <c r="E347" s="1"/>
  <c r="B349" i="21"/>
  <c r="D349" s="1"/>
  <c r="C348"/>
  <c r="E348" s="1"/>
  <c r="B348" i="20"/>
  <c r="D348" s="1"/>
  <c r="C347"/>
  <c r="E347" s="1"/>
  <c r="B349" i="18"/>
  <c r="D349" s="1"/>
  <c r="C348"/>
  <c r="E348" s="1"/>
  <c r="B349" i="17"/>
  <c r="D349" s="1"/>
  <c r="C348"/>
  <c r="E348" s="1"/>
  <c r="C265" i="1"/>
  <c r="E265" s="1"/>
  <c r="C269"/>
  <c r="E269" s="1"/>
  <c r="C273"/>
  <c r="E273" s="1"/>
  <c r="C266"/>
  <c r="E266" s="1"/>
  <c r="C271"/>
  <c r="E271" s="1"/>
  <c r="C272"/>
  <c r="E272" s="1"/>
  <c r="C268"/>
  <c r="E268" s="1"/>
  <c r="C267"/>
  <c r="E267" s="1"/>
  <c r="C263"/>
  <c r="E263" s="1"/>
  <c r="C262"/>
  <c r="E262" s="1"/>
  <c r="C264"/>
  <c r="E264" s="1"/>
  <c r="C270"/>
  <c r="E270" s="1"/>
  <c r="A342" i="5"/>
  <c r="C342"/>
  <c r="D342" s="1"/>
  <c r="B343"/>
  <c r="A343" i="13"/>
  <c r="B344"/>
  <c r="C344" s="1"/>
  <c r="D344" s="1"/>
  <c r="B475" i="12"/>
  <c r="A474"/>
  <c r="C474"/>
  <c r="D474" s="1"/>
  <c r="B417" i="11"/>
  <c r="A416"/>
  <c r="C416"/>
  <c r="D416" s="1"/>
  <c r="B344" i="10"/>
  <c r="A343"/>
  <c r="C343"/>
  <c r="D343" s="1"/>
  <c r="A343" i="9"/>
  <c r="B344"/>
  <c r="C343"/>
  <c r="D343" s="1"/>
  <c r="B345" i="8"/>
  <c r="A344"/>
  <c r="C344"/>
  <c r="D344" s="1"/>
  <c r="B346" i="7"/>
  <c r="A345"/>
  <c r="C345"/>
  <c r="D345" s="1"/>
  <c r="A345" i="6"/>
  <c r="B346"/>
  <c r="C345"/>
  <c r="D345" s="1"/>
  <c r="B345" i="4"/>
  <c r="A344"/>
  <c r="C344"/>
  <c r="D344" s="1"/>
  <c r="C347" i="14" l="1"/>
  <c r="B348"/>
  <c r="D348" i="19"/>
  <c r="B349"/>
  <c r="C348"/>
  <c r="E348" s="1"/>
  <c r="B348" i="1"/>
  <c r="D347"/>
  <c r="C348" i="16"/>
  <c r="E348" s="1"/>
  <c r="B349"/>
  <c r="D349" s="1"/>
  <c r="B350" i="21"/>
  <c r="D350" s="1"/>
  <c r="C349"/>
  <c r="E349" s="1"/>
  <c r="B349" i="20"/>
  <c r="D349" s="1"/>
  <c r="C348"/>
  <c r="E348" s="1"/>
  <c r="B350" i="18"/>
  <c r="D350" s="1"/>
  <c r="C349"/>
  <c r="E349" s="1"/>
  <c r="B350" i="17"/>
  <c r="D350" s="1"/>
  <c r="C349"/>
  <c r="E349" s="1"/>
  <c r="K35" i="1"/>
  <c r="K36" s="1"/>
  <c r="A343" i="5"/>
  <c r="C343"/>
  <c r="D343" s="1"/>
  <c r="B344"/>
  <c r="A344" i="13"/>
  <c r="B345"/>
  <c r="C345" s="1"/>
  <c r="D345" s="1"/>
  <c r="A475" i="12"/>
  <c r="B476"/>
  <c r="C475"/>
  <c r="D475" s="1"/>
  <c r="B418" i="11"/>
  <c r="A417"/>
  <c r="C417"/>
  <c r="D417" s="1"/>
  <c r="B345" i="10"/>
  <c r="A344"/>
  <c r="C344"/>
  <c r="D344" s="1"/>
  <c r="A344" i="9"/>
  <c r="B345"/>
  <c r="C344"/>
  <c r="D344" s="1"/>
  <c r="B346" i="8"/>
  <c r="A345"/>
  <c r="C345"/>
  <c r="D345" s="1"/>
  <c r="B347" i="7"/>
  <c r="A346"/>
  <c r="C346"/>
  <c r="D346" s="1"/>
  <c r="A346" i="6"/>
  <c r="B347"/>
  <c r="C346"/>
  <c r="D346" s="1"/>
  <c r="B346" i="4"/>
  <c r="A345"/>
  <c r="C345"/>
  <c r="D345" s="1"/>
  <c r="B349" i="14" l="1"/>
  <c r="C348"/>
  <c r="D349" i="19"/>
  <c r="B350"/>
  <c r="C349"/>
  <c r="E349" s="1"/>
  <c r="B349" i="1"/>
  <c r="D348"/>
  <c r="B350" i="16"/>
  <c r="D350" s="1"/>
  <c r="C349"/>
  <c r="E349" s="1"/>
  <c r="B351" i="21"/>
  <c r="D351" s="1"/>
  <c r="C350"/>
  <c r="E350" s="1"/>
  <c r="B350" i="20"/>
  <c r="D350" s="1"/>
  <c r="C349"/>
  <c r="E349" s="1"/>
  <c r="B351" i="18"/>
  <c r="D351" s="1"/>
  <c r="C350"/>
  <c r="E350" s="1"/>
  <c r="B351" i="17"/>
  <c r="D351" s="1"/>
  <c r="C350"/>
  <c r="E350" s="1"/>
  <c r="C277" i="1"/>
  <c r="E277" s="1"/>
  <c r="C281"/>
  <c r="E281" s="1"/>
  <c r="C285"/>
  <c r="E285" s="1"/>
  <c r="C289"/>
  <c r="E289" s="1"/>
  <c r="C293"/>
  <c r="E293" s="1"/>
  <c r="C297"/>
  <c r="E297" s="1"/>
  <c r="C301"/>
  <c r="E301" s="1"/>
  <c r="C305"/>
  <c r="E305" s="1"/>
  <c r="C309"/>
  <c r="E309" s="1"/>
  <c r="C313"/>
  <c r="E313" s="1"/>
  <c r="C317"/>
  <c r="E317" s="1"/>
  <c r="C321"/>
  <c r="E321" s="1"/>
  <c r="C325"/>
  <c r="E325" s="1"/>
  <c r="C329"/>
  <c r="E329" s="1"/>
  <c r="C333"/>
  <c r="E333" s="1"/>
  <c r="C337"/>
  <c r="E337" s="1"/>
  <c r="C341"/>
  <c r="E341" s="1"/>
  <c r="C345"/>
  <c r="E345" s="1"/>
  <c r="C349"/>
  <c r="E349" s="1"/>
  <c r="C278"/>
  <c r="E278" s="1"/>
  <c r="C282"/>
  <c r="E282" s="1"/>
  <c r="C286"/>
  <c r="E286" s="1"/>
  <c r="C290"/>
  <c r="E290" s="1"/>
  <c r="C294"/>
  <c r="E294" s="1"/>
  <c r="C298"/>
  <c r="E298" s="1"/>
  <c r="C302"/>
  <c r="E302" s="1"/>
  <c r="C279"/>
  <c r="E279" s="1"/>
  <c r="C287"/>
  <c r="E287" s="1"/>
  <c r="C295"/>
  <c r="E295" s="1"/>
  <c r="C303"/>
  <c r="E303" s="1"/>
  <c r="C308"/>
  <c r="E308" s="1"/>
  <c r="C314"/>
  <c r="E314" s="1"/>
  <c r="C319"/>
  <c r="E319" s="1"/>
  <c r="C324"/>
  <c r="E324" s="1"/>
  <c r="C330"/>
  <c r="E330" s="1"/>
  <c r="C335"/>
  <c r="E335" s="1"/>
  <c r="C340"/>
  <c r="E340" s="1"/>
  <c r="C346"/>
  <c r="E346" s="1"/>
  <c r="C288"/>
  <c r="E288" s="1"/>
  <c r="C296"/>
  <c r="E296" s="1"/>
  <c r="C304"/>
  <c r="E304" s="1"/>
  <c r="C310"/>
  <c r="E310" s="1"/>
  <c r="C315"/>
  <c r="E315" s="1"/>
  <c r="C320"/>
  <c r="E320" s="1"/>
  <c r="C326"/>
  <c r="E326" s="1"/>
  <c r="C331"/>
  <c r="E331" s="1"/>
  <c r="C336"/>
  <c r="E336" s="1"/>
  <c r="C342"/>
  <c r="E342" s="1"/>
  <c r="C347"/>
  <c r="E347" s="1"/>
  <c r="C274"/>
  <c r="E274" s="1"/>
  <c r="C316"/>
  <c r="E316" s="1"/>
  <c r="C332"/>
  <c r="E332" s="1"/>
  <c r="C348"/>
  <c r="E348" s="1"/>
  <c r="C300"/>
  <c r="E300" s="1"/>
  <c r="C318"/>
  <c r="E318" s="1"/>
  <c r="C334"/>
  <c r="E334" s="1"/>
  <c r="C344"/>
  <c r="E344" s="1"/>
  <c r="C280"/>
  <c r="E280" s="1"/>
  <c r="C275"/>
  <c r="E275" s="1"/>
  <c r="C283"/>
  <c r="E283" s="1"/>
  <c r="C291"/>
  <c r="E291" s="1"/>
  <c r="C299"/>
  <c r="E299" s="1"/>
  <c r="C306"/>
  <c r="E306" s="1"/>
  <c r="C311"/>
  <c r="E311" s="1"/>
  <c r="C322"/>
  <c r="E322" s="1"/>
  <c r="C327"/>
  <c r="E327" s="1"/>
  <c r="C338"/>
  <c r="E338" s="1"/>
  <c r="C343"/>
  <c r="E343" s="1"/>
  <c r="C276"/>
  <c r="E276" s="1"/>
  <c r="C284"/>
  <c r="E284" s="1"/>
  <c r="C292"/>
  <c r="E292" s="1"/>
  <c r="C307"/>
  <c r="E307" s="1"/>
  <c r="C312"/>
  <c r="E312" s="1"/>
  <c r="C323"/>
  <c r="E323" s="1"/>
  <c r="C328"/>
  <c r="E328" s="1"/>
  <c r="C339"/>
  <c r="E339" s="1"/>
  <c r="B345" i="5"/>
  <c r="A344"/>
  <c r="C344"/>
  <c r="D344" s="1"/>
  <c r="A345" i="13"/>
  <c r="B346"/>
  <c r="C346" s="1"/>
  <c r="D346" s="1"/>
  <c r="B477" i="12"/>
  <c r="A476"/>
  <c r="C476"/>
  <c r="D476" s="1"/>
  <c r="B419" i="11"/>
  <c r="A418"/>
  <c r="C418"/>
  <c r="D418" s="1"/>
  <c r="B346" i="10"/>
  <c r="A345"/>
  <c r="C345"/>
  <c r="D345" s="1"/>
  <c r="A345" i="9"/>
  <c r="B346"/>
  <c r="C345"/>
  <c r="D345" s="1"/>
  <c r="B347" i="8"/>
  <c r="A346"/>
  <c r="C346"/>
  <c r="D346" s="1"/>
  <c r="B348" i="7"/>
  <c r="A347"/>
  <c r="C347"/>
  <c r="D347" s="1"/>
  <c r="A347" i="6"/>
  <c r="B348"/>
  <c r="C347"/>
  <c r="D347" s="1"/>
  <c r="B347" i="4"/>
  <c r="A346"/>
  <c r="C346"/>
  <c r="D346" s="1"/>
  <c r="C349" i="14" l="1"/>
  <c r="B350"/>
  <c r="D350" i="19"/>
  <c r="B351"/>
  <c r="C350"/>
  <c r="E350" s="1"/>
  <c r="B350" i="1"/>
  <c r="D349"/>
  <c r="C350" i="16"/>
  <c r="E350" s="1"/>
  <c r="B351"/>
  <c r="D351" s="1"/>
  <c r="B352" i="21"/>
  <c r="D352" s="1"/>
  <c r="C351"/>
  <c r="E351" s="1"/>
  <c r="B351" i="20"/>
  <c r="D351" s="1"/>
  <c r="C350"/>
  <c r="E350" s="1"/>
  <c r="B352" i="18"/>
  <c r="D352" s="1"/>
  <c r="C351"/>
  <c r="E351" s="1"/>
  <c r="B352" i="17"/>
  <c r="D352" s="1"/>
  <c r="C351"/>
  <c r="E351" s="1"/>
  <c r="A345" i="5"/>
  <c r="C345"/>
  <c r="D345" s="1"/>
  <c r="B346"/>
  <c r="A346" i="13"/>
  <c r="B347"/>
  <c r="C347" s="1"/>
  <c r="D347" s="1"/>
  <c r="B478" i="12"/>
  <c r="A477"/>
  <c r="C477"/>
  <c r="D477" s="1"/>
  <c r="B420" i="11"/>
  <c r="A419"/>
  <c r="C419"/>
  <c r="D419" s="1"/>
  <c r="B347" i="10"/>
  <c r="A346"/>
  <c r="C346"/>
  <c r="D346" s="1"/>
  <c r="A346" i="9"/>
  <c r="B347"/>
  <c r="C346"/>
  <c r="D346" s="1"/>
  <c r="B348" i="8"/>
  <c r="A347"/>
  <c r="C347"/>
  <c r="D347" s="1"/>
  <c r="B349" i="7"/>
  <c r="A348"/>
  <c r="C348"/>
  <c r="D348" s="1"/>
  <c r="A348" i="6"/>
  <c r="B349"/>
  <c r="C348"/>
  <c r="D348" s="1"/>
  <c r="B348" i="4"/>
  <c r="A347"/>
  <c r="C347"/>
  <c r="D347" s="1"/>
  <c r="B351" i="14" l="1"/>
  <c r="C350"/>
  <c r="D351" i="19"/>
  <c r="B352"/>
  <c r="C351"/>
  <c r="E351" s="1"/>
  <c r="B351" i="1"/>
  <c r="D350"/>
  <c r="C350"/>
  <c r="E350" s="1"/>
  <c r="B352" i="16"/>
  <c r="D352" s="1"/>
  <c r="C351"/>
  <c r="E351" s="1"/>
  <c r="B353" i="21"/>
  <c r="D353" s="1"/>
  <c r="C352"/>
  <c r="E352" s="1"/>
  <c r="B352" i="20"/>
  <c r="D352" s="1"/>
  <c r="C351"/>
  <c r="E351" s="1"/>
  <c r="B353" i="18"/>
  <c r="D353" s="1"/>
  <c r="C352"/>
  <c r="E352" s="1"/>
  <c r="B353" i="17"/>
  <c r="D353" s="1"/>
  <c r="C352"/>
  <c r="E352" s="1"/>
  <c r="A346" i="5"/>
  <c r="C346"/>
  <c r="D346" s="1"/>
  <c r="B347"/>
  <c r="A347" i="13"/>
  <c r="B348"/>
  <c r="C348" s="1"/>
  <c r="D348" s="1"/>
  <c r="B479" i="12"/>
  <c r="A478"/>
  <c r="C478"/>
  <c r="D478" s="1"/>
  <c r="B421" i="11"/>
  <c r="A420"/>
  <c r="C420"/>
  <c r="D420" s="1"/>
  <c r="B348" i="10"/>
  <c r="A347"/>
  <c r="C347"/>
  <c r="D347" s="1"/>
  <c r="A347" i="9"/>
  <c r="B348"/>
  <c r="C347"/>
  <c r="D347" s="1"/>
  <c r="B349" i="8"/>
  <c r="A348"/>
  <c r="C348"/>
  <c r="D348" s="1"/>
  <c r="B350" i="7"/>
  <c r="A349"/>
  <c r="C349"/>
  <c r="D349" s="1"/>
  <c r="A349" i="6"/>
  <c r="B350"/>
  <c r="C349"/>
  <c r="D349" s="1"/>
  <c r="B349" i="4"/>
  <c r="A348"/>
  <c r="C348"/>
  <c r="D348" s="1"/>
  <c r="C351" i="14" l="1"/>
  <c r="I35" s="1"/>
  <c r="I36" s="1"/>
  <c r="B352"/>
  <c r="D352" i="19"/>
  <c r="B353"/>
  <c r="C352"/>
  <c r="E352" s="1"/>
  <c r="B352" i="1"/>
  <c r="D351"/>
  <c r="C351"/>
  <c r="E351" s="1"/>
  <c r="B353" i="16"/>
  <c r="D353" s="1"/>
  <c r="C352"/>
  <c r="E352" s="1"/>
  <c r="B354" i="21"/>
  <c r="D354" s="1"/>
  <c r="C353"/>
  <c r="E353" s="1"/>
  <c r="B353" i="20"/>
  <c r="D353" s="1"/>
  <c r="C352"/>
  <c r="E352" s="1"/>
  <c r="B354" i="18"/>
  <c r="D354" s="1"/>
  <c r="C353"/>
  <c r="E353" s="1"/>
  <c r="B354" i="17"/>
  <c r="D354" s="1"/>
  <c r="C353"/>
  <c r="E353" s="1"/>
  <c r="B348" i="5"/>
  <c r="C347"/>
  <c r="D347" s="1"/>
  <c r="A347"/>
  <c r="A348" i="13"/>
  <c r="B349"/>
  <c r="C349" s="1"/>
  <c r="D349" s="1"/>
  <c r="B480" i="12"/>
  <c r="A479"/>
  <c r="C479"/>
  <c r="D479" s="1"/>
  <c r="B422" i="11"/>
  <c r="A421"/>
  <c r="C421"/>
  <c r="D421" s="1"/>
  <c r="B349" i="10"/>
  <c r="A348"/>
  <c r="C348"/>
  <c r="D348" s="1"/>
  <c r="A348" i="9"/>
  <c r="B349"/>
  <c r="C348"/>
  <c r="D348" s="1"/>
  <c r="B350" i="8"/>
  <c r="A349"/>
  <c r="C349"/>
  <c r="D349" s="1"/>
  <c r="B351" i="7"/>
  <c r="A350"/>
  <c r="C350"/>
  <c r="A350" i="6"/>
  <c r="B351"/>
  <c r="C350"/>
  <c r="B350" i="4"/>
  <c r="A349"/>
  <c r="C349"/>
  <c r="D349" s="1"/>
  <c r="B353" i="14" l="1"/>
  <c r="C352"/>
  <c r="D353" i="19"/>
  <c r="B354"/>
  <c r="C353"/>
  <c r="E353" s="1"/>
  <c r="B353" i="1"/>
  <c r="D352"/>
  <c r="C352"/>
  <c r="E352" s="1"/>
  <c r="B354" i="16"/>
  <c r="D354" s="1"/>
  <c r="C353"/>
  <c r="E353" s="1"/>
  <c r="B355" i="21"/>
  <c r="D355" s="1"/>
  <c r="C354"/>
  <c r="E354" s="1"/>
  <c r="B354" i="20"/>
  <c r="D354" s="1"/>
  <c r="C353"/>
  <c r="E353" s="1"/>
  <c r="B355" i="18"/>
  <c r="D355" s="1"/>
  <c r="C354"/>
  <c r="E354" s="1"/>
  <c r="B355" i="17"/>
  <c r="D355" s="1"/>
  <c r="C354"/>
  <c r="E354" s="1"/>
  <c r="B349" i="5"/>
  <c r="A348"/>
  <c r="C348"/>
  <c r="D348" s="1"/>
  <c r="A349" i="13"/>
  <c r="B350"/>
  <c r="C350" s="1"/>
  <c r="D350" s="1"/>
  <c r="A480" i="12"/>
  <c r="B481"/>
  <c r="C480"/>
  <c r="D480" s="1"/>
  <c r="B423" i="11"/>
  <c r="A422"/>
  <c r="C422"/>
  <c r="D422" s="1"/>
  <c r="B350" i="10"/>
  <c r="A349"/>
  <c r="C349"/>
  <c r="D349" s="1"/>
  <c r="A349" i="9"/>
  <c r="B350"/>
  <c r="C349"/>
  <c r="D349" s="1"/>
  <c r="B351" i="8"/>
  <c r="A350"/>
  <c r="C350"/>
  <c r="D350" i="7"/>
  <c r="I35"/>
  <c r="I36" s="1"/>
  <c r="B352"/>
  <c r="A351"/>
  <c r="D350" i="6"/>
  <c r="I35"/>
  <c r="I36" s="1"/>
  <c r="A351"/>
  <c r="B352"/>
  <c r="B351" i="4"/>
  <c r="A350"/>
  <c r="C350"/>
  <c r="B354" i="14" l="1"/>
  <c r="C353"/>
  <c r="D354" i="19"/>
  <c r="B355"/>
  <c r="C354"/>
  <c r="E354" s="1"/>
  <c r="B354" i="1"/>
  <c r="D353"/>
  <c r="C353"/>
  <c r="E353" s="1"/>
  <c r="B355" i="16"/>
  <c r="D355" s="1"/>
  <c r="C354"/>
  <c r="E354" s="1"/>
  <c r="B356" i="21"/>
  <c r="D356" s="1"/>
  <c r="C355"/>
  <c r="E355" s="1"/>
  <c r="B355" i="20"/>
  <c r="D355" s="1"/>
  <c r="C354"/>
  <c r="E354" s="1"/>
  <c r="B356" i="18"/>
  <c r="D356" s="1"/>
  <c r="C355"/>
  <c r="E355" s="1"/>
  <c r="B356" i="17"/>
  <c r="D356" s="1"/>
  <c r="C355"/>
  <c r="E355" s="1"/>
  <c r="A349" i="5"/>
  <c r="C349"/>
  <c r="D349" s="1"/>
  <c r="B350"/>
  <c r="A350" i="13"/>
  <c r="B351"/>
  <c r="C351" s="1"/>
  <c r="D351" s="1"/>
  <c r="B482" i="12"/>
  <c r="A481"/>
  <c r="C481"/>
  <c r="D481" s="1"/>
  <c r="B424" i="11"/>
  <c r="A423"/>
  <c r="C423"/>
  <c r="D423" s="1"/>
  <c r="B351" i="10"/>
  <c r="A350"/>
  <c r="C350"/>
  <c r="A350" i="9"/>
  <c r="B351"/>
  <c r="C350"/>
  <c r="D350" i="8"/>
  <c r="I35"/>
  <c r="I36" s="1"/>
  <c r="B352"/>
  <c r="A351"/>
  <c r="B353" i="7"/>
  <c r="A352"/>
  <c r="C351"/>
  <c r="D351" s="1"/>
  <c r="C352"/>
  <c r="D352" s="1"/>
  <c r="C353"/>
  <c r="D353" s="1"/>
  <c r="A352" i="6"/>
  <c r="B353"/>
  <c r="C353"/>
  <c r="D353" s="1"/>
  <c r="C352"/>
  <c r="D352" s="1"/>
  <c r="C351"/>
  <c r="D351" s="1"/>
  <c r="D350" i="4"/>
  <c r="I35"/>
  <c r="I36" s="1"/>
  <c r="B352"/>
  <c r="A351"/>
  <c r="C354" i="14" l="1"/>
  <c r="B355"/>
  <c r="D355" i="19"/>
  <c r="C355"/>
  <c r="E355" s="1"/>
  <c r="B356"/>
  <c r="B355" i="1"/>
  <c r="D354"/>
  <c r="C354"/>
  <c r="E354" s="1"/>
  <c r="B356" i="16"/>
  <c r="D356" s="1"/>
  <c r="C355"/>
  <c r="E355" s="1"/>
  <c r="B357" i="21"/>
  <c r="D357" s="1"/>
  <c r="C356"/>
  <c r="E356" s="1"/>
  <c r="B356" i="20"/>
  <c r="D356" s="1"/>
  <c r="C355"/>
  <c r="E355" s="1"/>
  <c r="B357" i="18"/>
  <c r="D357" s="1"/>
  <c r="C356"/>
  <c r="E356" s="1"/>
  <c r="B357" i="17"/>
  <c r="D357" s="1"/>
  <c r="C356"/>
  <c r="E356" s="1"/>
  <c r="A350" i="5"/>
  <c r="C350"/>
  <c r="B351"/>
  <c r="A351" i="13"/>
  <c r="B352"/>
  <c r="C352" s="1"/>
  <c r="D352" s="1"/>
  <c r="B483" i="12"/>
  <c r="A482"/>
  <c r="C482"/>
  <c r="D482" s="1"/>
  <c r="B425" i="11"/>
  <c r="A424"/>
  <c r="C424"/>
  <c r="D424" s="1"/>
  <c r="D350" i="10"/>
  <c r="I35"/>
  <c r="I36" s="1"/>
  <c r="B352"/>
  <c r="A351"/>
  <c r="D350" i="9"/>
  <c r="I35"/>
  <c r="I36" s="1"/>
  <c r="A351"/>
  <c r="B352"/>
  <c r="B353" i="8"/>
  <c r="C353" s="1"/>
  <c r="D353" s="1"/>
  <c r="A352"/>
  <c r="C352"/>
  <c r="D352" s="1"/>
  <c r="C351"/>
  <c r="D351" s="1"/>
  <c r="B354" i="7"/>
  <c r="A353"/>
  <c r="A353" i="6"/>
  <c r="B354"/>
  <c r="B353" i="4"/>
  <c r="C353" s="1"/>
  <c r="D353" s="1"/>
  <c r="A352"/>
  <c r="C352"/>
  <c r="D352" s="1"/>
  <c r="C351"/>
  <c r="D351" s="1"/>
  <c r="B356" i="14" l="1"/>
  <c r="C355"/>
  <c r="D356" i="19"/>
  <c r="B357"/>
  <c r="C356"/>
  <c r="E356" s="1"/>
  <c r="B356" i="1"/>
  <c r="D355"/>
  <c r="C355"/>
  <c r="E355" s="1"/>
  <c r="B357" i="16"/>
  <c r="D357" s="1"/>
  <c r="C356"/>
  <c r="E356" s="1"/>
  <c r="B358" i="21"/>
  <c r="D358" s="1"/>
  <c r="C357"/>
  <c r="E357" s="1"/>
  <c r="B357" i="20"/>
  <c r="D357" s="1"/>
  <c r="C356"/>
  <c r="E356" s="1"/>
  <c r="B358" i="18"/>
  <c r="D358" s="1"/>
  <c r="C357"/>
  <c r="E357" s="1"/>
  <c r="B358" i="17"/>
  <c r="D358" s="1"/>
  <c r="C357"/>
  <c r="E357" s="1"/>
  <c r="A351" i="5"/>
  <c r="B352"/>
  <c r="I35"/>
  <c r="I36" s="1"/>
  <c r="D350"/>
  <c r="A352" i="13"/>
  <c r="B353"/>
  <c r="C353" s="1"/>
  <c r="D353" s="1"/>
  <c r="A483" i="12"/>
  <c r="B484"/>
  <c r="C483"/>
  <c r="D483" s="1"/>
  <c r="B426" i="11"/>
  <c r="A425"/>
  <c r="C425"/>
  <c r="D425" s="1"/>
  <c r="B353" i="10"/>
  <c r="C353" s="1"/>
  <c r="D353" s="1"/>
  <c r="A352"/>
  <c r="C352"/>
  <c r="D352" s="1"/>
  <c r="C351"/>
  <c r="D351" s="1"/>
  <c r="A352" i="9"/>
  <c r="B353"/>
  <c r="C353"/>
  <c r="D353" s="1"/>
  <c r="C351"/>
  <c r="D351" s="1"/>
  <c r="C352"/>
  <c r="D352" s="1"/>
  <c r="B354" i="8"/>
  <c r="A353"/>
  <c r="B355" i="7"/>
  <c r="A354"/>
  <c r="C354"/>
  <c r="D354" s="1"/>
  <c r="A354" i="6"/>
  <c r="B355"/>
  <c r="C354"/>
  <c r="D354" s="1"/>
  <c r="B354" i="4"/>
  <c r="A353"/>
  <c r="C356" i="14" l="1"/>
  <c r="B357"/>
  <c r="D357" i="19"/>
  <c r="B358"/>
  <c r="C357"/>
  <c r="E357" s="1"/>
  <c r="B357" i="1"/>
  <c r="D356"/>
  <c r="C356"/>
  <c r="E356" s="1"/>
  <c r="B358" i="16"/>
  <c r="D358" s="1"/>
  <c r="C357"/>
  <c r="E357" s="1"/>
  <c r="B359" i="21"/>
  <c r="D359" s="1"/>
  <c r="C358"/>
  <c r="E358" s="1"/>
  <c r="B358" i="20"/>
  <c r="D358" s="1"/>
  <c r="C357"/>
  <c r="E357" s="1"/>
  <c r="B359" i="18"/>
  <c r="D359" s="1"/>
  <c r="C358"/>
  <c r="E358" s="1"/>
  <c r="B359" i="17"/>
  <c r="D359" s="1"/>
  <c r="C358"/>
  <c r="E358" s="1"/>
  <c r="B353" i="5"/>
  <c r="A352"/>
  <c r="C352"/>
  <c r="D352" s="1"/>
  <c r="C351"/>
  <c r="D351" s="1"/>
  <c r="C353"/>
  <c r="D353" s="1"/>
  <c r="A353" i="13"/>
  <c r="B354"/>
  <c r="C354" s="1"/>
  <c r="D354" s="1"/>
  <c r="B485" i="12"/>
  <c r="A484"/>
  <c r="C484"/>
  <c r="D484" s="1"/>
  <c r="B427" i="11"/>
  <c r="A426"/>
  <c r="C426"/>
  <c r="D426" s="1"/>
  <c r="B354" i="10"/>
  <c r="A353"/>
  <c r="A353" i="9"/>
  <c r="B354"/>
  <c r="B355" i="8"/>
  <c r="A354"/>
  <c r="C354"/>
  <c r="D354" s="1"/>
  <c r="B356" i="7"/>
  <c r="A355"/>
  <c r="C355"/>
  <c r="D355" s="1"/>
  <c r="A355" i="6"/>
  <c r="B356"/>
  <c r="C355"/>
  <c r="D355" s="1"/>
  <c r="B355" i="4"/>
  <c r="A354"/>
  <c r="C354"/>
  <c r="D354" s="1"/>
  <c r="B358" i="14" l="1"/>
  <c r="C357"/>
  <c r="D358" i="19"/>
  <c r="B359"/>
  <c r="C358"/>
  <c r="E358" s="1"/>
  <c r="B358" i="1"/>
  <c r="D357"/>
  <c r="C357"/>
  <c r="E357" s="1"/>
  <c r="B359" i="16"/>
  <c r="D359" s="1"/>
  <c r="C358"/>
  <c r="E358" s="1"/>
  <c r="B360" i="21"/>
  <c r="D360" s="1"/>
  <c r="C359"/>
  <c r="E359" s="1"/>
  <c r="B359" i="20"/>
  <c r="D359" s="1"/>
  <c r="C358"/>
  <c r="E358" s="1"/>
  <c r="B360" i="18"/>
  <c r="D360" s="1"/>
  <c r="C359"/>
  <c r="E359" s="1"/>
  <c r="B360" i="17"/>
  <c r="D360" s="1"/>
  <c r="C359"/>
  <c r="E359" s="1"/>
  <c r="A353" i="5"/>
  <c r="B354"/>
  <c r="A354" i="13"/>
  <c r="B355"/>
  <c r="C355" s="1"/>
  <c r="D355" s="1"/>
  <c r="B486" i="12"/>
  <c r="A485"/>
  <c r="C485"/>
  <c r="D485" s="1"/>
  <c r="B428" i="11"/>
  <c r="A427"/>
  <c r="C427"/>
  <c r="D427" s="1"/>
  <c r="B355" i="10"/>
  <c r="A354"/>
  <c r="C354"/>
  <c r="D354" s="1"/>
  <c r="A354" i="9"/>
  <c r="B355"/>
  <c r="C354"/>
  <c r="D354" s="1"/>
  <c r="B356" i="8"/>
  <c r="A355"/>
  <c r="C355"/>
  <c r="D355" s="1"/>
  <c r="B357" i="7"/>
  <c r="A356"/>
  <c r="C356"/>
  <c r="D356" s="1"/>
  <c r="A356" i="6"/>
  <c r="B357"/>
  <c r="C356"/>
  <c r="D356" s="1"/>
  <c r="B356" i="4"/>
  <c r="A355"/>
  <c r="C355"/>
  <c r="D355" s="1"/>
  <c r="C358" i="14" l="1"/>
  <c r="B359"/>
  <c r="D359" i="19"/>
  <c r="C359"/>
  <c r="E359" s="1"/>
  <c r="B360"/>
  <c r="B359" i="1"/>
  <c r="D358"/>
  <c r="C358"/>
  <c r="E358" s="1"/>
  <c r="B360" i="16"/>
  <c r="D360" s="1"/>
  <c r="C359"/>
  <c r="E359" s="1"/>
  <c r="B361" i="21"/>
  <c r="D361" s="1"/>
  <c r="C360"/>
  <c r="E360" s="1"/>
  <c r="B360" i="20"/>
  <c r="D360" s="1"/>
  <c r="C359"/>
  <c r="E359" s="1"/>
  <c r="B361" i="18"/>
  <c r="D361" s="1"/>
  <c r="C360"/>
  <c r="E360" s="1"/>
  <c r="B361" i="17"/>
  <c r="D361" s="1"/>
  <c r="C360"/>
  <c r="E360" s="1"/>
  <c r="B355" i="5"/>
  <c r="A354"/>
  <c r="C354"/>
  <c r="D354" s="1"/>
  <c r="A355" i="13"/>
  <c r="B356"/>
  <c r="C356" s="1"/>
  <c r="D356" s="1"/>
  <c r="B487" i="12"/>
  <c r="A486"/>
  <c r="C486"/>
  <c r="D486" s="1"/>
  <c r="B429" i="11"/>
  <c r="A428"/>
  <c r="C428"/>
  <c r="D428" s="1"/>
  <c r="B356" i="10"/>
  <c r="A355"/>
  <c r="C355"/>
  <c r="D355" s="1"/>
  <c r="A355" i="9"/>
  <c r="B356"/>
  <c r="C355"/>
  <c r="D355" s="1"/>
  <c r="B357" i="8"/>
  <c r="A356"/>
  <c r="C356"/>
  <c r="D356" s="1"/>
  <c r="B358" i="7"/>
  <c r="A357"/>
  <c r="C357"/>
  <c r="D357" s="1"/>
  <c r="A357" i="6"/>
  <c r="B358"/>
  <c r="C357"/>
  <c r="D357" s="1"/>
  <c r="B357" i="4"/>
  <c r="A356"/>
  <c r="C356"/>
  <c r="D356" s="1"/>
  <c r="B360" i="14" l="1"/>
  <c r="C359"/>
  <c r="D360" i="19"/>
  <c r="B361"/>
  <c r="C360"/>
  <c r="E360" s="1"/>
  <c r="B360" i="1"/>
  <c r="D359"/>
  <c r="C359"/>
  <c r="E359" s="1"/>
  <c r="B361" i="16"/>
  <c r="D361" s="1"/>
  <c r="C360"/>
  <c r="E360" s="1"/>
  <c r="B362" i="21"/>
  <c r="D362" s="1"/>
  <c r="C361"/>
  <c r="E361" s="1"/>
  <c r="B361" i="20"/>
  <c r="D361" s="1"/>
  <c r="C360"/>
  <c r="E360" s="1"/>
  <c r="B362" i="18"/>
  <c r="D362" s="1"/>
  <c r="C361"/>
  <c r="E361" s="1"/>
  <c r="B362" i="17"/>
  <c r="D362" s="1"/>
  <c r="C361"/>
  <c r="E361" s="1"/>
  <c r="A355" i="5"/>
  <c r="C355"/>
  <c r="D355" s="1"/>
  <c r="B356"/>
  <c r="A356" i="13"/>
  <c r="B357"/>
  <c r="C357" s="1"/>
  <c r="D357" s="1"/>
  <c r="B488" i="12"/>
  <c r="A487"/>
  <c r="C487"/>
  <c r="D487" s="1"/>
  <c r="B430" i="11"/>
  <c r="A429"/>
  <c r="C429"/>
  <c r="D429" s="1"/>
  <c r="B357" i="10"/>
  <c r="A356"/>
  <c r="C356"/>
  <c r="D356" s="1"/>
  <c r="A356" i="9"/>
  <c r="B357"/>
  <c r="C356"/>
  <c r="D356" s="1"/>
  <c r="B358" i="8"/>
  <c r="A357"/>
  <c r="C357"/>
  <c r="D357" s="1"/>
  <c r="B359" i="7"/>
  <c r="A358"/>
  <c r="C358"/>
  <c r="D358" s="1"/>
  <c r="A358" i="6"/>
  <c r="B359"/>
  <c r="C358"/>
  <c r="D358" s="1"/>
  <c r="B358" i="4"/>
  <c r="A357"/>
  <c r="C357"/>
  <c r="D357" s="1"/>
  <c r="B361" i="14" l="1"/>
  <c r="C360"/>
  <c r="D361" i="19"/>
  <c r="B362"/>
  <c r="C361"/>
  <c r="E361" s="1"/>
  <c r="B361" i="1"/>
  <c r="D360"/>
  <c r="C360"/>
  <c r="E360" s="1"/>
  <c r="B362" i="16"/>
  <c r="D362" s="1"/>
  <c r="C361"/>
  <c r="E361" s="1"/>
  <c r="B363" i="21"/>
  <c r="D363" s="1"/>
  <c r="C362"/>
  <c r="E362" s="1"/>
  <c r="B362" i="20"/>
  <c r="D362" s="1"/>
  <c r="C361"/>
  <c r="E361" s="1"/>
  <c r="B363" i="18"/>
  <c r="D363" s="1"/>
  <c r="C362"/>
  <c r="E362" s="1"/>
  <c r="B363" i="17"/>
  <c r="D363" s="1"/>
  <c r="C362"/>
  <c r="E362" s="1"/>
  <c r="A356" i="5"/>
  <c r="C356"/>
  <c r="D356" s="1"/>
  <c r="B357"/>
  <c r="A357" i="13"/>
  <c r="B358"/>
  <c r="C358" s="1"/>
  <c r="D358" s="1"/>
  <c r="A488" i="12"/>
  <c r="B489"/>
  <c r="C488"/>
  <c r="D488" s="1"/>
  <c r="B431" i="11"/>
  <c r="A430"/>
  <c r="C430"/>
  <c r="D430" s="1"/>
  <c r="B358" i="10"/>
  <c r="A357"/>
  <c r="C357"/>
  <c r="D357" s="1"/>
  <c r="A357" i="9"/>
  <c r="B358"/>
  <c r="C357"/>
  <c r="D357" s="1"/>
  <c r="B359" i="8"/>
  <c r="A358"/>
  <c r="C358"/>
  <c r="D358" s="1"/>
  <c r="B360" i="7"/>
  <c r="A359"/>
  <c r="C359"/>
  <c r="D359" s="1"/>
  <c r="A359" i="6"/>
  <c r="B360"/>
  <c r="C359"/>
  <c r="D359" s="1"/>
  <c r="B359" i="4"/>
  <c r="A358"/>
  <c r="C358"/>
  <c r="D358" s="1"/>
  <c r="B362" i="14" l="1"/>
  <c r="C361"/>
  <c r="D362" i="19"/>
  <c r="C362"/>
  <c r="E362" s="1"/>
  <c r="B363"/>
  <c r="B362" i="1"/>
  <c r="D361"/>
  <c r="C361"/>
  <c r="E361" s="1"/>
  <c r="B363" i="16"/>
  <c r="D363" s="1"/>
  <c r="C362"/>
  <c r="E362" s="1"/>
  <c r="B364" i="21"/>
  <c r="D364" s="1"/>
  <c r="C363"/>
  <c r="E363" s="1"/>
  <c r="B363" i="20"/>
  <c r="D363" s="1"/>
  <c r="C362"/>
  <c r="E362" s="1"/>
  <c r="B364" i="18"/>
  <c r="D364" s="1"/>
  <c r="C363"/>
  <c r="E363" s="1"/>
  <c r="B364" i="17"/>
  <c r="D364" s="1"/>
  <c r="C363"/>
  <c r="E363" s="1"/>
  <c r="C357" i="5"/>
  <c r="D357" s="1"/>
  <c r="A357"/>
  <c r="B358"/>
  <c r="A358" i="13"/>
  <c r="B359"/>
  <c r="C359" s="1"/>
  <c r="D359" s="1"/>
  <c r="B490" i="12"/>
  <c r="A489"/>
  <c r="C489"/>
  <c r="D489" s="1"/>
  <c r="B432" i="11"/>
  <c r="A431"/>
  <c r="C431"/>
  <c r="D431" s="1"/>
  <c r="B359" i="10"/>
  <c r="A358"/>
  <c r="C358"/>
  <c r="D358" s="1"/>
  <c r="A358" i="9"/>
  <c r="B359"/>
  <c r="C358"/>
  <c r="D358" s="1"/>
  <c r="B360" i="8"/>
  <c r="A359"/>
  <c r="C359"/>
  <c r="D359" s="1"/>
  <c r="B361" i="7"/>
  <c r="A360"/>
  <c r="C360"/>
  <c r="D360" s="1"/>
  <c r="A360" i="6"/>
  <c r="B361"/>
  <c r="C360"/>
  <c r="D360" s="1"/>
  <c r="B360" i="4"/>
  <c r="A359"/>
  <c r="C359"/>
  <c r="D359" s="1"/>
  <c r="B363" i="14" l="1"/>
  <c r="C362"/>
  <c r="D363" i="19"/>
  <c r="B364"/>
  <c r="C363"/>
  <c r="E363" s="1"/>
  <c r="B363" i="1"/>
  <c r="D362"/>
  <c r="C362"/>
  <c r="E362" s="1"/>
  <c r="B364" i="16"/>
  <c r="D364" s="1"/>
  <c r="C363"/>
  <c r="E363" s="1"/>
  <c r="B365" i="21"/>
  <c r="D365" s="1"/>
  <c r="C364"/>
  <c r="E364" s="1"/>
  <c r="B364" i="20"/>
  <c r="D364" s="1"/>
  <c r="C363"/>
  <c r="E363" s="1"/>
  <c r="B365" i="18"/>
  <c r="D365" s="1"/>
  <c r="C364"/>
  <c r="E364" s="1"/>
  <c r="B365" i="17"/>
  <c r="D365" s="1"/>
  <c r="C364"/>
  <c r="E364" s="1"/>
  <c r="A358" i="5"/>
  <c r="B359"/>
  <c r="C358"/>
  <c r="D358" s="1"/>
  <c r="A359" i="13"/>
  <c r="B360"/>
  <c r="C360" s="1"/>
  <c r="D360" s="1"/>
  <c r="B491" i="12"/>
  <c r="A490"/>
  <c r="C490"/>
  <c r="D490" s="1"/>
  <c r="B433" i="11"/>
  <c r="A432"/>
  <c r="C432"/>
  <c r="D432" s="1"/>
  <c r="B360" i="10"/>
  <c r="A359"/>
  <c r="C359"/>
  <c r="D359" s="1"/>
  <c r="A359" i="9"/>
  <c r="B360"/>
  <c r="C359"/>
  <c r="D359" s="1"/>
  <c r="B361" i="8"/>
  <c r="A360"/>
  <c r="C360"/>
  <c r="D360" s="1"/>
  <c r="B362" i="7"/>
  <c r="A361"/>
  <c r="C361"/>
  <c r="D361" s="1"/>
  <c r="A361" i="6"/>
  <c r="B362"/>
  <c r="C361"/>
  <c r="D361" s="1"/>
  <c r="B361" i="4"/>
  <c r="A360"/>
  <c r="C360"/>
  <c r="D360" s="1"/>
  <c r="B364" i="14" l="1"/>
  <c r="C363"/>
  <c r="D364" i="19"/>
  <c r="B365"/>
  <c r="C364"/>
  <c r="E364" s="1"/>
  <c r="B364" i="1"/>
  <c r="D363"/>
  <c r="C363"/>
  <c r="E363" s="1"/>
  <c r="B365" i="16"/>
  <c r="D365" s="1"/>
  <c r="C364"/>
  <c r="E364" s="1"/>
  <c r="B366" i="21"/>
  <c r="D366" s="1"/>
  <c r="C365"/>
  <c r="E365" s="1"/>
  <c r="B365" i="20"/>
  <c r="D365" s="1"/>
  <c r="C364"/>
  <c r="E364" s="1"/>
  <c r="B366" i="18"/>
  <c r="D366" s="1"/>
  <c r="C365"/>
  <c r="E365" s="1"/>
  <c r="B366" i="17"/>
  <c r="D366" s="1"/>
  <c r="C365"/>
  <c r="E365" s="1"/>
  <c r="A359" i="5"/>
  <c r="C359"/>
  <c r="D359" s="1"/>
  <c r="B360"/>
  <c r="A360" i="13"/>
  <c r="B361"/>
  <c r="C361" s="1"/>
  <c r="D361" s="1"/>
  <c r="A491" i="12"/>
  <c r="B492"/>
  <c r="C491"/>
  <c r="D491" s="1"/>
  <c r="B434" i="11"/>
  <c r="A433"/>
  <c r="C433"/>
  <c r="D433" s="1"/>
  <c r="B361" i="10"/>
  <c r="A360"/>
  <c r="C360"/>
  <c r="D360" s="1"/>
  <c r="A360" i="9"/>
  <c r="B361"/>
  <c r="C360"/>
  <c r="D360" s="1"/>
  <c r="B362" i="8"/>
  <c r="A361"/>
  <c r="C361"/>
  <c r="D361" s="1"/>
  <c r="B363" i="7"/>
  <c r="A362"/>
  <c r="C362"/>
  <c r="D362" s="1"/>
  <c r="A362" i="6"/>
  <c r="B363"/>
  <c r="C362"/>
  <c r="D362" s="1"/>
  <c r="B362" i="4"/>
  <c r="A361"/>
  <c r="C361"/>
  <c r="D361" s="1"/>
  <c r="B365" i="14" l="1"/>
  <c r="C364"/>
  <c r="D365" i="19"/>
  <c r="B366"/>
  <c r="C365"/>
  <c r="E365" s="1"/>
  <c r="B365" i="1"/>
  <c r="D364"/>
  <c r="C364"/>
  <c r="E364" s="1"/>
  <c r="B366" i="16"/>
  <c r="D366" s="1"/>
  <c r="C365"/>
  <c r="E365" s="1"/>
  <c r="B367" i="21"/>
  <c r="D367" s="1"/>
  <c r="C366"/>
  <c r="E366" s="1"/>
  <c r="B366" i="20"/>
  <c r="D366" s="1"/>
  <c r="C365"/>
  <c r="E365" s="1"/>
  <c r="B367" i="18"/>
  <c r="D367" s="1"/>
  <c r="C366"/>
  <c r="E366" s="1"/>
  <c r="B367" i="17"/>
  <c r="D367" s="1"/>
  <c r="C366"/>
  <c r="E366" s="1"/>
  <c r="A360" i="5"/>
  <c r="C360"/>
  <c r="D360" s="1"/>
  <c r="B361"/>
  <c r="A361" i="13"/>
  <c r="B362"/>
  <c r="C362" s="1"/>
  <c r="D362" s="1"/>
  <c r="B493" i="12"/>
  <c r="A492"/>
  <c r="C492"/>
  <c r="D492" s="1"/>
  <c r="B435" i="11"/>
  <c r="A434"/>
  <c r="C434"/>
  <c r="D434" s="1"/>
  <c r="B362" i="10"/>
  <c r="A361"/>
  <c r="C361"/>
  <c r="D361" s="1"/>
  <c r="A361" i="9"/>
  <c r="B362"/>
  <c r="C361"/>
  <c r="D361" s="1"/>
  <c r="B363" i="8"/>
  <c r="A362"/>
  <c r="C362"/>
  <c r="D362" s="1"/>
  <c r="B364" i="7"/>
  <c r="A363"/>
  <c r="C363"/>
  <c r="D363" s="1"/>
  <c r="A363" i="6"/>
  <c r="B364"/>
  <c r="C363"/>
  <c r="D363" s="1"/>
  <c r="B363" i="4"/>
  <c r="A362"/>
  <c r="C362"/>
  <c r="D362" s="1"/>
  <c r="B366" i="14" l="1"/>
  <c r="C365"/>
  <c r="D366" i="19"/>
  <c r="C366"/>
  <c r="E366" s="1"/>
  <c r="B367"/>
  <c r="B366" i="1"/>
  <c r="D365"/>
  <c r="C365"/>
  <c r="E365" s="1"/>
  <c r="B367" i="16"/>
  <c r="D367" s="1"/>
  <c r="C366"/>
  <c r="E366" s="1"/>
  <c r="B368" i="21"/>
  <c r="D368" s="1"/>
  <c r="C367"/>
  <c r="E367" s="1"/>
  <c r="B367" i="20"/>
  <c r="D367" s="1"/>
  <c r="C366"/>
  <c r="E366" s="1"/>
  <c r="B368" i="18"/>
  <c r="D368" s="1"/>
  <c r="C367"/>
  <c r="E367" s="1"/>
  <c r="B368" i="17"/>
  <c r="D368" s="1"/>
  <c r="C367"/>
  <c r="E367" s="1"/>
  <c r="A361" i="5"/>
  <c r="C361"/>
  <c r="D361" s="1"/>
  <c r="B362"/>
  <c r="A362" i="13"/>
  <c r="B363"/>
  <c r="C363" s="1"/>
  <c r="D363" s="1"/>
  <c r="B494" i="12"/>
  <c r="A493"/>
  <c r="C493"/>
  <c r="D493" s="1"/>
  <c r="B436" i="11"/>
  <c r="A435"/>
  <c r="C435"/>
  <c r="D435" s="1"/>
  <c r="B363" i="10"/>
  <c r="A362"/>
  <c r="C362"/>
  <c r="D362" s="1"/>
  <c r="A362" i="9"/>
  <c r="B363"/>
  <c r="C362"/>
  <c r="D362" s="1"/>
  <c r="B364" i="8"/>
  <c r="A363"/>
  <c r="C363"/>
  <c r="D363" s="1"/>
  <c r="B365" i="7"/>
  <c r="A364"/>
  <c r="C364"/>
  <c r="D364" s="1"/>
  <c r="A364" i="6"/>
  <c r="B365"/>
  <c r="C364"/>
  <c r="D364" s="1"/>
  <c r="B364" i="4"/>
  <c r="A363"/>
  <c r="C363"/>
  <c r="D363" s="1"/>
  <c r="C366" i="14" l="1"/>
  <c r="B367"/>
  <c r="D367" i="19"/>
  <c r="C367"/>
  <c r="E367" s="1"/>
  <c r="B368"/>
  <c r="B367" i="1"/>
  <c r="D366"/>
  <c r="C366"/>
  <c r="E366" s="1"/>
  <c r="B368" i="16"/>
  <c r="D368" s="1"/>
  <c r="C367"/>
  <c r="E367" s="1"/>
  <c r="B369" i="21"/>
  <c r="D369" s="1"/>
  <c r="C368"/>
  <c r="E368" s="1"/>
  <c r="B368" i="20"/>
  <c r="D368" s="1"/>
  <c r="C367"/>
  <c r="E367" s="1"/>
  <c r="B369" i="18"/>
  <c r="D369" s="1"/>
  <c r="C368"/>
  <c r="E368" s="1"/>
  <c r="B369" i="17"/>
  <c r="D369" s="1"/>
  <c r="C368"/>
  <c r="E368" s="1"/>
  <c r="A362" i="5"/>
  <c r="C362"/>
  <c r="D362" s="1"/>
  <c r="B363"/>
  <c r="A363" i="13"/>
  <c r="B364"/>
  <c r="C364" s="1"/>
  <c r="D364" s="1"/>
  <c r="B495" i="12"/>
  <c r="A494"/>
  <c r="C494"/>
  <c r="D494" s="1"/>
  <c r="A436" i="11"/>
  <c r="B437"/>
  <c r="C436"/>
  <c r="D436" s="1"/>
  <c r="B364" i="10"/>
  <c r="A363"/>
  <c r="C363"/>
  <c r="D363" s="1"/>
  <c r="A363" i="9"/>
  <c r="B364"/>
  <c r="C363"/>
  <c r="D363" s="1"/>
  <c r="B365" i="8"/>
  <c r="A364"/>
  <c r="C364"/>
  <c r="D364" s="1"/>
  <c r="B366" i="7"/>
  <c r="A365"/>
  <c r="C365"/>
  <c r="D365" s="1"/>
  <c r="A365" i="6"/>
  <c r="B366"/>
  <c r="C365"/>
  <c r="D365" s="1"/>
  <c r="B365" i="4"/>
  <c r="A364"/>
  <c r="C364"/>
  <c r="D364" s="1"/>
  <c r="B368" i="14" l="1"/>
  <c r="C367"/>
  <c r="D368" i="19"/>
  <c r="B369"/>
  <c r="C368"/>
  <c r="E368" s="1"/>
  <c r="B368" i="1"/>
  <c r="D367"/>
  <c r="C367"/>
  <c r="E367" s="1"/>
  <c r="B369" i="16"/>
  <c r="D369" s="1"/>
  <c r="C368"/>
  <c r="E368" s="1"/>
  <c r="B370" i="21"/>
  <c r="D370" s="1"/>
  <c r="C369"/>
  <c r="E369" s="1"/>
  <c r="B369" i="20"/>
  <c r="D369" s="1"/>
  <c r="C368"/>
  <c r="E368" s="1"/>
  <c r="B370" i="18"/>
  <c r="D370" s="1"/>
  <c r="C369"/>
  <c r="E369" s="1"/>
  <c r="B370" i="17"/>
  <c r="D370" s="1"/>
  <c r="C369"/>
  <c r="E369" s="1"/>
  <c r="A363" i="5"/>
  <c r="C363"/>
  <c r="D363" s="1"/>
  <c r="B364"/>
  <c r="A364" i="13"/>
  <c r="B365"/>
  <c r="C365" s="1"/>
  <c r="D365" s="1"/>
  <c r="B496" i="12"/>
  <c r="A495"/>
  <c r="C495"/>
  <c r="D495" s="1"/>
  <c r="B438" i="11"/>
  <c r="A437"/>
  <c r="C437"/>
  <c r="D437" s="1"/>
  <c r="B365" i="10"/>
  <c r="A364"/>
  <c r="C364"/>
  <c r="D364" s="1"/>
  <c r="A364" i="9"/>
  <c r="B365"/>
  <c r="C364"/>
  <c r="D364" s="1"/>
  <c r="B366" i="8"/>
  <c r="A365"/>
  <c r="C365"/>
  <c r="D365" s="1"/>
  <c r="B367" i="7"/>
  <c r="A366"/>
  <c r="C366"/>
  <c r="D366" s="1"/>
  <c r="A366" i="6"/>
  <c r="B367"/>
  <c r="C366"/>
  <c r="D366" s="1"/>
  <c r="B366" i="4"/>
  <c r="A365"/>
  <c r="C365"/>
  <c r="D365" s="1"/>
  <c r="C368" i="14" l="1"/>
  <c r="B369"/>
  <c r="D369" i="19"/>
  <c r="B370"/>
  <c r="C369"/>
  <c r="E369" s="1"/>
  <c r="B369" i="1"/>
  <c r="D368"/>
  <c r="C368"/>
  <c r="E368" s="1"/>
  <c r="B370" i="16"/>
  <c r="D370" s="1"/>
  <c r="C369"/>
  <c r="E369" s="1"/>
  <c r="B371" i="21"/>
  <c r="D371" s="1"/>
  <c r="C370"/>
  <c r="E370" s="1"/>
  <c r="B370" i="20"/>
  <c r="D370" s="1"/>
  <c r="C369"/>
  <c r="E369" s="1"/>
  <c r="B371" i="18"/>
  <c r="D371" s="1"/>
  <c r="C370"/>
  <c r="E370" s="1"/>
  <c r="B371" i="17"/>
  <c r="D371" s="1"/>
  <c r="C370"/>
  <c r="E370" s="1"/>
  <c r="B365" i="5"/>
  <c r="C364"/>
  <c r="D364" s="1"/>
  <c r="A364"/>
  <c r="A365" i="13"/>
  <c r="B366"/>
  <c r="C366" s="1"/>
  <c r="D366" s="1"/>
  <c r="A496" i="12"/>
  <c r="B497"/>
  <c r="C496"/>
  <c r="D496" s="1"/>
  <c r="B439" i="11"/>
  <c r="A438"/>
  <c r="C438"/>
  <c r="D438" s="1"/>
  <c r="B366" i="10"/>
  <c r="A365"/>
  <c r="C365"/>
  <c r="D365" s="1"/>
  <c r="A365" i="9"/>
  <c r="B366"/>
  <c r="C365"/>
  <c r="D365" s="1"/>
  <c r="B367" i="8"/>
  <c r="A366"/>
  <c r="C366"/>
  <c r="D366" s="1"/>
  <c r="B368" i="7"/>
  <c r="A367"/>
  <c r="C367"/>
  <c r="D367" s="1"/>
  <c r="A367" i="6"/>
  <c r="B368"/>
  <c r="C367"/>
  <c r="D367" s="1"/>
  <c r="B367" i="4"/>
  <c r="A366"/>
  <c r="C366"/>
  <c r="D366" s="1"/>
  <c r="B370" i="14" l="1"/>
  <c r="C369"/>
  <c r="D370" i="19"/>
  <c r="B371"/>
  <c r="C370"/>
  <c r="E370" s="1"/>
  <c r="B370" i="1"/>
  <c r="D369"/>
  <c r="C369"/>
  <c r="E369" s="1"/>
  <c r="B371" i="16"/>
  <c r="D371" s="1"/>
  <c r="C370"/>
  <c r="E370" s="1"/>
  <c r="B372" i="21"/>
  <c r="D372" s="1"/>
  <c r="C371"/>
  <c r="E371" s="1"/>
  <c r="B371" i="20"/>
  <c r="D371" s="1"/>
  <c r="C370"/>
  <c r="E370" s="1"/>
  <c r="B372" i="18"/>
  <c r="D372" s="1"/>
  <c r="C371"/>
  <c r="E371" s="1"/>
  <c r="B372" i="17"/>
  <c r="D372" s="1"/>
  <c r="C371"/>
  <c r="E371" s="1"/>
  <c r="B366" i="5"/>
  <c r="C365"/>
  <c r="D365" s="1"/>
  <c r="A365"/>
  <c r="A366" i="13"/>
  <c r="B367"/>
  <c r="C367" s="1"/>
  <c r="D367" s="1"/>
  <c r="B498" i="12"/>
  <c r="A497"/>
  <c r="C497"/>
  <c r="D497" s="1"/>
  <c r="A439" i="11"/>
  <c r="B440"/>
  <c r="C439"/>
  <c r="D439" s="1"/>
  <c r="B367" i="10"/>
  <c r="A366"/>
  <c r="C366"/>
  <c r="D366" s="1"/>
  <c r="A366" i="9"/>
  <c r="B367"/>
  <c r="C366"/>
  <c r="D366" s="1"/>
  <c r="B368" i="8"/>
  <c r="A367"/>
  <c r="C367"/>
  <c r="D367" s="1"/>
  <c r="B369" i="7"/>
  <c r="A368"/>
  <c r="C368"/>
  <c r="D368" s="1"/>
  <c r="A368" i="6"/>
  <c r="B369"/>
  <c r="C368"/>
  <c r="D368" s="1"/>
  <c r="B368" i="4"/>
  <c r="A367"/>
  <c r="C367"/>
  <c r="D367" s="1"/>
  <c r="B371" i="14" l="1"/>
  <c r="C370"/>
  <c r="D371" i="19"/>
  <c r="B372"/>
  <c r="C371"/>
  <c r="E371" s="1"/>
  <c r="B371" i="1"/>
  <c r="D370"/>
  <c r="C370"/>
  <c r="E370" s="1"/>
  <c r="B372" i="16"/>
  <c r="D372" s="1"/>
  <c r="C371"/>
  <c r="E371" s="1"/>
  <c r="B373" i="21"/>
  <c r="D373" s="1"/>
  <c r="C372"/>
  <c r="E372" s="1"/>
  <c r="B372" i="20"/>
  <c r="D372" s="1"/>
  <c r="C371"/>
  <c r="E371" s="1"/>
  <c r="B373" i="18"/>
  <c r="D373" s="1"/>
  <c r="C372"/>
  <c r="E372" s="1"/>
  <c r="B373" i="17"/>
  <c r="D373" s="1"/>
  <c r="C372"/>
  <c r="E372" s="1"/>
  <c r="A366" i="5"/>
  <c r="B367"/>
  <c r="C366"/>
  <c r="D366" s="1"/>
  <c r="A367" i="13"/>
  <c r="B368"/>
  <c r="C368" s="1"/>
  <c r="D368" s="1"/>
  <c r="B499" i="12"/>
  <c r="A498"/>
  <c r="C498"/>
  <c r="D498" s="1"/>
  <c r="B441" i="11"/>
  <c r="A440"/>
  <c r="C440"/>
  <c r="D440" s="1"/>
  <c r="B368" i="10"/>
  <c r="A367"/>
  <c r="C367"/>
  <c r="D367" s="1"/>
  <c r="A367" i="9"/>
  <c r="B368"/>
  <c r="C367"/>
  <c r="D367" s="1"/>
  <c r="B369" i="8"/>
  <c r="A368"/>
  <c r="C368"/>
  <c r="D368" s="1"/>
  <c r="B370" i="7"/>
  <c r="A369"/>
  <c r="C369"/>
  <c r="D369" s="1"/>
  <c r="A369" i="6"/>
  <c r="B370"/>
  <c r="C369"/>
  <c r="D369" s="1"/>
  <c r="B369" i="4"/>
  <c r="A368"/>
  <c r="C368"/>
  <c r="D368" s="1"/>
  <c r="B372" i="14" l="1"/>
  <c r="C371"/>
  <c r="D372" i="19"/>
  <c r="C372"/>
  <c r="E372" s="1"/>
  <c r="B373"/>
  <c r="B372" i="1"/>
  <c r="D371"/>
  <c r="C371"/>
  <c r="E371" s="1"/>
  <c r="B373" i="16"/>
  <c r="D373" s="1"/>
  <c r="C372"/>
  <c r="E372" s="1"/>
  <c r="B374" i="21"/>
  <c r="D374" s="1"/>
  <c r="C373"/>
  <c r="E373" s="1"/>
  <c r="B373" i="20"/>
  <c r="D373" s="1"/>
  <c r="C372"/>
  <c r="E372" s="1"/>
  <c r="B374" i="18"/>
  <c r="D374" s="1"/>
  <c r="C373"/>
  <c r="E373" s="1"/>
  <c r="B374" i="17"/>
  <c r="D374" s="1"/>
  <c r="C373"/>
  <c r="E373" s="1"/>
  <c r="A367" i="5"/>
  <c r="C367"/>
  <c r="D367" s="1"/>
  <c r="B368"/>
  <c r="A368" i="13"/>
  <c r="B369"/>
  <c r="C369" s="1"/>
  <c r="D369" s="1"/>
  <c r="A499" i="12"/>
  <c r="B500"/>
  <c r="C499"/>
  <c r="D499" s="1"/>
  <c r="B442" i="11"/>
  <c r="A441"/>
  <c r="C441"/>
  <c r="D441" s="1"/>
  <c r="B369" i="10"/>
  <c r="A368"/>
  <c r="C368"/>
  <c r="D368" s="1"/>
  <c r="A368" i="9"/>
  <c r="B369"/>
  <c r="C368"/>
  <c r="D368" s="1"/>
  <c r="B370" i="8"/>
  <c r="A369"/>
  <c r="C369"/>
  <c r="D369" s="1"/>
  <c r="B371" i="7"/>
  <c r="A370"/>
  <c r="C370"/>
  <c r="D370" s="1"/>
  <c r="A370" i="6"/>
  <c r="B371"/>
  <c r="C370"/>
  <c r="D370" s="1"/>
  <c r="B370" i="4"/>
  <c r="A369"/>
  <c r="C369"/>
  <c r="D369" s="1"/>
  <c r="B373" i="14" l="1"/>
  <c r="C372"/>
  <c r="D373" i="19"/>
  <c r="B374"/>
  <c r="C373"/>
  <c r="E373" s="1"/>
  <c r="B373" i="1"/>
  <c r="D372"/>
  <c r="C372"/>
  <c r="E372" s="1"/>
  <c r="B374" i="16"/>
  <c r="D374" s="1"/>
  <c r="C373"/>
  <c r="E373" s="1"/>
  <c r="B375" i="21"/>
  <c r="D375" s="1"/>
  <c r="C374"/>
  <c r="E374" s="1"/>
  <c r="B374" i="20"/>
  <c r="D374" s="1"/>
  <c r="C373"/>
  <c r="E373" s="1"/>
  <c r="B375" i="18"/>
  <c r="D375" s="1"/>
  <c r="C374"/>
  <c r="E374" s="1"/>
  <c r="B375" i="17"/>
  <c r="D375" s="1"/>
  <c r="C374"/>
  <c r="E374" s="1"/>
  <c r="A368" i="5"/>
  <c r="C368"/>
  <c r="D368" s="1"/>
  <c r="B369"/>
  <c r="A369" i="13"/>
  <c r="B370"/>
  <c r="C370" s="1"/>
  <c r="D370" s="1"/>
  <c r="B501" i="12"/>
  <c r="A500"/>
  <c r="C500"/>
  <c r="D500" s="1"/>
  <c r="B443" i="11"/>
  <c r="A442"/>
  <c r="C442"/>
  <c r="D442" s="1"/>
  <c r="B370" i="10"/>
  <c r="A369"/>
  <c r="C369"/>
  <c r="D369" s="1"/>
  <c r="A369" i="9"/>
  <c r="B370"/>
  <c r="C369"/>
  <c r="D369" s="1"/>
  <c r="B371" i="8"/>
  <c r="A370"/>
  <c r="C370"/>
  <c r="D370" s="1"/>
  <c r="B372" i="7"/>
  <c r="A371"/>
  <c r="C371"/>
  <c r="D371" s="1"/>
  <c r="A371" i="6"/>
  <c r="B372"/>
  <c r="C371"/>
  <c r="D371" s="1"/>
  <c r="B371" i="4"/>
  <c r="A370"/>
  <c r="C370"/>
  <c r="D370" s="1"/>
  <c r="B374" i="14" l="1"/>
  <c r="C373"/>
  <c r="D374" i="19"/>
  <c r="C374"/>
  <c r="E374" s="1"/>
  <c r="B375"/>
  <c r="B374" i="1"/>
  <c r="D373"/>
  <c r="C373"/>
  <c r="E373" s="1"/>
  <c r="B375" i="16"/>
  <c r="D375" s="1"/>
  <c r="C374"/>
  <c r="E374" s="1"/>
  <c r="B376" i="21"/>
  <c r="D376" s="1"/>
  <c r="C375"/>
  <c r="E375" s="1"/>
  <c r="B375" i="20"/>
  <c r="D375" s="1"/>
  <c r="C374"/>
  <c r="E374" s="1"/>
  <c r="B376" i="18"/>
  <c r="D376" s="1"/>
  <c r="C375"/>
  <c r="E375" s="1"/>
  <c r="B376" i="17"/>
  <c r="D376" s="1"/>
  <c r="C375"/>
  <c r="E375" s="1"/>
  <c r="A369" i="5"/>
  <c r="C369"/>
  <c r="D369" s="1"/>
  <c r="B370"/>
  <c r="A370" i="13"/>
  <c r="B371"/>
  <c r="C371" s="1"/>
  <c r="D371" s="1"/>
  <c r="B502" i="12"/>
  <c r="A501"/>
  <c r="C501"/>
  <c r="D501" s="1"/>
  <c r="B444" i="11"/>
  <c r="A443"/>
  <c r="C443"/>
  <c r="D443" s="1"/>
  <c r="B371" i="10"/>
  <c r="A370"/>
  <c r="C370"/>
  <c r="D370" s="1"/>
  <c r="A370" i="9"/>
  <c r="B371"/>
  <c r="C370"/>
  <c r="D370" s="1"/>
  <c r="B372" i="8"/>
  <c r="A371"/>
  <c r="C371"/>
  <c r="D371" s="1"/>
  <c r="B373" i="7"/>
  <c r="A372"/>
  <c r="C372"/>
  <c r="D372" s="1"/>
  <c r="A372" i="6"/>
  <c r="B373"/>
  <c r="C372"/>
  <c r="D372" s="1"/>
  <c r="B372" i="4"/>
  <c r="A371"/>
  <c r="C371"/>
  <c r="D371" s="1"/>
  <c r="C374" i="14" l="1"/>
  <c r="B375"/>
  <c r="D375" i="19"/>
  <c r="B376"/>
  <c r="C375"/>
  <c r="E375" s="1"/>
  <c r="B375" i="1"/>
  <c r="D374"/>
  <c r="C374"/>
  <c r="E374" s="1"/>
  <c r="B376" i="16"/>
  <c r="D376" s="1"/>
  <c r="C375"/>
  <c r="E375" s="1"/>
  <c r="B377" i="21"/>
  <c r="D377" s="1"/>
  <c r="C376"/>
  <c r="E376" s="1"/>
  <c r="B376" i="20"/>
  <c r="D376" s="1"/>
  <c r="C375"/>
  <c r="E375" s="1"/>
  <c r="B377" i="18"/>
  <c r="D377" s="1"/>
  <c r="C376"/>
  <c r="E376" s="1"/>
  <c r="B377" i="17"/>
  <c r="D377" s="1"/>
  <c r="C376"/>
  <c r="E376" s="1"/>
  <c r="A370" i="5"/>
  <c r="B371"/>
  <c r="C370"/>
  <c r="D370" s="1"/>
  <c r="A371" i="13"/>
  <c r="B372"/>
  <c r="C372" s="1"/>
  <c r="B503" i="12"/>
  <c r="A502"/>
  <c r="C502"/>
  <c r="D502" s="1"/>
  <c r="A444" i="11"/>
  <c r="B445"/>
  <c r="C444"/>
  <c r="D444" s="1"/>
  <c r="B372" i="10"/>
  <c r="A371"/>
  <c r="C371"/>
  <c r="D371" s="1"/>
  <c r="A371" i="9"/>
  <c r="B372"/>
  <c r="C371"/>
  <c r="D371" s="1"/>
  <c r="B373" i="8"/>
  <c r="A372"/>
  <c r="C372"/>
  <c r="D372" s="1"/>
  <c r="B374" i="7"/>
  <c r="A373"/>
  <c r="C373"/>
  <c r="D373" s="1"/>
  <c r="A373" i="6"/>
  <c r="B374"/>
  <c r="C373"/>
  <c r="D373" s="1"/>
  <c r="B373" i="4"/>
  <c r="A372"/>
  <c r="C372"/>
  <c r="D372" s="1"/>
  <c r="B376" i="14" l="1"/>
  <c r="C375"/>
  <c r="D376" i="19"/>
  <c r="B377"/>
  <c r="C376"/>
  <c r="E376" s="1"/>
  <c r="B376" i="1"/>
  <c r="D375"/>
  <c r="C375"/>
  <c r="E375" s="1"/>
  <c r="D372" i="13"/>
  <c r="I35"/>
  <c r="I36" s="1"/>
  <c r="B377" i="16"/>
  <c r="D377" s="1"/>
  <c r="C376"/>
  <c r="E376" s="1"/>
  <c r="B378" i="21"/>
  <c r="D378" s="1"/>
  <c r="C377"/>
  <c r="E377" s="1"/>
  <c r="B377" i="20"/>
  <c r="D377" s="1"/>
  <c r="C376"/>
  <c r="E376" s="1"/>
  <c r="B378" i="18"/>
  <c r="D378" s="1"/>
  <c r="C377"/>
  <c r="E377" s="1"/>
  <c r="B378" i="17"/>
  <c r="D378" s="1"/>
  <c r="C377"/>
  <c r="E377" s="1"/>
  <c r="A371" i="5"/>
  <c r="C371"/>
  <c r="D371" s="1"/>
  <c r="B372"/>
  <c r="A372" i="13"/>
  <c r="B373"/>
  <c r="C373" s="1"/>
  <c r="D373" s="1"/>
  <c r="B504" i="12"/>
  <c r="A503"/>
  <c r="C503"/>
  <c r="D503" s="1"/>
  <c r="B446" i="11"/>
  <c r="A445"/>
  <c r="C445"/>
  <c r="D445" s="1"/>
  <c r="B373" i="10"/>
  <c r="A372"/>
  <c r="C372"/>
  <c r="D372" s="1"/>
  <c r="A372" i="9"/>
  <c r="B373"/>
  <c r="C372"/>
  <c r="D372" s="1"/>
  <c r="B374" i="8"/>
  <c r="A373"/>
  <c r="C373"/>
  <c r="D373" s="1"/>
  <c r="B375" i="7"/>
  <c r="A374"/>
  <c r="C374"/>
  <c r="D374" s="1"/>
  <c r="A374" i="6"/>
  <c r="B375"/>
  <c r="C374"/>
  <c r="D374" s="1"/>
  <c r="B374" i="4"/>
  <c r="A373"/>
  <c r="C373"/>
  <c r="D373" s="1"/>
  <c r="C376" i="14" l="1"/>
  <c r="B377"/>
  <c r="D377" i="19"/>
  <c r="C377"/>
  <c r="E377" s="1"/>
  <c r="B378"/>
  <c r="B377" i="1"/>
  <c r="D376"/>
  <c r="C376"/>
  <c r="E376" s="1"/>
  <c r="B378" i="16"/>
  <c r="D378" s="1"/>
  <c r="C377"/>
  <c r="E377" s="1"/>
  <c r="B379" i="21"/>
  <c r="D379" s="1"/>
  <c r="C378"/>
  <c r="E378" s="1"/>
  <c r="B378" i="20"/>
  <c r="D378" s="1"/>
  <c r="C377"/>
  <c r="E377" s="1"/>
  <c r="B379" i="18"/>
  <c r="D379" s="1"/>
  <c r="C378"/>
  <c r="E378" s="1"/>
  <c r="B379" i="17"/>
  <c r="D379" s="1"/>
  <c r="C378"/>
  <c r="E378" s="1"/>
  <c r="B373" i="5"/>
  <c r="C372"/>
  <c r="D372" s="1"/>
  <c r="A372"/>
  <c r="A373" i="13"/>
  <c r="B374"/>
  <c r="C374" s="1"/>
  <c r="D374" s="1"/>
  <c r="A504" i="12"/>
  <c r="B505"/>
  <c r="C504"/>
  <c r="D504" s="1"/>
  <c r="B447" i="11"/>
  <c r="A446"/>
  <c r="C446"/>
  <c r="D446" s="1"/>
  <c r="B374" i="10"/>
  <c r="A373"/>
  <c r="C373"/>
  <c r="D373" s="1"/>
  <c r="A373" i="9"/>
  <c r="B374"/>
  <c r="C373"/>
  <c r="D373" s="1"/>
  <c r="B375" i="8"/>
  <c r="A374"/>
  <c r="C374"/>
  <c r="D374" s="1"/>
  <c r="B376" i="7"/>
  <c r="A375"/>
  <c r="C375"/>
  <c r="D375" s="1"/>
  <c r="A375" i="6"/>
  <c r="B376"/>
  <c r="C375"/>
  <c r="D375" s="1"/>
  <c r="B375" i="4"/>
  <c r="A374"/>
  <c r="C374"/>
  <c r="D374" s="1"/>
  <c r="B378" i="14" l="1"/>
  <c r="C377"/>
  <c r="D378" i="19"/>
  <c r="B379"/>
  <c r="C378"/>
  <c r="E378" s="1"/>
  <c r="B378" i="1"/>
  <c r="D377"/>
  <c r="C377"/>
  <c r="E377" s="1"/>
  <c r="C378" i="16"/>
  <c r="E378" s="1"/>
  <c r="B379"/>
  <c r="D379" s="1"/>
  <c r="B380" i="21"/>
  <c r="D380" s="1"/>
  <c r="C379"/>
  <c r="E379" s="1"/>
  <c r="B379" i="20"/>
  <c r="D379" s="1"/>
  <c r="C378"/>
  <c r="E378" s="1"/>
  <c r="B380" i="18"/>
  <c r="D380" s="1"/>
  <c r="C379"/>
  <c r="E379" s="1"/>
  <c r="B380" i="17"/>
  <c r="D380" s="1"/>
  <c r="C379"/>
  <c r="E379" s="1"/>
  <c r="B374" i="5"/>
  <c r="C373"/>
  <c r="D373" s="1"/>
  <c r="A373"/>
  <c r="A374" i="13"/>
  <c r="B375"/>
  <c r="C375" s="1"/>
  <c r="D375" s="1"/>
  <c r="B506" i="12"/>
  <c r="A505"/>
  <c r="C505"/>
  <c r="D505" s="1"/>
  <c r="A447" i="11"/>
  <c r="B448"/>
  <c r="C447"/>
  <c r="D447" s="1"/>
  <c r="B375" i="10"/>
  <c r="A374"/>
  <c r="C374"/>
  <c r="D374" s="1"/>
  <c r="A374" i="9"/>
  <c r="B375"/>
  <c r="C374"/>
  <c r="D374" s="1"/>
  <c r="B376" i="8"/>
  <c r="A375"/>
  <c r="C375"/>
  <c r="D375" s="1"/>
  <c r="B377" i="7"/>
  <c r="A376"/>
  <c r="C376"/>
  <c r="D376" s="1"/>
  <c r="A376" i="6"/>
  <c r="B377"/>
  <c r="C376"/>
  <c r="D376" s="1"/>
  <c r="B376" i="4"/>
  <c r="A375"/>
  <c r="C375"/>
  <c r="D375" s="1"/>
  <c r="B379" i="14" l="1"/>
  <c r="C378"/>
  <c r="D379" i="19"/>
  <c r="B380"/>
  <c r="C379"/>
  <c r="E379" s="1"/>
  <c r="B379" i="1"/>
  <c r="D378"/>
  <c r="C378"/>
  <c r="E378" s="1"/>
  <c r="B380" i="16"/>
  <c r="D380" s="1"/>
  <c r="C379"/>
  <c r="E379" s="1"/>
  <c r="B381" i="21"/>
  <c r="D381" s="1"/>
  <c r="C380"/>
  <c r="E380" s="1"/>
  <c r="B380" i="20"/>
  <c r="D380" s="1"/>
  <c r="C379"/>
  <c r="E379" s="1"/>
  <c r="B381" i="18"/>
  <c r="D381" s="1"/>
  <c r="C380"/>
  <c r="E380" s="1"/>
  <c r="B381" i="17"/>
  <c r="D381" s="1"/>
  <c r="C380"/>
  <c r="E380" s="1"/>
  <c r="A374" i="5"/>
  <c r="C374"/>
  <c r="D374" s="1"/>
  <c r="B375"/>
  <c r="A375" i="13"/>
  <c r="B376"/>
  <c r="C376" s="1"/>
  <c r="D376" s="1"/>
  <c r="B507" i="12"/>
  <c r="A506"/>
  <c r="C506"/>
  <c r="D506" s="1"/>
  <c r="B449" i="11"/>
  <c r="A448"/>
  <c r="C448"/>
  <c r="D448" s="1"/>
  <c r="B376" i="10"/>
  <c r="A375"/>
  <c r="C375"/>
  <c r="D375" s="1"/>
  <c r="A375" i="9"/>
  <c r="B376"/>
  <c r="C375"/>
  <c r="D375" s="1"/>
  <c r="B377" i="8"/>
  <c r="A376"/>
  <c r="C376"/>
  <c r="D376" s="1"/>
  <c r="B378" i="7"/>
  <c r="A377"/>
  <c r="C377"/>
  <c r="D377" s="1"/>
  <c r="A377" i="6"/>
  <c r="B378"/>
  <c r="C377"/>
  <c r="D377" s="1"/>
  <c r="B377" i="4"/>
  <c r="A376"/>
  <c r="C376"/>
  <c r="D376" s="1"/>
  <c r="C379" i="14" l="1"/>
  <c r="B380"/>
  <c r="D380" i="19"/>
  <c r="C380"/>
  <c r="E380" s="1"/>
  <c r="B381"/>
  <c r="B380" i="1"/>
  <c r="D379"/>
  <c r="C379"/>
  <c r="E379" s="1"/>
  <c r="B381" i="16"/>
  <c r="D381" s="1"/>
  <c r="C380"/>
  <c r="E380" s="1"/>
  <c r="B382" i="21"/>
  <c r="D382" s="1"/>
  <c r="C381"/>
  <c r="E381" s="1"/>
  <c r="B381" i="20"/>
  <c r="D381" s="1"/>
  <c r="C380"/>
  <c r="E380" s="1"/>
  <c r="B382" i="18"/>
  <c r="D382" s="1"/>
  <c r="C381"/>
  <c r="E381" s="1"/>
  <c r="B382" i="17"/>
  <c r="D382" s="1"/>
  <c r="C381"/>
  <c r="E381" s="1"/>
  <c r="A375" i="5"/>
  <c r="C375"/>
  <c r="D375" s="1"/>
  <c r="B376"/>
  <c r="A376" i="13"/>
  <c r="B377"/>
  <c r="C377" s="1"/>
  <c r="D377" s="1"/>
  <c r="A507" i="12"/>
  <c r="B508"/>
  <c r="C507"/>
  <c r="D507" s="1"/>
  <c r="B450" i="11"/>
  <c r="A449"/>
  <c r="C449"/>
  <c r="D449" s="1"/>
  <c r="B377" i="10"/>
  <c r="A376"/>
  <c r="C376"/>
  <c r="D376" s="1"/>
  <c r="A376" i="9"/>
  <c r="B377"/>
  <c r="C376"/>
  <c r="D376" s="1"/>
  <c r="B378" i="8"/>
  <c r="A377"/>
  <c r="C377"/>
  <c r="D377" s="1"/>
  <c r="B379" i="7"/>
  <c r="A378"/>
  <c r="C378"/>
  <c r="D378" s="1"/>
  <c r="A378" i="6"/>
  <c r="B379"/>
  <c r="C378"/>
  <c r="D378" s="1"/>
  <c r="B378" i="4"/>
  <c r="A377"/>
  <c r="C377"/>
  <c r="D377" s="1"/>
  <c r="B381" i="14" l="1"/>
  <c r="C380"/>
  <c r="D381" i="19"/>
  <c r="B382"/>
  <c r="C381"/>
  <c r="E381" s="1"/>
  <c r="B381" i="1"/>
  <c r="D380"/>
  <c r="C380"/>
  <c r="E380" s="1"/>
  <c r="B382" i="16"/>
  <c r="D382" s="1"/>
  <c r="C381"/>
  <c r="E381" s="1"/>
  <c r="B383" i="21"/>
  <c r="D383" s="1"/>
  <c r="C382"/>
  <c r="E382" s="1"/>
  <c r="B382" i="20"/>
  <c r="D382" s="1"/>
  <c r="C381"/>
  <c r="E381" s="1"/>
  <c r="B383" i="18"/>
  <c r="D383" s="1"/>
  <c r="C382"/>
  <c r="E382" s="1"/>
  <c r="B383" i="17"/>
  <c r="D383" s="1"/>
  <c r="C382"/>
  <c r="E382" s="1"/>
  <c r="A376" i="5"/>
  <c r="C376"/>
  <c r="D376" s="1"/>
  <c r="B377"/>
  <c r="A377" i="13"/>
  <c r="B378"/>
  <c r="C378" s="1"/>
  <c r="D378" s="1"/>
  <c r="B509" i="12"/>
  <c r="A508"/>
  <c r="C508"/>
  <c r="D508" s="1"/>
  <c r="B451" i="11"/>
  <c r="A450"/>
  <c r="C450"/>
  <c r="D450" s="1"/>
  <c r="B378" i="10"/>
  <c r="A377"/>
  <c r="C377"/>
  <c r="D377" s="1"/>
  <c r="A377" i="9"/>
  <c r="B378"/>
  <c r="C377"/>
  <c r="D377" s="1"/>
  <c r="B379" i="8"/>
  <c r="A378"/>
  <c r="C378"/>
  <c r="D378" s="1"/>
  <c r="B380" i="7"/>
  <c r="A379"/>
  <c r="C379"/>
  <c r="D379" s="1"/>
  <c r="A379" i="6"/>
  <c r="B380"/>
  <c r="C379"/>
  <c r="D379" s="1"/>
  <c r="B379" i="4"/>
  <c r="A378"/>
  <c r="C378"/>
  <c r="D378" s="1"/>
  <c r="C381" i="14" l="1"/>
  <c r="B382"/>
  <c r="D382" i="19"/>
  <c r="B383"/>
  <c r="C382"/>
  <c r="E382" s="1"/>
  <c r="B382" i="1"/>
  <c r="D381"/>
  <c r="C381"/>
  <c r="E381" s="1"/>
  <c r="B383" i="16"/>
  <c r="D383" s="1"/>
  <c r="C382"/>
  <c r="E382" s="1"/>
  <c r="B384" i="21"/>
  <c r="D384" s="1"/>
  <c r="C383"/>
  <c r="E383" s="1"/>
  <c r="B383" i="20"/>
  <c r="D383" s="1"/>
  <c r="C382"/>
  <c r="E382" s="1"/>
  <c r="B384" i="18"/>
  <c r="D384" s="1"/>
  <c r="C383"/>
  <c r="E383" s="1"/>
  <c r="B384" i="17"/>
  <c r="D384" s="1"/>
  <c r="C383"/>
  <c r="E383" s="1"/>
  <c r="A377" i="5"/>
  <c r="C377"/>
  <c r="D377" s="1"/>
  <c r="B378"/>
  <c r="A378" i="13"/>
  <c r="B379"/>
  <c r="C379" s="1"/>
  <c r="D379" s="1"/>
  <c r="B510" i="12"/>
  <c r="A509"/>
  <c r="C509"/>
  <c r="D509" s="1"/>
  <c r="B452" i="11"/>
  <c r="A451"/>
  <c r="C451"/>
  <c r="D451" s="1"/>
  <c r="B379" i="10"/>
  <c r="A378"/>
  <c r="C378"/>
  <c r="D378" s="1"/>
  <c r="A378" i="9"/>
  <c r="B379"/>
  <c r="C378"/>
  <c r="D378" s="1"/>
  <c r="B380" i="8"/>
  <c r="A379"/>
  <c r="C379"/>
  <c r="D379" s="1"/>
  <c r="B381" i="7"/>
  <c r="A380"/>
  <c r="C380"/>
  <c r="D380" s="1"/>
  <c r="A380" i="6"/>
  <c r="B381"/>
  <c r="C380"/>
  <c r="D380" s="1"/>
  <c r="B380" i="4"/>
  <c r="A379"/>
  <c r="C379"/>
  <c r="D379" s="1"/>
  <c r="B383" i="14" l="1"/>
  <c r="C382"/>
  <c r="D383" i="19"/>
  <c r="B384"/>
  <c r="C383"/>
  <c r="E383" s="1"/>
  <c r="B383" i="1"/>
  <c r="D382"/>
  <c r="C382"/>
  <c r="E382" s="1"/>
  <c r="B384" i="16"/>
  <c r="D384" s="1"/>
  <c r="C383"/>
  <c r="E383" s="1"/>
  <c r="B385" i="21"/>
  <c r="D385" s="1"/>
  <c r="C384"/>
  <c r="E384" s="1"/>
  <c r="B384" i="20"/>
  <c r="D384" s="1"/>
  <c r="C383"/>
  <c r="E383" s="1"/>
  <c r="B385" i="18"/>
  <c r="D385" s="1"/>
  <c r="C384"/>
  <c r="E384" s="1"/>
  <c r="B385" i="17"/>
  <c r="D385" s="1"/>
  <c r="C384"/>
  <c r="E384" s="1"/>
  <c r="A378" i="5"/>
  <c r="C378"/>
  <c r="D378" s="1"/>
  <c r="B379"/>
  <c r="A379" i="13"/>
  <c r="B380"/>
  <c r="C380" s="1"/>
  <c r="D380" s="1"/>
  <c r="B511" i="12"/>
  <c r="A510"/>
  <c r="C510"/>
  <c r="D510" s="1"/>
  <c r="A452" i="11"/>
  <c r="B453"/>
  <c r="C452"/>
  <c r="D452" s="1"/>
  <c r="B380" i="10"/>
  <c r="A379"/>
  <c r="C379"/>
  <c r="D379" s="1"/>
  <c r="A379" i="9"/>
  <c r="B380"/>
  <c r="C379"/>
  <c r="D379" s="1"/>
  <c r="B381" i="8"/>
  <c r="A380"/>
  <c r="C380"/>
  <c r="D380" s="1"/>
  <c r="B382" i="7"/>
  <c r="A381"/>
  <c r="C381"/>
  <c r="D381" s="1"/>
  <c r="A381" i="6"/>
  <c r="B382"/>
  <c r="C381"/>
  <c r="D381" s="1"/>
  <c r="B381" i="4"/>
  <c r="A380"/>
  <c r="C380"/>
  <c r="D380" s="1"/>
  <c r="C383" i="14" l="1"/>
  <c r="B384"/>
  <c r="D384" i="19"/>
  <c r="B385"/>
  <c r="C384"/>
  <c r="E384" s="1"/>
  <c r="B384" i="1"/>
  <c r="D383"/>
  <c r="C383"/>
  <c r="E383" s="1"/>
  <c r="B385" i="16"/>
  <c r="D385" s="1"/>
  <c r="C384"/>
  <c r="E384" s="1"/>
  <c r="B386" i="21"/>
  <c r="D386" s="1"/>
  <c r="C385"/>
  <c r="E385" s="1"/>
  <c r="B385" i="20"/>
  <c r="D385" s="1"/>
  <c r="C384"/>
  <c r="E384" s="1"/>
  <c r="B386" i="18"/>
  <c r="D386" s="1"/>
  <c r="C385"/>
  <c r="E385" s="1"/>
  <c r="B386" i="17"/>
  <c r="D386" s="1"/>
  <c r="C385"/>
  <c r="E385" s="1"/>
  <c r="A379" i="5"/>
  <c r="C379"/>
  <c r="D379" s="1"/>
  <c r="B380"/>
  <c r="A380" i="13"/>
  <c r="B381"/>
  <c r="C381" s="1"/>
  <c r="D381" s="1"/>
  <c r="B512" i="12"/>
  <c r="A511"/>
  <c r="C511"/>
  <c r="D511" s="1"/>
  <c r="B454" i="11"/>
  <c r="A453"/>
  <c r="C453"/>
  <c r="D453" s="1"/>
  <c r="B381" i="10"/>
  <c r="A380"/>
  <c r="C380"/>
  <c r="D380" s="1"/>
  <c r="A380" i="9"/>
  <c r="B381"/>
  <c r="C380"/>
  <c r="D380" s="1"/>
  <c r="B382" i="8"/>
  <c r="A381"/>
  <c r="C381"/>
  <c r="D381" s="1"/>
  <c r="B383" i="7"/>
  <c r="A382"/>
  <c r="C382"/>
  <c r="D382" s="1"/>
  <c r="A382" i="6"/>
  <c r="B383"/>
  <c r="C382"/>
  <c r="D382" s="1"/>
  <c r="B382" i="4"/>
  <c r="A381"/>
  <c r="C381"/>
  <c r="D381" s="1"/>
  <c r="B385" i="14" l="1"/>
  <c r="C384"/>
  <c r="D385" i="19"/>
  <c r="C385"/>
  <c r="E385" s="1"/>
  <c r="B386"/>
  <c r="B385" i="1"/>
  <c r="D384"/>
  <c r="C384"/>
  <c r="E384" s="1"/>
  <c r="B386" i="16"/>
  <c r="D386" s="1"/>
  <c r="C385"/>
  <c r="E385" s="1"/>
  <c r="B387" i="21"/>
  <c r="D387" s="1"/>
  <c r="C386"/>
  <c r="E386" s="1"/>
  <c r="B386" i="20"/>
  <c r="D386" s="1"/>
  <c r="C385"/>
  <c r="E385" s="1"/>
  <c r="B387" i="18"/>
  <c r="D387" s="1"/>
  <c r="C386"/>
  <c r="E386" s="1"/>
  <c r="B387" i="17"/>
  <c r="D387" s="1"/>
  <c r="C386"/>
  <c r="E386" s="1"/>
  <c r="B381" i="5"/>
  <c r="C380"/>
  <c r="D380" s="1"/>
  <c r="A380"/>
  <c r="A381" i="13"/>
  <c r="B382"/>
  <c r="C382" s="1"/>
  <c r="D382" s="1"/>
  <c r="A512" i="12"/>
  <c r="B513"/>
  <c r="C512"/>
  <c r="D512" s="1"/>
  <c r="B455" i="11"/>
  <c r="A454"/>
  <c r="C454"/>
  <c r="D454" s="1"/>
  <c r="B382" i="10"/>
  <c r="A381"/>
  <c r="C381"/>
  <c r="D381" s="1"/>
  <c r="A381" i="9"/>
  <c r="B382"/>
  <c r="C381"/>
  <c r="D381" s="1"/>
  <c r="B383" i="8"/>
  <c r="A382"/>
  <c r="C382"/>
  <c r="D382" s="1"/>
  <c r="B384" i="7"/>
  <c r="A383"/>
  <c r="C383"/>
  <c r="D383" s="1"/>
  <c r="A383" i="6"/>
  <c r="B384"/>
  <c r="C383"/>
  <c r="D383" s="1"/>
  <c r="B383" i="4"/>
  <c r="A382"/>
  <c r="C382"/>
  <c r="D382" s="1"/>
  <c r="B386" i="14" l="1"/>
  <c r="C385"/>
  <c r="D386" i="19"/>
  <c r="C386"/>
  <c r="E386" s="1"/>
  <c r="B387"/>
  <c r="B386" i="1"/>
  <c r="D385"/>
  <c r="C385"/>
  <c r="E385" s="1"/>
  <c r="B387" i="16"/>
  <c r="D387" s="1"/>
  <c r="C386"/>
  <c r="E386" s="1"/>
  <c r="B388" i="21"/>
  <c r="D388" s="1"/>
  <c r="C387"/>
  <c r="E387" s="1"/>
  <c r="B387" i="20"/>
  <c r="D387" s="1"/>
  <c r="C386"/>
  <c r="E386" s="1"/>
  <c r="B388" i="18"/>
  <c r="D388" s="1"/>
  <c r="C387"/>
  <c r="E387" s="1"/>
  <c r="B388" i="17"/>
  <c r="D388" s="1"/>
  <c r="C387"/>
  <c r="E387" s="1"/>
  <c r="B382" i="5"/>
  <c r="C381"/>
  <c r="D381" s="1"/>
  <c r="A381"/>
  <c r="A382" i="13"/>
  <c r="B383"/>
  <c r="C383" s="1"/>
  <c r="D383" s="1"/>
  <c r="B514" i="12"/>
  <c r="A513"/>
  <c r="C513"/>
  <c r="D513" s="1"/>
  <c r="A455" i="11"/>
  <c r="B456"/>
  <c r="C455"/>
  <c r="D455" s="1"/>
  <c r="B383" i="10"/>
  <c r="A382"/>
  <c r="C382"/>
  <c r="D382" s="1"/>
  <c r="A382" i="9"/>
  <c r="B383"/>
  <c r="C382"/>
  <c r="D382" s="1"/>
  <c r="B384" i="8"/>
  <c r="A383"/>
  <c r="C383"/>
  <c r="D383" s="1"/>
  <c r="B385" i="7"/>
  <c r="A384"/>
  <c r="C384"/>
  <c r="D384" s="1"/>
  <c r="A384" i="6"/>
  <c r="B385"/>
  <c r="C384"/>
  <c r="D384" s="1"/>
  <c r="B384" i="4"/>
  <c r="A383"/>
  <c r="C383"/>
  <c r="D383" s="1"/>
  <c r="B387" i="14" l="1"/>
  <c r="C386"/>
  <c r="D387" i="19"/>
  <c r="B388"/>
  <c r="C387"/>
  <c r="E387" s="1"/>
  <c r="B387" i="1"/>
  <c r="D386"/>
  <c r="C386"/>
  <c r="E386" s="1"/>
  <c r="B388" i="16"/>
  <c r="D388" s="1"/>
  <c r="C387"/>
  <c r="E387" s="1"/>
  <c r="B389" i="21"/>
  <c r="D389" s="1"/>
  <c r="C388"/>
  <c r="E388" s="1"/>
  <c r="B388" i="20"/>
  <c r="D388" s="1"/>
  <c r="C387"/>
  <c r="E387" s="1"/>
  <c r="B389" i="18"/>
  <c r="D389" s="1"/>
  <c r="C388"/>
  <c r="E388" s="1"/>
  <c r="B389" i="17"/>
  <c r="D389" s="1"/>
  <c r="C388"/>
  <c r="E388" s="1"/>
  <c r="A382" i="5"/>
  <c r="B383"/>
  <c r="C382"/>
  <c r="D382" s="1"/>
  <c r="A383" i="13"/>
  <c r="B384"/>
  <c r="C384" s="1"/>
  <c r="D384" s="1"/>
  <c r="B515" i="12"/>
  <c r="A514"/>
  <c r="C514"/>
  <c r="D514" s="1"/>
  <c r="B457" i="11"/>
  <c r="A456"/>
  <c r="C456"/>
  <c r="D456" s="1"/>
  <c r="B384" i="10"/>
  <c r="A383"/>
  <c r="C383"/>
  <c r="D383" s="1"/>
  <c r="A383" i="9"/>
  <c r="B384"/>
  <c r="C383"/>
  <c r="D383" s="1"/>
  <c r="B385" i="8"/>
  <c r="A384"/>
  <c r="C384"/>
  <c r="D384" s="1"/>
  <c r="B386" i="7"/>
  <c r="A385"/>
  <c r="C385"/>
  <c r="D385" s="1"/>
  <c r="A385" i="6"/>
  <c r="B386"/>
  <c r="C385"/>
  <c r="D385" s="1"/>
  <c r="B385" i="4"/>
  <c r="A384"/>
  <c r="C384"/>
  <c r="D384" s="1"/>
  <c r="B388" i="14" l="1"/>
  <c r="C387"/>
  <c r="D388" i="19"/>
  <c r="B389"/>
  <c r="C388"/>
  <c r="E388" s="1"/>
  <c r="B388" i="1"/>
  <c r="D387"/>
  <c r="C387"/>
  <c r="E387" s="1"/>
  <c r="B389" i="16"/>
  <c r="D389" s="1"/>
  <c r="C388"/>
  <c r="E388" s="1"/>
  <c r="B390" i="21"/>
  <c r="D390" s="1"/>
  <c r="C389"/>
  <c r="E389" s="1"/>
  <c r="B389" i="20"/>
  <c r="D389" s="1"/>
  <c r="C388"/>
  <c r="E388" s="1"/>
  <c r="B390" i="18"/>
  <c r="D390" s="1"/>
  <c r="C389"/>
  <c r="E389" s="1"/>
  <c r="B390" i="17"/>
  <c r="D390" s="1"/>
  <c r="C389"/>
  <c r="E389" s="1"/>
  <c r="A383" i="5"/>
  <c r="C383"/>
  <c r="D383" s="1"/>
  <c r="B384"/>
  <c r="A384" i="13"/>
  <c r="B385"/>
  <c r="C385" s="1"/>
  <c r="D385" s="1"/>
  <c r="A515" i="12"/>
  <c r="B516"/>
  <c r="C515"/>
  <c r="D515" s="1"/>
  <c r="B458" i="11"/>
  <c r="A457"/>
  <c r="C457"/>
  <c r="D457" s="1"/>
  <c r="B385" i="10"/>
  <c r="A384"/>
  <c r="C384"/>
  <c r="D384" s="1"/>
  <c r="A384" i="9"/>
  <c r="B385"/>
  <c r="C384"/>
  <c r="D384" s="1"/>
  <c r="B386" i="8"/>
  <c r="A385"/>
  <c r="C385"/>
  <c r="D385" s="1"/>
  <c r="B387" i="7"/>
  <c r="A386"/>
  <c r="C386"/>
  <c r="D386" s="1"/>
  <c r="A386" i="6"/>
  <c r="B387"/>
  <c r="C386"/>
  <c r="D386" s="1"/>
  <c r="B386" i="4"/>
  <c r="A385"/>
  <c r="C385"/>
  <c r="D385" s="1"/>
  <c r="B389" i="14" l="1"/>
  <c r="C388"/>
  <c r="D389" i="19"/>
  <c r="B390"/>
  <c r="C389"/>
  <c r="E389" s="1"/>
  <c r="B389" i="1"/>
  <c r="D388"/>
  <c r="C388"/>
  <c r="E388" s="1"/>
  <c r="B390" i="16"/>
  <c r="D390" s="1"/>
  <c r="C389"/>
  <c r="E389" s="1"/>
  <c r="B391" i="21"/>
  <c r="D391" s="1"/>
  <c r="C390"/>
  <c r="E390" s="1"/>
  <c r="B390" i="20"/>
  <c r="D390" s="1"/>
  <c r="C389"/>
  <c r="E389" s="1"/>
  <c r="B391" i="18"/>
  <c r="D391" s="1"/>
  <c r="C390"/>
  <c r="E390" s="1"/>
  <c r="B391" i="17"/>
  <c r="D391" s="1"/>
  <c r="C390"/>
  <c r="E390" s="1"/>
  <c r="A384" i="5"/>
  <c r="C384"/>
  <c r="D384" s="1"/>
  <c r="B385"/>
  <c r="A385" i="13"/>
  <c r="B386"/>
  <c r="C386" s="1"/>
  <c r="D386" s="1"/>
  <c r="B517" i="12"/>
  <c r="A516"/>
  <c r="C516"/>
  <c r="D516" s="1"/>
  <c r="B459" i="11"/>
  <c r="A458"/>
  <c r="C458"/>
  <c r="D458" s="1"/>
  <c r="B386" i="10"/>
  <c r="A385"/>
  <c r="C385"/>
  <c r="D385" s="1"/>
  <c r="A385" i="9"/>
  <c r="B386"/>
  <c r="C385"/>
  <c r="D385" s="1"/>
  <c r="B387" i="8"/>
  <c r="A386"/>
  <c r="C386"/>
  <c r="D386" s="1"/>
  <c r="B388" i="7"/>
  <c r="A387"/>
  <c r="C387"/>
  <c r="D387" s="1"/>
  <c r="A387" i="6"/>
  <c r="B388"/>
  <c r="C387"/>
  <c r="D387" s="1"/>
  <c r="B387" i="4"/>
  <c r="A386"/>
  <c r="C386"/>
  <c r="D386" s="1"/>
  <c r="C389" i="14" l="1"/>
  <c r="B390"/>
  <c r="D390" i="19"/>
  <c r="C390"/>
  <c r="E390" s="1"/>
  <c r="B391"/>
  <c r="B390" i="1"/>
  <c r="D389"/>
  <c r="C389"/>
  <c r="E389" s="1"/>
  <c r="B391" i="16"/>
  <c r="D391" s="1"/>
  <c r="C390"/>
  <c r="E390" s="1"/>
  <c r="B392" i="21"/>
  <c r="D392" s="1"/>
  <c r="C391"/>
  <c r="E391" s="1"/>
  <c r="B391" i="20"/>
  <c r="D391" s="1"/>
  <c r="C390"/>
  <c r="E390" s="1"/>
  <c r="B392" i="18"/>
  <c r="D392" s="1"/>
  <c r="C391"/>
  <c r="E391" s="1"/>
  <c r="B392" i="17"/>
  <c r="D392" s="1"/>
  <c r="C391"/>
  <c r="E391" s="1"/>
  <c r="A385" i="5"/>
  <c r="C385"/>
  <c r="D385" s="1"/>
  <c r="B386"/>
  <c r="A386" i="13"/>
  <c r="B387"/>
  <c r="C387" s="1"/>
  <c r="D387" s="1"/>
  <c r="B518" i="12"/>
  <c r="A517"/>
  <c r="C517"/>
  <c r="D517" s="1"/>
  <c r="B460" i="11"/>
  <c r="A459"/>
  <c r="C459"/>
  <c r="D459" s="1"/>
  <c r="B387" i="10"/>
  <c r="A386"/>
  <c r="C386"/>
  <c r="D386" s="1"/>
  <c r="A386" i="9"/>
  <c r="B387"/>
  <c r="C386"/>
  <c r="D386" s="1"/>
  <c r="B388" i="8"/>
  <c r="A387"/>
  <c r="C387"/>
  <c r="D387" s="1"/>
  <c r="B389" i="7"/>
  <c r="A388"/>
  <c r="C388"/>
  <c r="D388" s="1"/>
  <c r="A388" i="6"/>
  <c r="B389"/>
  <c r="C388"/>
  <c r="D388" s="1"/>
  <c r="B388" i="4"/>
  <c r="A387"/>
  <c r="C387"/>
  <c r="D387" s="1"/>
  <c r="B391" i="14" l="1"/>
  <c r="C390"/>
  <c r="D391" i="19"/>
  <c r="B392"/>
  <c r="C391"/>
  <c r="E391" s="1"/>
  <c r="B391" i="1"/>
  <c r="D390"/>
  <c r="C390"/>
  <c r="E390" s="1"/>
  <c r="B392" i="16"/>
  <c r="D392" s="1"/>
  <c r="C391"/>
  <c r="E391" s="1"/>
  <c r="B393" i="21"/>
  <c r="D393" s="1"/>
  <c r="C392"/>
  <c r="E392" s="1"/>
  <c r="B392" i="20"/>
  <c r="D392" s="1"/>
  <c r="C391"/>
  <c r="E391" s="1"/>
  <c r="B393" i="18"/>
  <c r="D393" s="1"/>
  <c r="C392"/>
  <c r="E392" s="1"/>
  <c r="B393" i="17"/>
  <c r="D393" s="1"/>
  <c r="C392"/>
  <c r="E392" s="1"/>
  <c r="A386" i="5"/>
  <c r="C386"/>
  <c r="D386" s="1"/>
  <c r="B387"/>
  <c r="A387" i="13"/>
  <c r="B388"/>
  <c r="C388" s="1"/>
  <c r="D388" s="1"/>
  <c r="A518" i="12"/>
  <c r="C518"/>
  <c r="D518" s="1"/>
  <c r="A460" i="11"/>
  <c r="B461"/>
  <c r="C460"/>
  <c r="D460" s="1"/>
  <c r="B388" i="10"/>
  <c r="A387"/>
  <c r="C387"/>
  <c r="D387" s="1"/>
  <c r="A387" i="9"/>
  <c r="B388"/>
  <c r="C387"/>
  <c r="D387" s="1"/>
  <c r="B389" i="8"/>
  <c r="A388"/>
  <c r="C388"/>
  <c r="D388" s="1"/>
  <c r="B390" i="7"/>
  <c r="A389"/>
  <c r="C389"/>
  <c r="D389" s="1"/>
  <c r="A389" i="6"/>
  <c r="B390"/>
  <c r="C389"/>
  <c r="D389" s="1"/>
  <c r="B389" i="4"/>
  <c r="A388"/>
  <c r="C388"/>
  <c r="D388" s="1"/>
  <c r="C391" i="14" l="1"/>
  <c r="B392"/>
  <c r="D392" i="19"/>
  <c r="B393"/>
  <c r="C392"/>
  <c r="E392" s="1"/>
  <c r="B392" i="1"/>
  <c r="D391"/>
  <c r="C391"/>
  <c r="E391" s="1"/>
  <c r="B393" i="16"/>
  <c r="D393" s="1"/>
  <c r="C392"/>
  <c r="E392" s="1"/>
  <c r="B394" i="21"/>
  <c r="D394" s="1"/>
  <c r="C393"/>
  <c r="E393" s="1"/>
  <c r="B393" i="20"/>
  <c r="D393" s="1"/>
  <c r="C392"/>
  <c r="E392" s="1"/>
  <c r="B394" i="18"/>
  <c r="D394" s="1"/>
  <c r="C393"/>
  <c r="E393" s="1"/>
  <c r="B394" i="17"/>
  <c r="D394" s="1"/>
  <c r="C393"/>
  <c r="E393" s="1"/>
  <c r="A387" i="5"/>
  <c r="C387"/>
  <c r="D387" s="1"/>
  <c r="B388"/>
  <c r="A388" i="13"/>
  <c r="B389"/>
  <c r="C389" s="1"/>
  <c r="D389" s="1"/>
  <c r="B462" i="11"/>
  <c r="A461"/>
  <c r="C461"/>
  <c r="D461" s="1"/>
  <c r="B389" i="10"/>
  <c r="A388"/>
  <c r="C388"/>
  <c r="D388" s="1"/>
  <c r="A388" i="9"/>
  <c r="B389"/>
  <c r="C388"/>
  <c r="D388" s="1"/>
  <c r="B390" i="8"/>
  <c r="A389"/>
  <c r="C389"/>
  <c r="D389" s="1"/>
  <c r="B391" i="7"/>
  <c r="A390"/>
  <c r="C390"/>
  <c r="D390" s="1"/>
  <c r="A390" i="6"/>
  <c r="B391"/>
  <c r="C390"/>
  <c r="D390" s="1"/>
  <c r="B390" i="4"/>
  <c r="A389"/>
  <c r="C389"/>
  <c r="D389" s="1"/>
  <c r="B393" i="14" l="1"/>
  <c r="C392"/>
  <c r="D393" i="19"/>
  <c r="C393"/>
  <c r="E393" s="1"/>
  <c r="B394"/>
  <c r="B393" i="1"/>
  <c r="D392"/>
  <c r="C392"/>
  <c r="E392" s="1"/>
  <c r="B394" i="16"/>
  <c r="D394" s="1"/>
  <c r="C393"/>
  <c r="E393" s="1"/>
  <c r="B395" i="21"/>
  <c r="D395" s="1"/>
  <c r="C394"/>
  <c r="E394" s="1"/>
  <c r="B394" i="20"/>
  <c r="D394" s="1"/>
  <c r="C393"/>
  <c r="E393" s="1"/>
  <c r="B395" i="18"/>
  <c r="D395" s="1"/>
  <c r="C394"/>
  <c r="E394" s="1"/>
  <c r="B395" i="17"/>
  <c r="D395" s="1"/>
  <c r="C394"/>
  <c r="E394" s="1"/>
  <c r="B389" i="5"/>
  <c r="C388"/>
  <c r="D388" s="1"/>
  <c r="A388"/>
  <c r="A389" i="13"/>
  <c r="B390"/>
  <c r="C390" s="1"/>
  <c r="D390" s="1"/>
  <c r="B463" i="11"/>
  <c r="A462"/>
  <c r="C462"/>
  <c r="D462" s="1"/>
  <c r="B390" i="10"/>
  <c r="A389"/>
  <c r="C389"/>
  <c r="D389" s="1"/>
  <c r="A389" i="9"/>
  <c r="B390"/>
  <c r="C389"/>
  <c r="D389" s="1"/>
  <c r="B391" i="8"/>
  <c r="A390"/>
  <c r="C390"/>
  <c r="D390" s="1"/>
  <c r="B392" i="7"/>
  <c r="A391"/>
  <c r="C391"/>
  <c r="D391" s="1"/>
  <c r="A391" i="6"/>
  <c r="B392"/>
  <c r="C391"/>
  <c r="D391" s="1"/>
  <c r="B391" i="4"/>
  <c r="A390"/>
  <c r="C390"/>
  <c r="D390" s="1"/>
  <c r="B394" i="14" l="1"/>
  <c r="C393"/>
  <c r="D394" i="19"/>
  <c r="C394"/>
  <c r="E394" s="1"/>
  <c r="B395"/>
  <c r="B394" i="1"/>
  <c r="D393"/>
  <c r="C393"/>
  <c r="E393" s="1"/>
  <c r="B395" i="16"/>
  <c r="D395" s="1"/>
  <c r="C394"/>
  <c r="E394" s="1"/>
  <c r="B396" i="21"/>
  <c r="D396" s="1"/>
  <c r="C395"/>
  <c r="E395" s="1"/>
  <c r="B395" i="20"/>
  <c r="D395" s="1"/>
  <c r="C394"/>
  <c r="E394" s="1"/>
  <c r="B396" i="18"/>
  <c r="D396" s="1"/>
  <c r="C395"/>
  <c r="E395" s="1"/>
  <c r="B396" i="17"/>
  <c r="D396" s="1"/>
  <c r="C395"/>
  <c r="E395" s="1"/>
  <c r="B390" i="5"/>
  <c r="C389"/>
  <c r="D389" s="1"/>
  <c r="A389"/>
  <c r="A390" i="13"/>
  <c r="B391"/>
  <c r="C391" s="1"/>
  <c r="D391" s="1"/>
  <c r="A463" i="11"/>
  <c r="B464"/>
  <c r="C463"/>
  <c r="D463" s="1"/>
  <c r="B391" i="10"/>
  <c r="A390"/>
  <c r="C390"/>
  <c r="D390" s="1"/>
  <c r="A390" i="9"/>
  <c r="B391"/>
  <c r="C390"/>
  <c r="D390" s="1"/>
  <c r="B392" i="8"/>
  <c r="A391"/>
  <c r="C391"/>
  <c r="D391" s="1"/>
  <c r="B393" i="7"/>
  <c r="A392"/>
  <c r="C392"/>
  <c r="D392" s="1"/>
  <c r="A392" i="6"/>
  <c r="B393"/>
  <c r="C392"/>
  <c r="D392" s="1"/>
  <c r="B392" i="4"/>
  <c r="A391"/>
  <c r="C391"/>
  <c r="D391" s="1"/>
  <c r="B395" i="14" l="1"/>
  <c r="C394"/>
  <c r="D395" i="19"/>
  <c r="C395"/>
  <c r="E395" s="1"/>
  <c r="B396"/>
  <c r="B395" i="1"/>
  <c r="D394"/>
  <c r="C394"/>
  <c r="E394" s="1"/>
  <c r="B396" i="16"/>
  <c r="D396" s="1"/>
  <c r="C395"/>
  <c r="E395" s="1"/>
  <c r="B397" i="21"/>
  <c r="D397" s="1"/>
  <c r="C396"/>
  <c r="E396" s="1"/>
  <c r="B396" i="20"/>
  <c r="D396" s="1"/>
  <c r="C395"/>
  <c r="E395" s="1"/>
  <c r="B397" i="18"/>
  <c r="D397" s="1"/>
  <c r="C396"/>
  <c r="E396" s="1"/>
  <c r="B397" i="17"/>
  <c r="D397" s="1"/>
  <c r="C396"/>
  <c r="E396" s="1"/>
  <c r="C390" i="5"/>
  <c r="D390" s="1"/>
  <c r="B391"/>
  <c r="A390"/>
  <c r="A391" i="13"/>
  <c r="B392"/>
  <c r="C392" s="1"/>
  <c r="D392" s="1"/>
  <c r="B465" i="11"/>
  <c r="A464"/>
  <c r="C464"/>
  <c r="D464" s="1"/>
  <c r="B392" i="10"/>
  <c r="A391"/>
  <c r="C391"/>
  <c r="D391" s="1"/>
  <c r="A391" i="9"/>
  <c r="B392"/>
  <c r="C391"/>
  <c r="D391" s="1"/>
  <c r="B393" i="8"/>
  <c r="A392"/>
  <c r="C392"/>
  <c r="D392" s="1"/>
  <c r="B394" i="7"/>
  <c r="A393"/>
  <c r="C393"/>
  <c r="D393" s="1"/>
  <c r="A393" i="6"/>
  <c r="B394"/>
  <c r="C393"/>
  <c r="D393" s="1"/>
  <c r="B393" i="4"/>
  <c r="A392"/>
  <c r="C392"/>
  <c r="D392" s="1"/>
  <c r="C395" i="14" l="1"/>
  <c r="B396"/>
  <c r="D396" i="19"/>
  <c r="C396"/>
  <c r="E396" s="1"/>
  <c r="B397"/>
  <c r="B396" i="1"/>
  <c r="D395"/>
  <c r="C395"/>
  <c r="E395" s="1"/>
  <c r="B397" i="16"/>
  <c r="D397" s="1"/>
  <c r="C396"/>
  <c r="E396" s="1"/>
  <c r="B398" i="21"/>
  <c r="D398" s="1"/>
  <c r="C397"/>
  <c r="E397" s="1"/>
  <c r="B397" i="20"/>
  <c r="D397" s="1"/>
  <c r="C396"/>
  <c r="E396" s="1"/>
  <c r="B398" i="18"/>
  <c r="D398" s="1"/>
  <c r="C397"/>
  <c r="E397" s="1"/>
  <c r="B398" i="17"/>
  <c r="D398" s="1"/>
  <c r="C397"/>
  <c r="E397" s="1"/>
  <c r="B392" i="5"/>
  <c r="A391"/>
  <c r="C391"/>
  <c r="D391" s="1"/>
  <c r="A392" i="13"/>
  <c r="B393"/>
  <c r="C393" s="1"/>
  <c r="D393" s="1"/>
  <c r="B466" i="11"/>
  <c r="A465"/>
  <c r="C465"/>
  <c r="D465" s="1"/>
  <c r="B393" i="10"/>
  <c r="A392"/>
  <c r="C392"/>
  <c r="D392" s="1"/>
  <c r="A392" i="9"/>
  <c r="B393"/>
  <c r="C392"/>
  <c r="D392" s="1"/>
  <c r="B394" i="8"/>
  <c r="A393"/>
  <c r="C393"/>
  <c r="D393" s="1"/>
  <c r="B395" i="7"/>
  <c r="A394"/>
  <c r="C394"/>
  <c r="D394" s="1"/>
  <c r="A394" i="6"/>
  <c r="B395"/>
  <c r="C394"/>
  <c r="D394" s="1"/>
  <c r="B394" i="4"/>
  <c r="A393"/>
  <c r="C393"/>
  <c r="D393" s="1"/>
  <c r="B397" i="14" l="1"/>
  <c r="C396"/>
  <c r="D397" i="19"/>
  <c r="B398"/>
  <c r="C397"/>
  <c r="E397" s="1"/>
  <c r="B397" i="1"/>
  <c r="D396"/>
  <c r="C396"/>
  <c r="E396" s="1"/>
  <c r="B398" i="16"/>
  <c r="D398" s="1"/>
  <c r="C397"/>
  <c r="E397" s="1"/>
  <c r="B399" i="21"/>
  <c r="D399" s="1"/>
  <c r="C398"/>
  <c r="E398" s="1"/>
  <c r="B398" i="20"/>
  <c r="D398" s="1"/>
  <c r="C397"/>
  <c r="E397" s="1"/>
  <c r="B399" i="18"/>
  <c r="D399" s="1"/>
  <c r="C398"/>
  <c r="E398" s="1"/>
  <c r="B399" i="17"/>
  <c r="D399" s="1"/>
  <c r="C398"/>
  <c r="E398" s="1"/>
  <c r="B393" i="5"/>
  <c r="A392"/>
  <c r="C392"/>
  <c r="D392" s="1"/>
  <c r="A393" i="13"/>
  <c r="B394"/>
  <c r="C394" s="1"/>
  <c r="D394" s="1"/>
  <c r="B467" i="11"/>
  <c r="A466"/>
  <c r="C466"/>
  <c r="D466" s="1"/>
  <c r="B394" i="10"/>
  <c r="A393"/>
  <c r="C393"/>
  <c r="D393" s="1"/>
  <c r="A393" i="9"/>
  <c r="B394"/>
  <c r="C393"/>
  <c r="D393" s="1"/>
  <c r="B395" i="8"/>
  <c r="A394"/>
  <c r="C394"/>
  <c r="D394" s="1"/>
  <c r="B396" i="7"/>
  <c r="A395"/>
  <c r="C395"/>
  <c r="D395" s="1"/>
  <c r="A395" i="6"/>
  <c r="B396"/>
  <c r="C395"/>
  <c r="D395" s="1"/>
  <c r="B395" i="4"/>
  <c r="A394"/>
  <c r="C394"/>
  <c r="D394" s="1"/>
  <c r="B398" i="14" l="1"/>
  <c r="C397"/>
  <c r="D398" i="19"/>
  <c r="C398"/>
  <c r="E398" s="1"/>
  <c r="B399"/>
  <c r="B398" i="1"/>
  <c r="D397"/>
  <c r="C397"/>
  <c r="E397" s="1"/>
  <c r="B399" i="16"/>
  <c r="D399" s="1"/>
  <c r="C398"/>
  <c r="E398" s="1"/>
  <c r="B400" i="21"/>
  <c r="D400" s="1"/>
  <c r="C399"/>
  <c r="E399" s="1"/>
  <c r="B399" i="20"/>
  <c r="D399" s="1"/>
  <c r="C398"/>
  <c r="E398" s="1"/>
  <c r="B400" i="18"/>
  <c r="D400" s="1"/>
  <c r="C399"/>
  <c r="E399" s="1"/>
  <c r="B400" i="17"/>
  <c r="D400" s="1"/>
  <c r="C399"/>
  <c r="E399" s="1"/>
  <c r="B394" i="5"/>
  <c r="A393"/>
  <c r="C393"/>
  <c r="D393" s="1"/>
  <c r="A394" i="13"/>
  <c r="B395"/>
  <c r="C395" s="1"/>
  <c r="D395" s="1"/>
  <c r="B468" i="11"/>
  <c r="A467"/>
  <c r="C467"/>
  <c r="D467" s="1"/>
  <c r="B395" i="10"/>
  <c r="A394"/>
  <c r="C394"/>
  <c r="D394" s="1"/>
  <c r="A394" i="9"/>
  <c r="B395"/>
  <c r="C394"/>
  <c r="D394" s="1"/>
  <c r="B396" i="8"/>
  <c r="A395"/>
  <c r="C395"/>
  <c r="D395" s="1"/>
  <c r="B397" i="7"/>
  <c r="A396"/>
  <c r="C396"/>
  <c r="D396" s="1"/>
  <c r="A396" i="6"/>
  <c r="B397"/>
  <c r="C396"/>
  <c r="D396" s="1"/>
  <c r="B396" i="4"/>
  <c r="A395"/>
  <c r="C395"/>
  <c r="D395" s="1"/>
  <c r="B399" i="14" l="1"/>
  <c r="C398"/>
  <c r="D399" i="19"/>
  <c r="B400"/>
  <c r="C399"/>
  <c r="E399" s="1"/>
  <c r="B399" i="1"/>
  <c r="D398"/>
  <c r="C398"/>
  <c r="E398" s="1"/>
  <c r="B400" i="16"/>
  <c r="D400" s="1"/>
  <c r="C399"/>
  <c r="E399" s="1"/>
  <c r="B401" i="21"/>
  <c r="D401" s="1"/>
  <c r="C400"/>
  <c r="E400" s="1"/>
  <c r="B400" i="20"/>
  <c r="D400" s="1"/>
  <c r="C399"/>
  <c r="E399" s="1"/>
  <c r="B401" i="18"/>
  <c r="D401" s="1"/>
  <c r="C400"/>
  <c r="E400" s="1"/>
  <c r="B401" i="17"/>
  <c r="D401" s="1"/>
  <c r="C400"/>
  <c r="E400" s="1"/>
  <c r="B395" i="5"/>
  <c r="A394"/>
  <c r="C394"/>
  <c r="D394" s="1"/>
  <c r="A395" i="13"/>
  <c r="B396"/>
  <c r="C396" s="1"/>
  <c r="D396" s="1"/>
  <c r="A468" i="11"/>
  <c r="B469"/>
  <c r="C468"/>
  <c r="D468" s="1"/>
  <c r="B396" i="10"/>
  <c r="A395"/>
  <c r="C395"/>
  <c r="D395" s="1"/>
  <c r="A395" i="9"/>
  <c r="B396"/>
  <c r="C395"/>
  <c r="D395" s="1"/>
  <c r="B397" i="8"/>
  <c r="A396"/>
  <c r="C396"/>
  <c r="D396" s="1"/>
  <c r="B398" i="7"/>
  <c r="A397"/>
  <c r="C397"/>
  <c r="D397" s="1"/>
  <c r="A397" i="6"/>
  <c r="B398"/>
  <c r="C397"/>
  <c r="D397" s="1"/>
  <c r="B397" i="4"/>
  <c r="A396"/>
  <c r="C396"/>
  <c r="D396" s="1"/>
  <c r="B400" i="14" l="1"/>
  <c r="C399"/>
  <c r="D400" i="19"/>
  <c r="C400"/>
  <c r="E400" s="1"/>
  <c r="B401"/>
  <c r="B400" i="1"/>
  <c r="D399"/>
  <c r="C399"/>
  <c r="E399" s="1"/>
  <c r="B401" i="16"/>
  <c r="D401" s="1"/>
  <c r="C400"/>
  <c r="E400" s="1"/>
  <c r="B402" i="21"/>
  <c r="D402" s="1"/>
  <c r="C401"/>
  <c r="E401" s="1"/>
  <c r="B401" i="20"/>
  <c r="D401" s="1"/>
  <c r="C400"/>
  <c r="E400" s="1"/>
  <c r="B402" i="18"/>
  <c r="D402" s="1"/>
  <c r="C401"/>
  <c r="E401" s="1"/>
  <c r="B402" i="17"/>
  <c r="D402" s="1"/>
  <c r="C401"/>
  <c r="E401" s="1"/>
  <c r="B396" i="5"/>
  <c r="A395"/>
  <c r="C395"/>
  <c r="D395" s="1"/>
  <c r="A396" i="13"/>
  <c r="B397"/>
  <c r="C397" s="1"/>
  <c r="D397" s="1"/>
  <c r="B470" i="11"/>
  <c r="A469"/>
  <c r="C469"/>
  <c r="D469" s="1"/>
  <c r="B397" i="10"/>
  <c r="A396"/>
  <c r="C396"/>
  <c r="D396" s="1"/>
  <c r="A396" i="9"/>
  <c r="B397"/>
  <c r="C396"/>
  <c r="D396" s="1"/>
  <c r="B398" i="8"/>
  <c r="A397"/>
  <c r="C397"/>
  <c r="D397" s="1"/>
  <c r="B399" i="7"/>
  <c r="A398"/>
  <c r="C398"/>
  <c r="D398" s="1"/>
  <c r="A398" i="6"/>
  <c r="B399"/>
  <c r="C398"/>
  <c r="D398" s="1"/>
  <c r="B398" i="4"/>
  <c r="A397"/>
  <c r="C397"/>
  <c r="D397" s="1"/>
  <c r="B401" i="14" l="1"/>
  <c r="C400"/>
  <c r="D401" i="19"/>
  <c r="B402"/>
  <c r="C401"/>
  <c r="E401" s="1"/>
  <c r="B401" i="1"/>
  <c r="D400"/>
  <c r="C400"/>
  <c r="E400" s="1"/>
  <c r="B402" i="16"/>
  <c r="D402" s="1"/>
  <c r="C401"/>
  <c r="E401" s="1"/>
  <c r="B403" i="21"/>
  <c r="D403" s="1"/>
  <c r="C402"/>
  <c r="E402" s="1"/>
  <c r="B402" i="20"/>
  <c r="D402" s="1"/>
  <c r="C401"/>
  <c r="E401" s="1"/>
  <c r="B403" i="18"/>
  <c r="D403" s="1"/>
  <c r="C402"/>
  <c r="E402" s="1"/>
  <c r="B403" i="17"/>
  <c r="D403" s="1"/>
  <c r="C402"/>
  <c r="E402" s="1"/>
  <c r="A396" i="5"/>
  <c r="B397"/>
  <c r="C396"/>
  <c r="D396" s="1"/>
  <c r="A397" i="13"/>
  <c r="B398"/>
  <c r="C398" s="1"/>
  <c r="D398" s="1"/>
  <c r="B471" i="11"/>
  <c r="A470"/>
  <c r="C470"/>
  <c r="D470" s="1"/>
  <c r="B398" i="10"/>
  <c r="A397"/>
  <c r="C397"/>
  <c r="D397" s="1"/>
  <c r="A397" i="9"/>
  <c r="B398"/>
  <c r="C397"/>
  <c r="D397" s="1"/>
  <c r="B399" i="8"/>
  <c r="A398"/>
  <c r="C398"/>
  <c r="D398" s="1"/>
  <c r="B400" i="7"/>
  <c r="A399"/>
  <c r="C399"/>
  <c r="D399" s="1"/>
  <c r="A399" i="6"/>
  <c r="B400"/>
  <c r="C399"/>
  <c r="D399" s="1"/>
  <c r="B399" i="4"/>
  <c r="A398"/>
  <c r="C398"/>
  <c r="D398" s="1"/>
  <c r="C401" i="14" l="1"/>
  <c r="B402"/>
  <c r="D402" i="19"/>
  <c r="B403"/>
  <c r="C402"/>
  <c r="E402" s="1"/>
  <c r="B402" i="1"/>
  <c r="D401"/>
  <c r="C401"/>
  <c r="E401" s="1"/>
  <c r="B403" i="16"/>
  <c r="D403" s="1"/>
  <c r="C402"/>
  <c r="E402" s="1"/>
  <c r="B404" i="21"/>
  <c r="D404" s="1"/>
  <c r="C403"/>
  <c r="E403" s="1"/>
  <c r="B403" i="20"/>
  <c r="D403" s="1"/>
  <c r="C402"/>
  <c r="E402" s="1"/>
  <c r="B404" i="18"/>
  <c r="D404" s="1"/>
  <c r="C403"/>
  <c r="E403" s="1"/>
  <c r="B404" i="17"/>
  <c r="D404" s="1"/>
  <c r="C403"/>
  <c r="E403" s="1"/>
  <c r="A397" i="5"/>
  <c r="B398"/>
  <c r="C397"/>
  <c r="D397" s="1"/>
  <c r="A398" i="13"/>
  <c r="B399"/>
  <c r="C399" s="1"/>
  <c r="D399" s="1"/>
  <c r="A471" i="11"/>
  <c r="B472"/>
  <c r="C471"/>
  <c r="D471" s="1"/>
  <c r="B399" i="10"/>
  <c r="A398"/>
  <c r="C398"/>
  <c r="D398" s="1"/>
  <c r="A398" i="9"/>
  <c r="B399"/>
  <c r="C398"/>
  <c r="D398" s="1"/>
  <c r="B400" i="8"/>
  <c r="A399"/>
  <c r="C399"/>
  <c r="D399" s="1"/>
  <c r="B401" i="7"/>
  <c r="A400"/>
  <c r="C400"/>
  <c r="D400" s="1"/>
  <c r="A400" i="6"/>
  <c r="B401"/>
  <c r="C400"/>
  <c r="D400" s="1"/>
  <c r="B400" i="4"/>
  <c r="A399"/>
  <c r="C399"/>
  <c r="D399" s="1"/>
  <c r="B403" i="14" l="1"/>
  <c r="C402"/>
  <c r="D403" i="19"/>
  <c r="C403"/>
  <c r="E403" s="1"/>
  <c r="B404"/>
  <c r="B403" i="1"/>
  <c r="D402"/>
  <c r="C402"/>
  <c r="E402" s="1"/>
  <c r="B404" i="16"/>
  <c r="D404" s="1"/>
  <c r="C403"/>
  <c r="E403" s="1"/>
  <c r="B405" i="21"/>
  <c r="D405" s="1"/>
  <c r="C404"/>
  <c r="E404" s="1"/>
  <c r="B404" i="20"/>
  <c r="D404" s="1"/>
  <c r="C403"/>
  <c r="E403" s="1"/>
  <c r="B405" i="18"/>
  <c r="D405" s="1"/>
  <c r="C404"/>
  <c r="E404" s="1"/>
  <c r="B405" i="17"/>
  <c r="D405" s="1"/>
  <c r="C404"/>
  <c r="E404" s="1"/>
  <c r="B399" i="5"/>
  <c r="C398"/>
  <c r="D398" s="1"/>
  <c r="A398"/>
  <c r="A399" i="13"/>
  <c r="B400"/>
  <c r="C400" s="1"/>
  <c r="D400" s="1"/>
  <c r="B473" i="11"/>
  <c r="A472"/>
  <c r="C472"/>
  <c r="D472" s="1"/>
  <c r="B400" i="10"/>
  <c r="A399"/>
  <c r="C399"/>
  <c r="D399" s="1"/>
  <c r="B400" i="9"/>
  <c r="A399"/>
  <c r="C399"/>
  <c r="D399" s="1"/>
  <c r="B401" i="8"/>
  <c r="A400"/>
  <c r="C400"/>
  <c r="D400" s="1"/>
  <c r="B402" i="7"/>
  <c r="A401"/>
  <c r="C401"/>
  <c r="D401" s="1"/>
  <c r="A401" i="6"/>
  <c r="B402"/>
  <c r="C401"/>
  <c r="D401" s="1"/>
  <c r="B401" i="4"/>
  <c r="A400"/>
  <c r="C400"/>
  <c r="D400" s="1"/>
  <c r="B404" i="14" l="1"/>
  <c r="C403"/>
  <c r="D404" i="19"/>
  <c r="C404"/>
  <c r="E404" s="1"/>
  <c r="B405"/>
  <c r="B404" i="1"/>
  <c r="D403"/>
  <c r="C403"/>
  <c r="E403" s="1"/>
  <c r="B405" i="16"/>
  <c r="D405" s="1"/>
  <c r="C404"/>
  <c r="E404" s="1"/>
  <c r="B406" i="21"/>
  <c r="D406" s="1"/>
  <c r="C405"/>
  <c r="E405" s="1"/>
  <c r="B405" i="20"/>
  <c r="D405" s="1"/>
  <c r="C404"/>
  <c r="E404" s="1"/>
  <c r="B406" i="18"/>
  <c r="D406" s="1"/>
  <c r="C405"/>
  <c r="E405" s="1"/>
  <c r="B406" i="17"/>
  <c r="D406" s="1"/>
  <c r="C405"/>
  <c r="E405" s="1"/>
  <c r="B400" i="5"/>
  <c r="A399"/>
  <c r="C399"/>
  <c r="D399" s="1"/>
  <c r="A400" i="13"/>
  <c r="B401"/>
  <c r="C401" s="1"/>
  <c r="D401" s="1"/>
  <c r="B474" i="11"/>
  <c r="A473"/>
  <c r="C473"/>
  <c r="D473" s="1"/>
  <c r="B401" i="10"/>
  <c r="A400"/>
  <c r="C400"/>
  <c r="D400" s="1"/>
  <c r="B401" i="9"/>
  <c r="A400"/>
  <c r="C400"/>
  <c r="D400" s="1"/>
  <c r="B402" i="8"/>
  <c r="A401"/>
  <c r="C401"/>
  <c r="D401" s="1"/>
  <c r="B403" i="7"/>
  <c r="A402"/>
  <c r="C402"/>
  <c r="D402" s="1"/>
  <c r="A402" i="6"/>
  <c r="B403"/>
  <c r="C402"/>
  <c r="D402" s="1"/>
  <c r="B402" i="4"/>
  <c r="A401"/>
  <c r="C401"/>
  <c r="D401" s="1"/>
  <c r="B405" i="14" l="1"/>
  <c r="C404"/>
  <c r="D405" i="19"/>
  <c r="B406"/>
  <c r="C405"/>
  <c r="E405" s="1"/>
  <c r="B405" i="1"/>
  <c r="D404"/>
  <c r="C404"/>
  <c r="E404" s="1"/>
  <c r="B406" i="16"/>
  <c r="D406" s="1"/>
  <c r="C405"/>
  <c r="E405" s="1"/>
  <c r="B407" i="21"/>
  <c r="D407" s="1"/>
  <c r="C406"/>
  <c r="E406" s="1"/>
  <c r="B406" i="20"/>
  <c r="D406" s="1"/>
  <c r="C405"/>
  <c r="E405" s="1"/>
  <c r="B407" i="18"/>
  <c r="D407" s="1"/>
  <c r="C406"/>
  <c r="E406" s="1"/>
  <c r="B407" i="17"/>
  <c r="D407" s="1"/>
  <c r="C406"/>
  <c r="E406" s="1"/>
  <c r="B401" i="5"/>
  <c r="A400"/>
  <c r="C400"/>
  <c r="D400" s="1"/>
  <c r="A401" i="13"/>
  <c r="B402"/>
  <c r="C402" s="1"/>
  <c r="D402" s="1"/>
  <c r="B475" i="11"/>
  <c r="A474"/>
  <c r="C474"/>
  <c r="D474" s="1"/>
  <c r="B402" i="10"/>
  <c r="A401"/>
  <c r="C401"/>
  <c r="D401" s="1"/>
  <c r="B402" i="9"/>
  <c r="A401"/>
  <c r="C401"/>
  <c r="D401" s="1"/>
  <c r="B403" i="8"/>
  <c r="A402"/>
  <c r="C402"/>
  <c r="D402" s="1"/>
  <c r="B404" i="7"/>
  <c r="A403"/>
  <c r="C403"/>
  <c r="D403" s="1"/>
  <c r="A403" i="6"/>
  <c r="B404"/>
  <c r="C403"/>
  <c r="D403" s="1"/>
  <c r="B403" i="4"/>
  <c r="A402"/>
  <c r="C402"/>
  <c r="D402" s="1"/>
  <c r="B406" i="14" l="1"/>
  <c r="C405"/>
  <c r="D406" i="19"/>
  <c r="B407"/>
  <c r="C406"/>
  <c r="E406" s="1"/>
  <c r="B406" i="1"/>
  <c r="D405"/>
  <c r="C405"/>
  <c r="E405" s="1"/>
  <c r="B407" i="16"/>
  <c r="D407" s="1"/>
  <c r="C406"/>
  <c r="E406" s="1"/>
  <c r="B408" i="21"/>
  <c r="D408" s="1"/>
  <c r="C407"/>
  <c r="E407" s="1"/>
  <c r="B407" i="20"/>
  <c r="D407" s="1"/>
  <c r="C406"/>
  <c r="E406" s="1"/>
  <c r="B408" i="18"/>
  <c r="D408" s="1"/>
  <c r="C407"/>
  <c r="E407" s="1"/>
  <c r="B408" i="17"/>
  <c r="D408" s="1"/>
  <c r="C407"/>
  <c r="E407" s="1"/>
  <c r="B402" i="5"/>
  <c r="A401"/>
  <c r="C401"/>
  <c r="D401" s="1"/>
  <c r="A402" i="13"/>
  <c r="B403"/>
  <c r="C403" s="1"/>
  <c r="D403" s="1"/>
  <c r="B476" i="11"/>
  <c r="A475"/>
  <c r="C475"/>
  <c r="D475" s="1"/>
  <c r="B403" i="10"/>
  <c r="A402"/>
  <c r="C402"/>
  <c r="D402" s="1"/>
  <c r="B403" i="9"/>
  <c r="A402"/>
  <c r="C402"/>
  <c r="D402" s="1"/>
  <c r="B404" i="8"/>
  <c r="A403"/>
  <c r="C403"/>
  <c r="D403" s="1"/>
  <c r="B405" i="7"/>
  <c r="A404"/>
  <c r="C404"/>
  <c r="D404" s="1"/>
  <c r="A404" i="6"/>
  <c r="B405"/>
  <c r="C404"/>
  <c r="D404" s="1"/>
  <c r="B404" i="4"/>
  <c r="A403"/>
  <c r="C403"/>
  <c r="D403" s="1"/>
  <c r="B407" i="14" l="1"/>
  <c r="C406"/>
  <c r="D407" i="19"/>
  <c r="B408"/>
  <c r="C407"/>
  <c r="E407" s="1"/>
  <c r="B407" i="1"/>
  <c r="D406"/>
  <c r="C406"/>
  <c r="E406" s="1"/>
  <c r="B408" i="16"/>
  <c r="D408" s="1"/>
  <c r="C407"/>
  <c r="E407" s="1"/>
  <c r="B409" i="21"/>
  <c r="D409" s="1"/>
  <c r="C408"/>
  <c r="E408" s="1"/>
  <c r="B408" i="20"/>
  <c r="D408" s="1"/>
  <c r="C407"/>
  <c r="E407" s="1"/>
  <c r="B409" i="18"/>
  <c r="D409" s="1"/>
  <c r="C408"/>
  <c r="E408" s="1"/>
  <c r="B409" i="17"/>
  <c r="D409" s="1"/>
  <c r="C408"/>
  <c r="E408" s="1"/>
  <c r="B403" i="5"/>
  <c r="C402"/>
  <c r="D402" s="1"/>
  <c r="A402"/>
  <c r="A403" i="13"/>
  <c r="B404"/>
  <c r="C404" s="1"/>
  <c r="D404" s="1"/>
  <c r="A476" i="11"/>
  <c r="B477"/>
  <c r="C476"/>
  <c r="D476" s="1"/>
  <c r="B404" i="10"/>
  <c r="A403"/>
  <c r="C403"/>
  <c r="D403" s="1"/>
  <c r="B404" i="9"/>
  <c r="A403"/>
  <c r="C403"/>
  <c r="D403" s="1"/>
  <c r="B405" i="8"/>
  <c r="A404"/>
  <c r="C404"/>
  <c r="D404" s="1"/>
  <c r="B406" i="7"/>
  <c r="A405"/>
  <c r="C405"/>
  <c r="D405" s="1"/>
  <c r="A405" i="6"/>
  <c r="B406"/>
  <c r="C405"/>
  <c r="D405" s="1"/>
  <c r="B405" i="4"/>
  <c r="A404"/>
  <c r="C404"/>
  <c r="D404" s="1"/>
  <c r="B408" i="14" l="1"/>
  <c r="C407"/>
  <c r="D408" i="19"/>
  <c r="C408"/>
  <c r="E408" s="1"/>
  <c r="B409"/>
  <c r="B408" i="1"/>
  <c r="D407"/>
  <c r="C407"/>
  <c r="E407" s="1"/>
  <c r="B409" i="16"/>
  <c r="D409" s="1"/>
  <c r="C408"/>
  <c r="E408" s="1"/>
  <c r="B410" i="21"/>
  <c r="D410" s="1"/>
  <c r="C409"/>
  <c r="E409" s="1"/>
  <c r="B409" i="20"/>
  <c r="D409" s="1"/>
  <c r="C408"/>
  <c r="E408" s="1"/>
  <c r="B410" i="18"/>
  <c r="D410" s="1"/>
  <c r="C409"/>
  <c r="E409" s="1"/>
  <c r="B410" i="17"/>
  <c r="D410" s="1"/>
  <c r="C409"/>
  <c r="E409" s="1"/>
  <c r="B404" i="5"/>
  <c r="A403"/>
  <c r="C403"/>
  <c r="D403" s="1"/>
  <c r="A404" i="13"/>
  <c r="B405"/>
  <c r="C405" s="1"/>
  <c r="D405" s="1"/>
  <c r="B478" i="11"/>
  <c r="A477"/>
  <c r="C477"/>
  <c r="D477" s="1"/>
  <c r="B405" i="10"/>
  <c r="A404"/>
  <c r="C404"/>
  <c r="D404" s="1"/>
  <c r="B405" i="9"/>
  <c r="A404"/>
  <c r="C404"/>
  <c r="D404" s="1"/>
  <c r="B406" i="8"/>
  <c r="A405"/>
  <c r="C405"/>
  <c r="D405" s="1"/>
  <c r="B407" i="7"/>
  <c r="A406"/>
  <c r="C406"/>
  <c r="D406" s="1"/>
  <c r="A406" i="6"/>
  <c r="B407"/>
  <c r="C406"/>
  <c r="D406" s="1"/>
  <c r="B406" i="4"/>
  <c r="A405"/>
  <c r="C405"/>
  <c r="D405" s="1"/>
  <c r="B409" i="14" l="1"/>
  <c r="C408"/>
  <c r="D409" i="19"/>
  <c r="B410"/>
  <c r="C409"/>
  <c r="E409" s="1"/>
  <c r="B409" i="1"/>
  <c r="D408"/>
  <c r="C408"/>
  <c r="E408" s="1"/>
  <c r="B410" i="16"/>
  <c r="D410" s="1"/>
  <c r="C409"/>
  <c r="E409" s="1"/>
  <c r="B411" i="21"/>
  <c r="D411" s="1"/>
  <c r="C410"/>
  <c r="E410" s="1"/>
  <c r="B410" i="20"/>
  <c r="D410" s="1"/>
  <c r="C409"/>
  <c r="E409" s="1"/>
  <c r="B411" i="18"/>
  <c r="D411" s="1"/>
  <c r="C410"/>
  <c r="E410" s="1"/>
  <c r="B411" i="17"/>
  <c r="D411" s="1"/>
  <c r="C410"/>
  <c r="E410" s="1"/>
  <c r="A404" i="5"/>
  <c r="B405"/>
  <c r="C404"/>
  <c r="D404" s="1"/>
  <c r="A405" i="13"/>
  <c r="B406"/>
  <c r="C406" s="1"/>
  <c r="D406" s="1"/>
  <c r="B479" i="11"/>
  <c r="A478"/>
  <c r="C478"/>
  <c r="D478" s="1"/>
  <c r="B406" i="10"/>
  <c r="A405"/>
  <c r="C405"/>
  <c r="D405" s="1"/>
  <c r="A405" i="9"/>
  <c r="B406"/>
  <c r="C405"/>
  <c r="D405" s="1"/>
  <c r="B407" i="8"/>
  <c r="A406"/>
  <c r="C406"/>
  <c r="D406" s="1"/>
  <c r="B408" i="7"/>
  <c r="A407"/>
  <c r="C407"/>
  <c r="D407" s="1"/>
  <c r="A407" i="6"/>
  <c r="B408"/>
  <c r="C407"/>
  <c r="D407" s="1"/>
  <c r="B407" i="4"/>
  <c r="A406"/>
  <c r="C406"/>
  <c r="D406" s="1"/>
  <c r="B410" i="14" l="1"/>
  <c r="C409"/>
  <c r="D410" i="19"/>
  <c r="B411"/>
  <c r="C410"/>
  <c r="E410" s="1"/>
  <c r="B410" i="1"/>
  <c r="D409"/>
  <c r="C409"/>
  <c r="E409" s="1"/>
  <c r="B411" i="16"/>
  <c r="D411" s="1"/>
  <c r="C410"/>
  <c r="E410" s="1"/>
  <c r="B412" i="21"/>
  <c r="D412" s="1"/>
  <c r="C411"/>
  <c r="E411" s="1"/>
  <c r="B411" i="20"/>
  <c r="D411" s="1"/>
  <c r="C410"/>
  <c r="E410" s="1"/>
  <c r="B412" i="18"/>
  <c r="D412" s="1"/>
  <c r="C411"/>
  <c r="E411" s="1"/>
  <c r="B412" i="17"/>
  <c r="D412" s="1"/>
  <c r="C411"/>
  <c r="E411" s="1"/>
  <c r="A405" i="5"/>
  <c r="C405"/>
  <c r="D405" s="1"/>
  <c r="B406"/>
  <c r="A406" i="13"/>
  <c r="B407"/>
  <c r="C407" s="1"/>
  <c r="D407" s="1"/>
  <c r="A479" i="11"/>
  <c r="B480"/>
  <c r="C479"/>
  <c r="D479" s="1"/>
  <c r="B407" i="10"/>
  <c r="A406"/>
  <c r="C406"/>
  <c r="D406" s="1"/>
  <c r="A406" i="9"/>
  <c r="B407"/>
  <c r="C406"/>
  <c r="D406" s="1"/>
  <c r="B408" i="8"/>
  <c r="A407"/>
  <c r="C407"/>
  <c r="D407" s="1"/>
  <c r="B409" i="7"/>
  <c r="A408"/>
  <c r="C408"/>
  <c r="D408" s="1"/>
  <c r="A408" i="6"/>
  <c r="B409"/>
  <c r="C408"/>
  <c r="D408" s="1"/>
  <c r="B408" i="4"/>
  <c r="A407"/>
  <c r="C407"/>
  <c r="D407" s="1"/>
  <c r="B411" i="14" l="1"/>
  <c r="C410"/>
  <c r="D411" i="19"/>
  <c r="B412"/>
  <c r="C411"/>
  <c r="E411" s="1"/>
  <c r="B411" i="1"/>
  <c r="D410"/>
  <c r="C410"/>
  <c r="E410" s="1"/>
  <c r="B412" i="16"/>
  <c r="D412" s="1"/>
  <c r="C411"/>
  <c r="E411" s="1"/>
  <c r="B413" i="21"/>
  <c r="D413" s="1"/>
  <c r="C412"/>
  <c r="E412" s="1"/>
  <c r="B412" i="20"/>
  <c r="D412" s="1"/>
  <c r="C411"/>
  <c r="E411" s="1"/>
  <c r="B413" i="18"/>
  <c r="D413" s="1"/>
  <c r="C412"/>
  <c r="E412" s="1"/>
  <c r="B413" i="17"/>
  <c r="D413" s="1"/>
  <c r="C412"/>
  <c r="E412" s="1"/>
  <c r="B407" i="5"/>
  <c r="A406"/>
  <c r="C406"/>
  <c r="D406" s="1"/>
  <c r="B408" i="13"/>
  <c r="C408" s="1"/>
  <c r="D408" s="1"/>
  <c r="A407"/>
  <c r="B481" i="11"/>
  <c r="A480"/>
  <c r="C480"/>
  <c r="D480" s="1"/>
  <c r="B408" i="10"/>
  <c r="A407"/>
  <c r="C407"/>
  <c r="D407" s="1"/>
  <c r="B408" i="9"/>
  <c r="A407"/>
  <c r="C407"/>
  <c r="D407" s="1"/>
  <c r="B409" i="8"/>
  <c r="A408"/>
  <c r="C408"/>
  <c r="D408" s="1"/>
  <c r="B410" i="7"/>
  <c r="A409"/>
  <c r="C409"/>
  <c r="D409" s="1"/>
  <c r="A409" i="6"/>
  <c r="B410"/>
  <c r="C409"/>
  <c r="D409" s="1"/>
  <c r="B409" i="4"/>
  <c r="A408"/>
  <c r="C408"/>
  <c r="D408" s="1"/>
  <c r="B412" i="14" l="1"/>
  <c r="C411"/>
  <c r="D412" i="19"/>
  <c r="B413"/>
  <c r="C412"/>
  <c r="E412" s="1"/>
  <c r="B412" i="1"/>
  <c r="D411"/>
  <c r="C411"/>
  <c r="E411" s="1"/>
  <c r="B413" i="16"/>
  <c r="D413" s="1"/>
  <c r="C412"/>
  <c r="E412" s="1"/>
  <c r="B414" i="21"/>
  <c r="D414" s="1"/>
  <c r="C413"/>
  <c r="E413" s="1"/>
  <c r="B413" i="20"/>
  <c r="D413" s="1"/>
  <c r="C412"/>
  <c r="E412" s="1"/>
  <c r="B414" i="18"/>
  <c r="D414" s="1"/>
  <c r="C413"/>
  <c r="E413" s="1"/>
  <c r="B414" i="17"/>
  <c r="D414" s="1"/>
  <c r="C413"/>
  <c r="E413" s="1"/>
  <c r="B408" i="5"/>
  <c r="C407"/>
  <c r="D407" s="1"/>
  <c r="A407"/>
  <c r="B409" i="13"/>
  <c r="C409" s="1"/>
  <c r="D409" s="1"/>
  <c r="A408"/>
  <c r="B482" i="11"/>
  <c r="A481"/>
  <c r="C481"/>
  <c r="D481" s="1"/>
  <c r="B409" i="10"/>
  <c r="A408"/>
  <c r="C408"/>
  <c r="D408" s="1"/>
  <c r="B409" i="9"/>
  <c r="A408"/>
  <c r="C408"/>
  <c r="D408" s="1"/>
  <c r="B410" i="8"/>
  <c r="A409"/>
  <c r="C409"/>
  <c r="D409" s="1"/>
  <c r="B411" i="7"/>
  <c r="A410"/>
  <c r="C410"/>
  <c r="D410" s="1"/>
  <c r="A410" i="6"/>
  <c r="B411"/>
  <c r="C410"/>
  <c r="D410" s="1"/>
  <c r="B410" i="4"/>
  <c r="A409"/>
  <c r="C409"/>
  <c r="D409" s="1"/>
  <c r="B413" i="14" l="1"/>
  <c r="C412"/>
  <c r="D413" i="19"/>
  <c r="B414"/>
  <c r="C413"/>
  <c r="E413" s="1"/>
  <c r="B413" i="1"/>
  <c r="D412"/>
  <c r="C412"/>
  <c r="E412" s="1"/>
  <c r="B414" i="16"/>
  <c r="D414" s="1"/>
  <c r="C413"/>
  <c r="E413" s="1"/>
  <c r="B415" i="21"/>
  <c r="D415" s="1"/>
  <c r="C414"/>
  <c r="E414" s="1"/>
  <c r="B414" i="20"/>
  <c r="D414" s="1"/>
  <c r="C413"/>
  <c r="E413" s="1"/>
  <c r="B415" i="18"/>
  <c r="D415" s="1"/>
  <c r="C414"/>
  <c r="E414" s="1"/>
  <c r="B415" i="17"/>
  <c r="D415" s="1"/>
  <c r="C414"/>
  <c r="E414" s="1"/>
  <c r="B409" i="5"/>
  <c r="A408"/>
  <c r="C408"/>
  <c r="D408" s="1"/>
  <c r="B410" i="13"/>
  <c r="C410" s="1"/>
  <c r="D410" s="1"/>
  <c r="A409"/>
  <c r="B483" i="11"/>
  <c r="A482"/>
  <c r="C482"/>
  <c r="D482" s="1"/>
  <c r="B410" i="10"/>
  <c r="A409"/>
  <c r="C409"/>
  <c r="D409" s="1"/>
  <c r="B410" i="9"/>
  <c r="A409"/>
  <c r="C409"/>
  <c r="D409" s="1"/>
  <c r="B411" i="8"/>
  <c r="A410"/>
  <c r="C410"/>
  <c r="D410" s="1"/>
  <c r="B412" i="7"/>
  <c r="A411"/>
  <c r="C411"/>
  <c r="D411" s="1"/>
  <c r="A411" i="6"/>
  <c r="B412"/>
  <c r="C411"/>
  <c r="D411" s="1"/>
  <c r="B411" i="4"/>
  <c r="A410"/>
  <c r="C410"/>
  <c r="D410" s="1"/>
  <c r="B414" i="14" l="1"/>
  <c r="C413"/>
  <c r="D414" i="19"/>
  <c r="B415"/>
  <c r="C414"/>
  <c r="E414" s="1"/>
  <c r="B414" i="1"/>
  <c r="D413"/>
  <c r="C413"/>
  <c r="E413" s="1"/>
  <c r="B415" i="16"/>
  <c r="D415" s="1"/>
  <c r="C414"/>
  <c r="E414" s="1"/>
  <c r="B416" i="21"/>
  <c r="D416" s="1"/>
  <c r="C415"/>
  <c r="E415" s="1"/>
  <c r="B415" i="20"/>
  <c r="D415" s="1"/>
  <c r="C414"/>
  <c r="E414" s="1"/>
  <c r="B416" i="18"/>
  <c r="D416" s="1"/>
  <c r="C415"/>
  <c r="E415" s="1"/>
  <c r="B416" i="17"/>
  <c r="D416" s="1"/>
  <c r="C415"/>
  <c r="E415" s="1"/>
  <c r="B410" i="5"/>
  <c r="A409"/>
  <c r="C409"/>
  <c r="D409" s="1"/>
  <c r="B411" i="13"/>
  <c r="C411" s="1"/>
  <c r="D411" s="1"/>
  <c r="A410"/>
  <c r="B484" i="11"/>
  <c r="A483"/>
  <c r="C483"/>
  <c r="D483" s="1"/>
  <c r="B411" i="10"/>
  <c r="A410"/>
  <c r="C410"/>
  <c r="D410" s="1"/>
  <c r="B411" i="9"/>
  <c r="A410"/>
  <c r="C410"/>
  <c r="D410" s="1"/>
  <c r="B412" i="8"/>
  <c r="A411"/>
  <c r="C411"/>
  <c r="D411" s="1"/>
  <c r="B413" i="7"/>
  <c r="A412"/>
  <c r="C412"/>
  <c r="D412" s="1"/>
  <c r="A412" i="6"/>
  <c r="B413"/>
  <c r="C412"/>
  <c r="D412" s="1"/>
  <c r="B412" i="4"/>
  <c r="A411"/>
  <c r="C411"/>
  <c r="D411" s="1"/>
  <c r="B415" i="14" l="1"/>
  <c r="C414"/>
  <c r="D415" i="19"/>
  <c r="C415"/>
  <c r="E415" s="1"/>
  <c r="B416"/>
  <c r="B415" i="1"/>
  <c r="D414"/>
  <c r="C414"/>
  <c r="E414" s="1"/>
  <c r="B416" i="16"/>
  <c r="D416" s="1"/>
  <c r="C415"/>
  <c r="E415" s="1"/>
  <c r="B417" i="21"/>
  <c r="D417" s="1"/>
  <c r="C416"/>
  <c r="E416" s="1"/>
  <c r="B416" i="20"/>
  <c r="D416" s="1"/>
  <c r="C415"/>
  <c r="E415" s="1"/>
  <c r="B417" i="18"/>
  <c r="D417" s="1"/>
  <c r="C416"/>
  <c r="E416" s="1"/>
  <c r="B417" i="17"/>
  <c r="D417" s="1"/>
  <c r="C416"/>
  <c r="E416" s="1"/>
  <c r="B411" i="5"/>
  <c r="A410"/>
  <c r="C410"/>
  <c r="D410" s="1"/>
  <c r="B412" i="13"/>
  <c r="C412" s="1"/>
  <c r="D412" s="1"/>
  <c r="A411"/>
  <c r="A484" i="11"/>
  <c r="B485"/>
  <c r="C484"/>
  <c r="D484" s="1"/>
  <c r="B412" i="10"/>
  <c r="A411"/>
  <c r="C411"/>
  <c r="D411" s="1"/>
  <c r="B412" i="9"/>
  <c r="A411"/>
  <c r="C411"/>
  <c r="D411" s="1"/>
  <c r="B413" i="8"/>
  <c r="A412"/>
  <c r="C412"/>
  <c r="D412" s="1"/>
  <c r="B414" i="7"/>
  <c r="A413"/>
  <c r="C413"/>
  <c r="D413" s="1"/>
  <c r="A413" i="6"/>
  <c r="B414"/>
  <c r="C413"/>
  <c r="D413" s="1"/>
  <c r="B413" i="4"/>
  <c r="A412"/>
  <c r="C412"/>
  <c r="D412" s="1"/>
  <c r="B416" i="14" l="1"/>
  <c r="C415"/>
  <c r="D416" i="19"/>
  <c r="B417"/>
  <c r="C416"/>
  <c r="E416" s="1"/>
  <c r="B416" i="1"/>
  <c r="D415"/>
  <c r="C415"/>
  <c r="E415" s="1"/>
  <c r="B417" i="16"/>
  <c r="D417" s="1"/>
  <c r="C416"/>
  <c r="E416" s="1"/>
  <c r="B418" i="21"/>
  <c r="D418" s="1"/>
  <c r="C417"/>
  <c r="E417" s="1"/>
  <c r="B417" i="20"/>
  <c r="D417" s="1"/>
  <c r="C416"/>
  <c r="E416" s="1"/>
  <c r="B418" i="18"/>
  <c r="D418" s="1"/>
  <c r="C417"/>
  <c r="E417" s="1"/>
  <c r="B418" i="17"/>
  <c r="D418" s="1"/>
  <c r="C417"/>
  <c r="E417" s="1"/>
  <c r="B412" i="5"/>
  <c r="A411"/>
  <c r="C411"/>
  <c r="D411" s="1"/>
  <c r="B413" i="13"/>
  <c r="C413" s="1"/>
  <c r="D413" s="1"/>
  <c r="A412"/>
  <c r="B486" i="11"/>
  <c r="A485"/>
  <c r="C485"/>
  <c r="D485" s="1"/>
  <c r="B413" i="10"/>
  <c r="A412"/>
  <c r="C412"/>
  <c r="D412" s="1"/>
  <c r="B413" i="9"/>
  <c r="A412"/>
  <c r="C412"/>
  <c r="D412" s="1"/>
  <c r="B414" i="8"/>
  <c r="A413"/>
  <c r="C413"/>
  <c r="D413" s="1"/>
  <c r="B415" i="7"/>
  <c r="A414"/>
  <c r="C414"/>
  <c r="D414" s="1"/>
  <c r="A414" i="6"/>
  <c r="B415"/>
  <c r="C414"/>
  <c r="D414" s="1"/>
  <c r="B414" i="4"/>
  <c r="A413"/>
  <c r="C413"/>
  <c r="D413" s="1"/>
  <c r="B417" i="14" l="1"/>
  <c r="C416"/>
  <c r="D417" i="19"/>
  <c r="B418"/>
  <c r="C417"/>
  <c r="E417" s="1"/>
  <c r="B417" i="1"/>
  <c r="D416"/>
  <c r="C416"/>
  <c r="E416" s="1"/>
  <c r="B418" i="16"/>
  <c r="D418" s="1"/>
  <c r="C417"/>
  <c r="E417" s="1"/>
  <c r="B419" i="21"/>
  <c r="D419" s="1"/>
  <c r="C418"/>
  <c r="E418" s="1"/>
  <c r="B418" i="20"/>
  <c r="D418" s="1"/>
  <c r="C417"/>
  <c r="E417" s="1"/>
  <c r="B419" i="18"/>
  <c r="D419" s="1"/>
  <c r="C418"/>
  <c r="E418" s="1"/>
  <c r="B419" i="17"/>
  <c r="D419" s="1"/>
  <c r="C418"/>
  <c r="E418" s="1"/>
  <c r="A412" i="5"/>
  <c r="B413"/>
  <c r="C412"/>
  <c r="D412" s="1"/>
  <c r="B414" i="13"/>
  <c r="C414" s="1"/>
  <c r="D414" s="1"/>
  <c r="A413"/>
  <c r="B487" i="11"/>
  <c r="A486"/>
  <c r="C486"/>
  <c r="D486" s="1"/>
  <c r="B414" i="10"/>
  <c r="A413"/>
  <c r="C413"/>
  <c r="D413" s="1"/>
  <c r="A413" i="9"/>
  <c r="B414"/>
  <c r="C413"/>
  <c r="D413" s="1"/>
  <c r="B415" i="8"/>
  <c r="A414"/>
  <c r="C414"/>
  <c r="D414" s="1"/>
  <c r="B416" i="7"/>
  <c r="A415"/>
  <c r="C415"/>
  <c r="D415" s="1"/>
  <c r="A415" i="6"/>
  <c r="B416"/>
  <c r="C415"/>
  <c r="D415" s="1"/>
  <c r="B415" i="4"/>
  <c r="A414"/>
  <c r="C414"/>
  <c r="D414" s="1"/>
  <c r="B418" i="14" l="1"/>
  <c r="C417"/>
  <c r="D418" i="19"/>
  <c r="C418"/>
  <c r="E418" s="1"/>
  <c r="B419"/>
  <c r="B418" i="1"/>
  <c r="D417"/>
  <c r="C417"/>
  <c r="E417" s="1"/>
  <c r="B419" i="16"/>
  <c r="D419" s="1"/>
  <c r="C418"/>
  <c r="E418" s="1"/>
  <c r="B420" i="21"/>
  <c r="D420" s="1"/>
  <c r="C419"/>
  <c r="E419" s="1"/>
  <c r="B419" i="20"/>
  <c r="D419" s="1"/>
  <c r="C418"/>
  <c r="E418" s="1"/>
  <c r="B420" i="18"/>
  <c r="D420" s="1"/>
  <c r="C419"/>
  <c r="E419" s="1"/>
  <c r="B420" i="17"/>
  <c r="D420" s="1"/>
  <c r="C419"/>
  <c r="E419" s="1"/>
  <c r="A413" i="5"/>
  <c r="B414"/>
  <c r="C413"/>
  <c r="D413" s="1"/>
  <c r="B415" i="13"/>
  <c r="C415" s="1"/>
  <c r="D415" s="1"/>
  <c r="A414"/>
  <c r="A487" i="11"/>
  <c r="B488"/>
  <c r="C487"/>
  <c r="D487" s="1"/>
  <c r="B415" i="10"/>
  <c r="A414"/>
  <c r="C414"/>
  <c r="D414" s="1"/>
  <c r="A414" i="9"/>
  <c r="B415"/>
  <c r="C414"/>
  <c r="D414" s="1"/>
  <c r="B416" i="8"/>
  <c r="A415"/>
  <c r="C415"/>
  <c r="D415" s="1"/>
  <c r="B417" i="7"/>
  <c r="A416"/>
  <c r="C416"/>
  <c r="D416" s="1"/>
  <c r="A416" i="6"/>
  <c r="B417"/>
  <c r="C416"/>
  <c r="D416" s="1"/>
  <c r="B416" i="4"/>
  <c r="A415"/>
  <c r="C415"/>
  <c r="D415" s="1"/>
  <c r="B419" i="14" l="1"/>
  <c r="C418"/>
  <c r="D419" i="19"/>
  <c r="B420"/>
  <c r="C419"/>
  <c r="E419" s="1"/>
  <c r="B419" i="1"/>
  <c r="D418"/>
  <c r="C418"/>
  <c r="E418" s="1"/>
  <c r="B420" i="16"/>
  <c r="D420" s="1"/>
  <c r="C419"/>
  <c r="E419" s="1"/>
  <c r="B421" i="21"/>
  <c r="D421" s="1"/>
  <c r="C420"/>
  <c r="E420" s="1"/>
  <c r="B420" i="20"/>
  <c r="D420" s="1"/>
  <c r="C419"/>
  <c r="E419" s="1"/>
  <c r="B421" i="18"/>
  <c r="D421" s="1"/>
  <c r="C420"/>
  <c r="E420" s="1"/>
  <c r="B421" i="17"/>
  <c r="D421" s="1"/>
  <c r="C420"/>
  <c r="E420" s="1"/>
  <c r="B415" i="5"/>
  <c r="A414"/>
  <c r="C414"/>
  <c r="D414" s="1"/>
  <c r="B416" i="13"/>
  <c r="C416" s="1"/>
  <c r="D416" s="1"/>
  <c r="A415"/>
  <c r="B489" i="11"/>
  <c r="A488"/>
  <c r="C488"/>
  <c r="D488" s="1"/>
  <c r="B416" i="10"/>
  <c r="A415"/>
  <c r="C415"/>
  <c r="D415" s="1"/>
  <c r="B416" i="9"/>
  <c r="A415"/>
  <c r="C415"/>
  <c r="D415" s="1"/>
  <c r="B417" i="8"/>
  <c r="A416"/>
  <c r="C416"/>
  <c r="D416" s="1"/>
  <c r="B418" i="7"/>
  <c r="A417"/>
  <c r="C417"/>
  <c r="D417" s="1"/>
  <c r="A417" i="6"/>
  <c r="B418"/>
  <c r="C417"/>
  <c r="D417" s="1"/>
  <c r="B417" i="4"/>
  <c r="A416"/>
  <c r="C416"/>
  <c r="D416" s="1"/>
  <c r="C419" i="14" l="1"/>
  <c r="B420"/>
  <c r="D420" i="19"/>
  <c r="B421"/>
  <c r="C420"/>
  <c r="E420" s="1"/>
  <c r="B420" i="1"/>
  <c r="D419"/>
  <c r="C419"/>
  <c r="E419" s="1"/>
  <c r="B421" i="16"/>
  <c r="D421" s="1"/>
  <c r="C420"/>
  <c r="E420" s="1"/>
  <c r="B422" i="21"/>
  <c r="D422" s="1"/>
  <c r="C421"/>
  <c r="E421" s="1"/>
  <c r="B421" i="20"/>
  <c r="D421" s="1"/>
  <c r="C420"/>
  <c r="E420" s="1"/>
  <c r="B422" i="18"/>
  <c r="D422" s="1"/>
  <c r="C421"/>
  <c r="E421" s="1"/>
  <c r="B422" i="17"/>
  <c r="D422" s="1"/>
  <c r="C421"/>
  <c r="E421" s="1"/>
  <c r="B416" i="5"/>
  <c r="A415"/>
  <c r="C415"/>
  <c r="D415" s="1"/>
  <c r="B417" i="13"/>
  <c r="C417" s="1"/>
  <c r="D417" s="1"/>
  <c r="A416"/>
  <c r="B490" i="11"/>
  <c r="A489"/>
  <c r="C489"/>
  <c r="D489" s="1"/>
  <c r="B417" i="10"/>
  <c r="A416"/>
  <c r="C416"/>
  <c r="D416" s="1"/>
  <c r="B417" i="9"/>
  <c r="A416"/>
  <c r="C416"/>
  <c r="D416" s="1"/>
  <c r="B418" i="8"/>
  <c r="A417"/>
  <c r="C417"/>
  <c r="D417" s="1"/>
  <c r="B419" i="7"/>
  <c r="A418"/>
  <c r="C418"/>
  <c r="D418" s="1"/>
  <c r="A418" i="6"/>
  <c r="B419"/>
  <c r="C418"/>
  <c r="D418" s="1"/>
  <c r="B418" i="4"/>
  <c r="A417"/>
  <c r="C417"/>
  <c r="D417" s="1"/>
  <c r="B421" i="14" l="1"/>
  <c r="C420"/>
  <c r="D421" i="19"/>
  <c r="B422"/>
  <c r="C421"/>
  <c r="E421" s="1"/>
  <c r="B421" i="1"/>
  <c r="D420"/>
  <c r="C420"/>
  <c r="E420" s="1"/>
  <c r="B422" i="16"/>
  <c r="D422" s="1"/>
  <c r="C421"/>
  <c r="E421" s="1"/>
  <c r="B423" i="21"/>
  <c r="D423" s="1"/>
  <c r="C422"/>
  <c r="E422" s="1"/>
  <c r="B422" i="20"/>
  <c r="D422" s="1"/>
  <c r="C421"/>
  <c r="E421" s="1"/>
  <c r="B423" i="18"/>
  <c r="D423" s="1"/>
  <c r="C422"/>
  <c r="E422" s="1"/>
  <c r="B423" i="17"/>
  <c r="D423" s="1"/>
  <c r="C422"/>
  <c r="E422" s="1"/>
  <c r="B417" i="5"/>
  <c r="A416"/>
  <c r="C416"/>
  <c r="D416" s="1"/>
  <c r="B418" i="13"/>
  <c r="C418" s="1"/>
  <c r="D418" s="1"/>
  <c r="A417"/>
  <c r="B491" i="11"/>
  <c r="A490"/>
  <c r="C490"/>
  <c r="D490" s="1"/>
  <c r="B418" i="10"/>
  <c r="A417"/>
  <c r="C417"/>
  <c r="D417" s="1"/>
  <c r="B418" i="9"/>
  <c r="A417"/>
  <c r="C417"/>
  <c r="D417" s="1"/>
  <c r="B419" i="8"/>
  <c r="A418"/>
  <c r="C418"/>
  <c r="D418" s="1"/>
  <c r="B420" i="7"/>
  <c r="A419"/>
  <c r="C419"/>
  <c r="D419" s="1"/>
  <c r="A419" i="6"/>
  <c r="B420"/>
  <c r="C419"/>
  <c r="D419" s="1"/>
  <c r="B419" i="4"/>
  <c r="A418"/>
  <c r="C418"/>
  <c r="D418" s="1"/>
  <c r="C421" i="14" l="1"/>
  <c r="B422"/>
  <c r="D422" i="19"/>
  <c r="C422"/>
  <c r="E422" s="1"/>
  <c r="B423"/>
  <c r="B422" i="1"/>
  <c r="D421"/>
  <c r="C421"/>
  <c r="E421" s="1"/>
  <c r="B423" i="16"/>
  <c r="D423" s="1"/>
  <c r="C422"/>
  <c r="E422" s="1"/>
  <c r="B424" i="21"/>
  <c r="D424" s="1"/>
  <c r="C423"/>
  <c r="E423" s="1"/>
  <c r="B423" i="20"/>
  <c r="D423" s="1"/>
  <c r="C422"/>
  <c r="E422" s="1"/>
  <c r="B424" i="18"/>
  <c r="D424" s="1"/>
  <c r="C423"/>
  <c r="E423" s="1"/>
  <c r="B424" i="17"/>
  <c r="D424" s="1"/>
  <c r="C423"/>
  <c r="E423" s="1"/>
  <c r="B418" i="5"/>
  <c r="A417"/>
  <c r="C417"/>
  <c r="D417" s="1"/>
  <c r="B419" i="13"/>
  <c r="C419" s="1"/>
  <c r="D419" s="1"/>
  <c r="A418"/>
  <c r="B492" i="11"/>
  <c r="A491"/>
  <c r="C491"/>
  <c r="D491" s="1"/>
  <c r="B419" i="10"/>
  <c r="A418"/>
  <c r="C418"/>
  <c r="D418" s="1"/>
  <c r="B419" i="9"/>
  <c r="A418"/>
  <c r="C418"/>
  <c r="D418" s="1"/>
  <c r="B420" i="8"/>
  <c r="A419"/>
  <c r="C419"/>
  <c r="D419" s="1"/>
  <c r="B421" i="7"/>
  <c r="A420"/>
  <c r="C420"/>
  <c r="D420" s="1"/>
  <c r="A420" i="6"/>
  <c r="B421"/>
  <c r="C420"/>
  <c r="D420" s="1"/>
  <c r="B420" i="4"/>
  <c r="A419"/>
  <c r="C419"/>
  <c r="D419" s="1"/>
  <c r="B423" i="14" l="1"/>
  <c r="C422"/>
  <c r="D423" i="19"/>
  <c r="B424"/>
  <c r="C423"/>
  <c r="E423" s="1"/>
  <c r="B423" i="1"/>
  <c r="D422"/>
  <c r="C422"/>
  <c r="E422" s="1"/>
  <c r="B424" i="16"/>
  <c r="D424" s="1"/>
  <c r="C423"/>
  <c r="E423" s="1"/>
  <c r="B425" i="21"/>
  <c r="D425" s="1"/>
  <c r="C424"/>
  <c r="E424" s="1"/>
  <c r="B424" i="20"/>
  <c r="D424" s="1"/>
  <c r="C423"/>
  <c r="E423" s="1"/>
  <c r="B425" i="18"/>
  <c r="D425" s="1"/>
  <c r="C424"/>
  <c r="E424" s="1"/>
  <c r="B425" i="17"/>
  <c r="D425" s="1"/>
  <c r="C424"/>
  <c r="E424" s="1"/>
  <c r="B419" i="5"/>
  <c r="A418"/>
  <c r="C418"/>
  <c r="D418" s="1"/>
  <c r="B420" i="13"/>
  <c r="C420" s="1"/>
  <c r="D420" s="1"/>
  <c r="A419"/>
  <c r="A492" i="11"/>
  <c r="B493"/>
  <c r="C492"/>
  <c r="D492" s="1"/>
  <c r="B420" i="10"/>
  <c r="A419"/>
  <c r="C419"/>
  <c r="D419" s="1"/>
  <c r="B420" i="9"/>
  <c r="A419"/>
  <c r="C419"/>
  <c r="D419" s="1"/>
  <c r="B421" i="8"/>
  <c r="A420"/>
  <c r="C420"/>
  <c r="D420" s="1"/>
  <c r="B422" i="7"/>
  <c r="A421"/>
  <c r="C421"/>
  <c r="D421" s="1"/>
  <c r="A421" i="6"/>
  <c r="B422"/>
  <c r="C421"/>
  <c r="D421" s="1"/>
  <c r="B421" i="4"/>
  <c r="A420"/>
  <c r="C420"/>
  <c r="D420" s="1"/>
  <c r="B424" i="14" l="1"/>
  <c r="C423"/>
  <c r="D424" i="19"/>
  <c r="B425"/>
  <c r="C424"/>
  <c r="E424" s="1"/>
  <c r="B424" i="1"/>
  <c r="D423"/>
  <c r="C423"/>
  <c r="E423" s="1"/>
  <c r="B425" i="16"/>
  <c r="D425" s="1"/>
  <c r="C424"/>
  <c r="E424" s="1"/>
  <c r="B426" i="21"/>
  <c r="D426" s="1"/>
  <c r="C425"/>
  <c r="E425" s="1"/>
  <c r="B425" i="20"/>
  <c r="D425" s="1"/>
  <c r="C424"/>
  <c r="E424" s="1"/>
  <c r="B426" i="18"/>
  <c r="D426" s="1"/>
  <c r="C425"/>
  <c r="E425" s="1"/>
  <c r="B426" i="17"/>
  <c r="D426" s="1"/>
  <c r="C425"/>
  <c r="E425" s="1"/>
  <c r="B420" i="5"/>
  <c r="A419"/>
  <c r="C419"/>
  <c r="D419" s="1"/>
  <c r="B421" i="13"/>
  <c r="C421" s="1"/>
  <c r="D421" s="1"/>
  <c r="A420"/>
  <c r="B494" i="11"/>
  <c r="A493"/>
  <c r="C493"/>
  <c r="D493" s="1"/>
  <c r="B421" i="10"/>
  <c r="A420"/>
  <c r="C420"/>
  <c r="D420" s="1"/>
  <c r="B421" i="9"/>
  <c r="A420"/>
  <c r="C420"/>
  <c r="D420" s="1"/>
  <c r="B422" i="8"/>
  <c r="A421"/>
  <c r="C421"/>
  <c r="D421" s="1"/>
  <c r="B423" i="7"/>
  <c r="A422"/>
  <c r="C422"/>
  <c r="D422" s="1"/>
  <c r="A422" i="6"/>
  <c r="B423"/>
  <c r="C422"/>
  <c r="D422" s="1"/>
  <c r="B422" i="4"/>
  <c r="A421"/>
  <c r="C421"/>
  <c r="D421" s="1"/>
  <c r="B425" i="14" l="1"/>
  <c r="C424"/>
  <c r="D425" i="19"/>
  <c r="B426"/>
  <c r="C425"/>
  <c r="E425" s="1"/>
  <c r="B425" i="1"/>
  <c r="D424"/>
  <c r="C424"/>
  <c r="E424" s="1"/>
  <c r="B426" i="16"/>
  <c r="D426" s="1"/>
  <c r="C425"/>
  <c r="E425" s="1"/>
  <c r="B427" i="21"/>
  <c r="D427" s="1"/>
  <c r="C426"/>
  <c r="E426" s="1"/>
  <c r="B426" i="20"/>
  <c r="D426" s="1"/>
  <c r="C425"/>
  <c r="E425" s="1"/>
  <c r="B427" i="18"/>
  <c r="D427" s="1"/>
  <c r="C426"/>
  <c r="E426" s="1"/>
  <c r="B427" i="17"/>
  <c r="D427" s="1"/>
  <c r="C426"/>
  <c r="E426" s="1"/>
  <c r="B421" i="5"/>
  <c r="C420"/>
  <c r="D420" s="1"/>
  <c r="A420"/>
  <c r="B422" i="13"/>
  <c r="C422" s="1"/>
  <c r="D422" s="1"/>
  <c r="A421"/>
  <c r="B495" i="11"/>
  <c r="A494"/>
  <c r="C494"/>
  <c r="D494" s="1"/>
  <c r="B422" i="10"/>
  <c r="A421"/>
  <c r="C421"/>
  <c r="D421" s="1"/>
  <c r="A421" i="9"/>
  <c r="B422"/>
  <c r="C421"/>
  <c r="D421" s="1"/>
  <c r="B423" i="8"/>
  <c r="A422"/>
  <c r="C422"/>
  <c r="D422" s="1"/>
  <c r="B424" i="7"/>
  <c r="A423"/>
  <c r="C423"/>
  <c r="D423" s="1"/>
  <c r="A423" i="6"/>
  <c r="B424"/>
  <c r="C423"/>
  <c r="D423" s="1"/>
  <c r="B423" i="4"/>
  <c r="A422"/>
  <c r="C422"/>
  <c r="D422" s="1"/>
  <c r="C425" i="14" l="1"/>
  <c r="B426"/>
  <c r="D426" i="19"/>
  <c r="C426"/>
  <c r="E426" s="1"/>
  <c r="B427"/>
  <c r="B426" i="1"/>
  <c r="D425"/>
  <c r="C425"/>
  <c r="E425" s="1"/>
  <c r="B427" i="16"/>
  <c r="D427" s="1"/>
  <c r="C426"/>
  <c r="E426" s="1"/>
  <c r="B428" i="21"/>
  <c r="D428" s="1"/>
  <c r="C427"/>
  <c r="E427" s="1"/>
  <c r="B427" i="20"/>
  <c r="D427" s="1"/>
  <c r="C426"/>
  <c r="E426" s="1"/>
  <c r="B428" i="18"/>
  <c r="D428" s="1"/>
  <c r="C427"/>
  <c r="E427" s="1"/>
  <c r="B428" i="17"/>
  <c r="D428" s="1"/>
  <c r="C427"/>
  <c r="E427" s="1"/>
  <c r="B422" i="5"/>
  <c r="A421"/>
  <c r="C421"/>
  <c r="D421" s="1"/>
  <c r="B423" i="13"/>
  <c r="C423" s="1"/>
  <c r="D423" s="1"/>
  <c r="A422"/>
  <c r="A495" i="11"/>
  <c r="B496"/>
  <c r="C495"/>
  <c r="D495" s="1"/>
  <c r="B423" i="10"/>
  <c r="A422"/>
  <c r="C422"/>
  <c r="D422" s="1"/>
  <c r="A422" i="9"/>
  <c r="B423"/>
  <c r="C422"/>
  <c r="D422" s="1"/>
  <c r="B424" i="8"/>
  <c r="A423"/>
  <c r="C423"/>
  <c r="D423" s="1"/>
  <c r="B425" i="7"/>
  <c r="A424"/>
  <c r="C424"/>
  <c r="D424" s="1"/>
  <c r="A424" i="6"/>
  <c r="B425"/>
  <c r="C424"/>
  <c r="D424" s="1"/>
  <c r="B424" i="4"/>
  <c r="A423"/>
  <c r="C423"/>
  <c r="D423" s="1"/>
  <c r="B427" i="14" l="1"/>
  <c r="C426"/>
  <c r="D427" i="19"/>
  <c r="B428"/>
  <c r="C427"/>
  <c r="E427" s="1"/>
  <c r="B427" i="1"/>
  <c r="D426"/>
  <c r="C426"/>
  <c r="E426" s="1"/>
  <c r="B428" i="16"/>
  <c r="D428" s="1"/>
  <c r="C427"/>
  <c r="E427" s="1"/>
  <c r="B429" i="21"/>
  <c r="D429" s="1"/>
  <c r="C428"/>
  <c r="E428" s="1"/>
  <c r="B428" i="20"/>
  <c r="D428" s="1"/>
  <c r="C427"/>
  <c r="E427" s="1"/>
  <c r="B429" i="18"/>
  <c r="D429" s="1"/>
  <c r="C428"/>
  <c r="E428" s="1"/>
  <c r="B429" i="17"/>
  <c r="D429" s="1"/>
  <c r="C428"/>
  <c r="E428" s="1"/>
  <c r="B423" i="5"/>
  <c r="A422"/>
  <c r="C422"/>
  <c r="D422" s="1"/>
  <c r="B424" i="13"/>
  <c r="C424" s="1"/>
  <c r="D424" s="1"/>
  <c r="A423"/>
  <c r="B497" i="11"/>
  <c r="A496"/>
  <c r="C496"/>
  <c r="D496" s="1"/>
  <c r="B424" i="10"/>
  <c r="A423"/>
  <c r="C423"/>
  <c r="D423" s="1"/>
  <c r="B424" i="9"/>
  <c r="A423"/>
  <c r="C423"/>
  <c r="D423" s="1"/>
  <c r="B425" i="8"/>
  <c r="A424"/>
  <c r="C424"/>
  <c r="D424" s="1"/>
  <c r="B426" i="7"/>
  <c r="A425"/>
  <c r="C425"/>
  <c r="D425" s="1"/>
  <c r="A425" i="6"/>
  <c r="B426"/>
  <c r="C425"/>
  <c r="D425" s="1"/>
  <c r="B425" i="4"/>
  <c r="A424"/>
  <c r="C424"/>
  <c r="D424" s="1"/>
  <c r="B428" i="14" l="1"/>
  <c r="C427"/>
  <c r="D428" i="19"/>
  <c r="B429"/>
  <c r="C428"/>
  <c r="E428" s="1"/>
  <c r="B428" i="1"/>
  <c r="D427"/>
  <c r="C427"/>
  <c r="E427" s="1"/>
  <c r="B429" i="16"/>
  <c r="D429" s="1"/>
  <c r="C428"/>
  <c r="E428" s="1"/>
  <c r="B430" i="21"/>
  <c r="D430" s="1"/>
  <c r="C429"/>
  <c r="E429" s="1"/>
  <c r="B429" i="20"/>
  <c r="D429" s="1"/>
  <c r="C428"/>
  <c r="E428" s="1"/>
  <c r="B430" i="18"/>
  <c r="D430" s="1"/>
  <c r="C429"/>
  <c r="E429" s="1"/>
  <c r="B430" i="17"/>
  <c r="D430" s="1"/>
  <c r="C429"/>
  <c r="E429" s="1"/>
  <c r="B424" i="5"/>
  <c r="A423"/>
  <c r="C423"/>
  <c r="D423" s="1"/>
  <c r="B425" i="13"/>
  <c r="C425" s="1"/>
  <c r="D425" s="1"/>
  <c r="A424"/>
  <c r="B498" i="11"/>
  <c r="A497"/>
  <c r="C497"/>
  <c r="D497" s="1"/>
  <c r="B425" i="10"/>
  <c r="A424"/>
  <c r="C424"/>
  <c r="D424" s="1"/>
  <c r="B425" i="9"/>
  <c r="A424"/>
  <c r="C424"/>
  <c r="D424" s="1"/>
  <c r="B426" i="8"/>
  <c r="A425"/>
  <c r="C425"/>
  <c r="D425" s="1"/>
  <c r="B427" i="7"/>
  <c r="A426"/>
  <c r="C426"/>
  <c r="D426" s="1"/>
  <c r="A426" i="6"/>
  <c r="B427"/>
  <c r="C426"/>
  <c r="D426" s="1"/>
  <c r="B426" i="4"/>
  <c r="A425"/>
  <c r="C425"/>
  <c r="D425" s="1"/>
  <c r="B429" i="14" l="1"/>
  <c r="C428"/>
  <c r="D429" i="19"/>
  <c r="B430"/>
  <c r="C429"/>
  <c r="E429" s="1"/>
  <c r="B429" i="1"/>
  <c r="D428"/>
  <c r="C428"/>
  <c r="E428" s="1"/>
  <c r="B430" i="16"/>
  <c r="D430" s="1"/>
  <c r="C429"/>
  <c r="E429" s="1"/>
  <c r="B431" i="21"/>
  <c r="D431" s="1"/>
  <c r="C430"/>
  <c r="E430" s="1"/>
  <c r="B430" i="20"/>
  <c r="D430" s="1"/>
  <c r="C429"/>
  <c r="E429" s="1"/>
  <c r="B431" i="18"/>
  <c r="D431" s="1"/>
  <c r="C430"/>
  <c r="E430" s="1"/>
  <c r="B431" i="17"/>
  <c r="D431" s="1"/>
  <c r="C430"/>
  <c r="E430" s="1"/>
  <c r="B425" i="5"/>
  <c r="A424"/>
  <c r="C424"/>
  <c r="D424" s="1"/>
  <c r="B426" i="13"/>
  <c r="C426" s="1"/>
  <c r="D426" s="1"/>
  <c r="A425"/>
  <c r="B499" i="11"/>
  <c r="A498"/>
  <c r="C498"/>
  <c r="D498" s="1"/>
  <c r="B426" i="10"/>
  <c r="A425"/>
  <c r="C425"/>
  <c r="D425" s="1"/>
  <c r="B426" i="9"/>
  <c r="A425"/>
  <c r="C425"/>
  <c r="D425" s="1"/>
  <c r="B427" i="8"/>
  <c r="A426"/>
  <c r="C426"/>
  <c r="D426" s="1"/>
  <c r="B428" i="7"/>
  <c r="A427"/>
  <c r="C427"/>
  <c r="D427" s="1"/>
  <c r="A427" i="6"/>
  <c r="B428"/>
  <c r="C427"/>
  <c r="D427" s="1"/>
  <c r="B427" i="4"/>
  <c r="A426"/>
  <c r="C426"/>
  <c r="D426" s="1"/>
  <c r="B430" i="14" l="1"/>
  <c r="C429"/>
  <c r="D430" i="19"/>
  <c r="C430"/>
  <c r="E430" s="1"/>
  <c r="B431"/>
  <c r="B430" i="1"/>
  <c r="D429"/>
  <c r="C429"/>
  <c r="E429" s="1"/>
  <c r="C430" i="16"/>
  <c r="E430" s="1"/>
  <c r="B431"/>
  <c r="D431" s="1"/>
  <c r="B432" i="21"/>
  <c r="D432" s="1"/>
  <c r="C431"/>
  <c r="E431" s="1"/>
  <c r="B431" i="20"/>
  <c r="D431" s="1"/>
  <c r="C430"/>
  <c r="E430" s="1"/>
  <c r="B432" i="18"/>
  <c r="D432" s="1"/>
  <c r="C431"/>
  <c r="E431" s="1"/>
  <c r="B432" i="17"/>
  <c r="D432" s="1"/>
  <c r="C431"/>
  <c r="E431" s="1"/>
  <c r="B426" i="5"/>
  <c r="C425"/>
  <c r="D425" s="1"/>
  <c r="A425"/>
  <c r="B427" i="13"/>
  <c r="C427" s="1"/>
  <c r="D427" s="1"/>
  <c r="A426"/>
  <c r="B500" i="11"/>
  <c r="A499"/>
  <c r="C499"/>
  <c r="D499" s="1"/>
  <c r="B427" i="10"/>
  <c r="A426"/>
  <c r="C426"/>
  <c r="D426" s="1"/>
  <c r="B427" i="9"/>
  <c r="A426"/>
  <c r="C426"/>
  <c r="D426" s="1"/>
  <c r="B428" i="8"/>
  <c r="A427"/>
  <c r="C427"/>
  <c r="D427" s="1"/>
  <c r="B429" i="7"/>
  <c r="A428"/>
  <c r="C428"/>
  <c r="D428" s="1"/>
  <c r="A428" i="6"/>
  <c r="B429"/>
  <c r="C428"/>
  <c r="D428" s="1"/>
  <c r="B428" i="4"/>
  <c r="A427"/>
  <c r="C427"/>
  <c r="D427" s="1"/>
  <c r="B431" i="14" l="1"/>
  <c r="C430"/>
  <c r="D431" i="19"/>
  <c r="C431"/>
  <c r="E431" s="1"/>
  <c r="B432"/>
  <c r="B431" i="1"/>
  <c r="D430"/>
  <c r="C430"/>
  <c r="E430" s="1"/>
  <c r="B432" i="16"/>
  <c r="D432" s="1"/>
  <c r="C431"/>
  <c r="E431" s="1"/>
  <c r="B433" i="21"/>
  <c r="D433" s="1"/>
  <c r="C432"/>
  <c r="E432" s="1"/>
  <c r="B432" i="20"/>
  <c r="D432" s="1"/>
  <c r="C431"/>
  <c r="E431" s="1"/>
  <c r="B433" i="18"/>
  <c r="D433" s="1"/>
  <c r="C432"/>
  <c r="E432" s="1"/>
  <c r="B433" i="17"/>
  <c r="D433" s="1"/>
  <c r="C432"/>
  <c r="E432" s="1"/>
  <c r="B427" i="5"/>
  <c r="C426"/>
  <c r="D426" s="1"/>
  <c r="A426"/>
  <c r="B428" i="13"/>
  <c r="C428" s="1"/>
  <c r="D428" s="1"/>
  <c r="A427"/>
  <c r="A500" i="11"/>
  <c r="B501"/>
  <c r="C500"/>
  <c r="D500" s="1"/>
  <c r="B428" i="10"/>
  <c r="A427"/>
  <c r="C427"/>
  <c r="D427" s="1"/>
  <c r="B428" i="9"/>
  <c r="A427"/>
  <c r="C427"/>
  <c r="D427" s="1"/>
  <c r="B429" i="8"/>
  <c r="A428"/>
  <c r="C428"/>
  <c r="D428" s="1"/>
  <c r="B430" i="7"/>
  <c r="A429"/>
  <c r="C429"/>
  <c r="D429" s="1"/>
  <c r="A429" i="6"/>
  <c r="B430"/>
  <c r="C429"/>
  <c r="D429" s="1"/>
  <c r="B429" i="4"/>
  <c r="A428"/>
  <c r="C428"/>
  <c r="D428" s="1"/>
  <c r="C431" i="14" l="1"/>
  <c r="B432"/>
  <c r="D432" i="19"/>
  <c r="B433"/>
  <c r="C432"/>
  <c r="E432" s="1"/>
  <c r="B432" i="1"/>
  <c r="D431"/>
  <c r="C431"/>
  <c r="E431" s="1"/>
  <c r="B433" i="16"/>
  <c r="D433" s="1"/>
  <c r="C432"/>
  <c r="E432" s="1"/>
  <c r="B434" i="21"/>
  <c r="D434" s="1"/>
  <c r="C433"/>
  <c r="E433" s="1"/>
  <c r="B433" i="20"/>
  <c r="D433" s="1"/>
  <c r="C432"/>
  <c r="E432" s="1"/>
  <c r="B434" i="18"/>
  <c r="D434" s="1"/>
  <c r="C433"/>
  <c r="E433" s="1"/>
  <c r="B434" i="17"/>
  <c r="D434" s="1"/>
  <c r="C433"/>
  <c r="E433" s="1"/>
  <c r="B428" i="5"/>
  <c r="A427"/>
  <c r="C427"/>
  <c r="D427" s="1"/>
  <c r="B429" i="13"/>
  <c r="C429" s="1"/>
  <c r="D429" s="1"/>
  <c r="A428"/>
  <c r="B502" i="11"/>
  <c r="A501"/>
  <c r="C501"/>
  <c r="D501" s="1"/>
  <c r="B429" i="10"/>
  <c r="A428"/>
  <c r="C428"/>
  <c r="D428" s="1"/>
  <c r="B429" i="9"/>
  <c r="A428"/>
  <c r="C428"/>
  <c r="D428" s="1"/>
  <c r="B430" i="8"/>
  <c r="A429"/>
  <c r="C429"/>
  <c r="D429" s="1"/>
  <c r="B431" i="7"/>
  <c r="A430"/>
  <c r="C430"/>
  <c r="D430" s="1"/>
  <c r="A430" i="6"/>
  <c r="B431"/>
  <c r="C430"/>
  <c r="D430" s="1"/>
  <c r="B430" i="4"/>
  <c r="A429"/>
  <c r="C429"/>
  <c r="D429" s="1"/>
  <c r="B433" i="14" l="1"/>
  <c r="C432"/>
  <c r="D433" i="19"/>
  <c r="C433"/>
  <c r="E433" s="1"/>
  <c r="B434"/>
  <c r="B433" i="1"/>
  <c r="D432"/>
  <c r="C432"/>
  <c r="E432" s="1"/>
  <c r="B434" i="16"/>
  <c r="D434" s="1"/>
  <c r="C433"/>
  <c r="E433" s="1"/>
  <c r="B435" i="21"/>
  <c r="D435" s="1"/>
  <c r="C434"/>
  <c r="E434" s="1"/>
  <c r="B434" i="20"/>
  <c r="D434" s="1"/>
  <c r="C433"/>
  <c r="E433" s="1"/>
  <c r="B435" i="18"/>
  <c r="D435" s="1"/>
  <c r="C434"/>
  <c r="E434" s="1"/>
  <c r="B435" i="17"/>
  <c r="D435" s="1"/>
  <c r="C434"/>
  <c r="E434" s="1"/>
  <c r="B429" i="5"/>
  <c r="A428"/>
  <c r="C428"/>
  <c r="D428" s="1"/>
  <c r="B430" i="13"/>
  <c r="C430" s="1"/>
  <c r="D430" s="1"/>
  <c r="A429"/>
  <c r="B503" i="11"/>
  <c r="A502"/>
  <c r="C502"/>
  <c r="D502" s="1"/>
  <c r="B430" i="10"/>
  <c r="A429"/>
  <c r="C429"/>
  <c r="D429" s="1"/>
  <c r="A429" i="9"/>
  <c r="B430"/>
  <c r="C429"/>
  <c r="D429" s="1"/>
  <c r="B431" i="8"/>
  <c r="A430"/>
  <c r="C430"/>
  <c r="D430" s="1"/>
  <c r="B432" i="7"/>
  <c r="A431"/>
  <c r="C431"/>
  <c r="D431" s="1"/>
  <c r="A431" i="6"/>
  <c r="B432"/>
  <c r="C431"/>
  <c r="D431" s="1"/>
  <c r="B431" i="4"/>
  <c r="A430"/>
  <c r="C430"/>
  <c r="D430" s="1"/>
  <c r="B434" i="14" l="1"/>
  <c r="C433"/>
  <c r="D434" i="19"/>
  <c r="C434"/>
  <c r="E434" s="1"/>
  <c r="B435"/>
  <c r="B434" i="1"/>
  <c r="D433"/>
  <c r="C433"/>
  <c r="E433" s="1"/>
  <c r="B435" i="16"/>
  <c r="D435" s="1"/>
  <c r="C434"/>
  <c r="E434" s="1"/>
  <c r="B436" i="21"/>
  <c r="D436" s="1"/>
  <c r="C435"/>
  <c r="E435" s="1"/>
  <c r="B435" i="20"/>
  <c r="D435" s="1"/>
  <c r="C434"/>
  <c r="E434" s="1"/>
  <c r="B436" i="18"/>
  <c r="D436" s="1"/>
  <c r="C435"/>
  <c r="E435" s="1"/>
  <c r="B436" i="17"/>
  <c r="D436" s="1"/>
  <c r="C435"/>
  <c r="E435" s="1"/>
  <c r="B430" i="5"/>
  <c r="C429"/>
  <c r="D429" s="1"/>
  <c r="A429"/>
  <c r="B431" i="13"/>
  <c r="C431" s="1"/>
  <c r="D431" s="1"/>
  <c r="A430"/>
  <c r="A503" i="11"/>
  <c r="B504"/>
  <c r="C503"/>
  <c r="D503" s="1"/>
  <c r="B431" i="10"/>
  <c r="A430"/>
  <c r="C430"/>
  <c r="D430" s="1"/>
  <c r="A430" i="9"/>
  <c r="B431"/>
  <c r="C430"/>
  <c r="D430" s="1"/>
  <c r="B432" i="8"/>
  <c r="A431"/>
  <c r="C431"/>
  <c r="D431" s="1"/>
  <c r="B433" i="7"/>
  <c r="A432"/>
  <c r="C432"/>
  <c r="D432" s="1"/>
  <c r="A432" i="6"/>
  <c r="B433"/>
  <c r="C432"/>
  <c r="D432" s="1"/>
  <c r="B432" i="4"/>
  <c r="A431"/>
  <c r="C431"/>
  <c r="D431" s="1"/>
  <c r="B435" i="14" l="1"/>
  <c r="C434"/>
  <c r="D435" i="19"/>
  <c r="C435"/>
  <c r="E435" s="1"/>
  <c r="B436"/>
  <c r="B435" i="1"/>
  <c r="D434"/>
  <c r="C434"/>
  <c r="E434" s="1"/>
  <c r="B436" i="16"/>
  <c r="D436" s="1"/>
  <c r="C435"/>
  <c r="E435" s="1"/>
  <c r="B437" i="21"/>
  <c r="D437" s="1"/>
  <c r="C436"/>
  <c r="E436" s="1"/>
  <c r="B436" i="20"/>
  <c r="D436" s="1"/>
  <c r="C435"/>
  <c r="E435" s="1"/>
  <c r="B437" i="18"/>
  <c r="D437" s="1"/>
  <c r="C436"/>
  <c r="E436" s="1"/>
  <c r="B437" i="17"/>
  <c r="D437" s="1"/>
  <c r="C436"/>
  <c r="E436" s="1"/>
  <c r="B431" i="5"/>
  <c r="A430"/>
  <c r="C430"/>
  <c r="D430" s="1"/>
  <c r="B432" i="13"/>
  <c r="C432" s="1"/>
  <c r="D432" s="1"/>
  <c r="A431"/>
  <c r="B505" i="11"/>
  <c r="A504"/>
  <c r="C504"/>
  <c r="D504" s="1"/>
  <c r="B432" i="10"/>
  <c r="A431"/>
  <c r="C431"/>
  <c r="D431" s="1"/>
  <c r="B432" i="9"/>
  <c r="A431"/>
  <c r="C431"/>
  <c r="D431" s="1"/>
  <c r="B433" i="8"/>
  <c r="A432"/>
  <c r="C432"/>
  <c r="D432" s="1"/>
  <c r="B434" i="7"/>
  <c r="A433"/>
  <c r="C433"/>
  <c r="D433" s="1"/>
  <c r="A433" i="6"/>
  <c r="B434"/>
  <c r="C433"/>
  <c r="D433" s="1"/>
  <c r="B433" i="4"/>
  <c r="A432"/>
  <c r="C432"/>
  <c r="D432" s="1"/>
  <c r="B436" i="14" l="1"/>
  <c r="C435"/>
  <c r="D436" i="19"/>
  <c r="C436"/>
  <c r="E436" s="1"/>
  <c r="B437"/>
  <c r="B436" i="1"/>
  <c r="D435"/>
  <c r="C435"/>
  <c r="E435" s="1"/>
  <c r="B437" i="16"/>
  <c r="D437" s="1"/>
  <c r="C436"/>
  <c r="E436" s="1"/>
  <c r="B438" i="21"/>
  <c r="D438" s="1"/>
  <c r="C437"/>
  <c r="E437" s="1"/>
  <c r="B437" i="20"/>
  <c r="D437" s="1"/>
  <c r="C436"/>
  <c r="E436" s="1"/>
  <c r="B438" i="18"/>
  <c r="D438" s="1"/>
  <c r="C437"/>
  <c r="E437" s="1"/>
  <c r="B438" i="17"/>
  <c r="D438" s="1"/>
  <c r="C437"/>
  <c r="E437" s="1"/>
  <c r="B432" i="5"/>
  <c r="A431"/>
  <c r="C431"/>
  <c r="D431" s="1"/>
  <c r="B433" i="13"/>
  <c r="C433" s="1"/>
  <c r="D433" s="1"/>
  <c r="A432"/>
  <c r="B506" i="11"/>
  <c r="A505"/>
  <c r="C505"/>
  <c r="D505" s="1"/>
  <c r="B433" i="10"/>
  <c r="A432"/>
  <c r="C432"/>
  <c r="D432" s="1"/>
  <c r="B433" i="9"/>
  <c r="A432"/>
  <c r="C432"/>
  <c r="D432" s="1"/>
  <c r="B434" i="8"/>
  <c r="A433"/>
  <c r="C433"/>
  <c r="D433" s="1"/>
  <c r="A434" i="7"/>
  <c r="B435"/>
  <c r="C434"/>
  <c r="D434" s="1"/>
  <c r="B435" i="6"/>
  <c r="A434"/>
  <c r="C434"/>
  <c r="D434" s="1"/>
  <c r="B434" i="4"/>
  <c r="A433"/>
  <c r="C433"/>
  <c r="D433" s="1"/>
  <c r="B437" i="14" l="1"/>
  <c r="C436"/>
  <c r="D437" i="19"/>
  <c r="B438"/>
  <c r="C437"/>
  <c r="E437" s="1"/>
  <c r="D436" i="1"/>
  <c r="B437"/>
  <c r="C436"/>
  <c r="E436" s="1"/>
  <c r="B438" i="16"/>
  <c r="D438" s="1"/>
  <c r="C437"/>
  <c r="E437" s="1"/>
  <c r="B439" i="21"/>
  <c r="D439" s="1"/>
  <c r="C438"/>
  <c r="E438" s="1"/>
  <c r="B438" i="20"/>
  <c r="D438" s="1"/>
  <c r="C437"/>
  <c r="E437" s="1"/>
  <c r="B439" i="18"/>
  <c r="D439" s="1"/>
  <c r="C438"/>
  <c r="E438" s="1"/>
  <c r="B439" i="17"/>
  <c r="D439" s="1"/>
  <c r="C438"/>
  <c r="E438" s="1"/>
  <c r="B433" i="5"/>
  <c r="A432"/>
  <c r="C432"/>
  <c r="D432" s="1"/>
  <c r="B434" i="13"/>
  <c r="C434" s="1"/>
  <c r="D434" s="1"/>
  <c r="A433"/>
  <c r="B507" i="11"/>
  <c r="A506"/>
  <c r="C506"/>
  <c r="D506" s="1"/>
  <c r="B434" i="10"/>
  <c r="A433"/>
  <c r="C433"/>
  <c r="D433" s="1"/>
  <c r="B434" i="9"/>
  <c r="A433"/>
  <c r="C433"/>
  <c r="D433" s="1"/>
  <c r="B435" i="8"/>
  <c r="A434"/>
  <c r="C434"/>
  <c r="D434" s="1"/>
  <c r="B436" i="7"/>
  <c r="A435"/>
  <c r="C435"/>
  <c r="D435" s="1"/>
  <c r="B436" i="6"/>
  <c r="A435"/>
  <c r="C435"/>
  <c r="D435" s="1"/>
  <c r="A434" i="4"/>
  <c r="B435"/>
  <c r="C434"/>
  <c r="D434" s="1"/>
  <c r="C437" i="14" l="1"/>
  <c r="B438"/>
  <c r="D438" i="19"/>
  <c r="C438"/>
  <c r="E438" s="1"/>
  <c r="B439"/>
  <c r="D437" i="1"/>
  <c r="B438"/>
  <c r="C437"/>
  <c r="E437" s="1"/>
  <c r="B439" i="16"/>
  <c r="D439" s="1"/>
  <c r="C438"/>
  <c r="E438" s="1"/>
  <c r="B440" i="21"/>
  <c r="D440" s="1"/>
  <c r="C439"/>
  <c r="E439" s="1"/>
  <c r="B439" i="20"/>
  <c r="D439" s="1"/>
  <c r="C438"/>
  <c r="E438" s="1"/>
  <c r="B440" i="18"/>
  <c r="D440" s="1"/>
  <c r="C439"/>
  <c r="E439" s="1"/>
  <c r="B440" i="17"/>
  <c r="D440" s="1"/>
  <c r="C439"/>
  <c r="E439" s="1"/>
  <c r="B434" i="5"/>
  <c r="C433"/>
  <c r="D433" s="1"/>
  <c r="A433"/>
  <c r="B435" i="13"/>
  <c r="C435" s="1"/>
  <c r="D435" s="1"/>
  <c r="A434"/>
  <c r="B508" i="11"/>
  <c r="A507"/>
  <c r="C507"/>
  <c r="D507" s="1"/>
  <c r="B435" i="10"/>
  <c r="A434"/>
  <c r="C434"/>
  <c r="D434" s="1"/>
  <c r="B435" i="9"/>
  <c r="A434"/>
  <c r="C434"/>
  <c r="D434" s="1"/>
  <c r="A435" i="8"/>
  <c r="B436"/>
  <c r="C435"/>
  <c r="D435" s="1"/>
  <c r="A436" i="7"/>
  <c r="B437"/>
  <c r="C436"/>
  <c r="D436" s="1"/>
  <c r="B437" i="6"/>
  <c r="A436"/>
  <c r="C436"/>
  <c r="D436" s="1"/>
  <c r="B436" i="4"/>
  <c r="A435"/>
  <c r="C435"/>
  <c r="D435" s="1"/>
  <c r="B439" i="14" l="1"/>
  <c r="C438"/>
  <c r="D439" i="19"/>
  <c r="C439"/>
  <c r="E439" s="1"/>
  <c r="B440"/>
  <c r="D438" i="1"/>
  <c r="B439"/>
  <c r="C438"/>
  <c r="E438" s="1"/>
  <c r="C439" i="16"/>
  <c r="E439" s="1"/>
  <c r="B440"/>
  <c r="D440" s="1"/>
  <c r="B441" i="21"/>
  <c r="D441" s="1"/>
  <c r="C440"/>
  <c r="E440" s="1"/>
  <c r="B440" i="20"/>
  <c r="D440" s="1"/>
  <c r="C439"/>
  <c r="E439" s="1"/>
  <c r="B441" i="18"/>
  <c r="D441" s="1"/>
  <c r="C440"/>
  <c r="E440" s="1"/>
  <c r="B441" i="17"/>
  <c r="D441" s="1"/>
  <c r="C440"/>
  <c r="E440" s="1"/>
  <c r="B435" i="5"/>
  <c r="A434"/>
  <c r="C434"/>
  <c r="D434" s="1"/>
  <c r="B436" i="13"/>
  <c r="C436" s="1"/>
  <c r="D436" s="1"/>
  <c r="A435"/>
  <c r="A508" i="11"/>
  <c r="B509"/>
  <c r="C508"/>
  <c r="D508" s="1"/>
  <c r="A435" i="10"/>
  <c r="B436"/>
  <c r="C435"/>
  <c r="D435" s="1"/>
  <c r="A435" i="9"/>
  <c r="B436"/>
  <c r="C435"/>
  <c r="D435" s="1"/>
  <c r="B437" i="8"/>
  <c r="A436"/>
  <c r="C436"/>
  <c r="D436" s="1"/>
  <c r="B438" i="7"/>
  <c r="A437"/>
  <c r="C437"/>
  <c r="D437" s="1"/>
  <c r="A437" i="6"/>
  <c r="B438"/>
  <c r="C437"/>
  <c r="D437" s="1"/>
  <c r="A436" i="4"/>
  <c r="B437"/>
  <c r="C436"/>
  <c r="D436" s="1"/>
  <c r="B440" i="14" l="1"/>
  <c r="C439"/>
  <c r="D440" i="19"/>
  <c r="B441"/>
  <c r="C440"/>
  <c r="E440" s="1"/>
  <c r="D439" i="1"/>
  <c r="B440"/>
  <c r="C439"/>
  <c r="E439" s="1"/>
  <c r="C440" i="16"/>
  <c r="E440" s="1"/>
  <c r="B441"/>
  <c r="D441" s="1"/>
  <c r="B442" i="21"/>
  <c r="D442" s="1"/>
  <c r="C441"/>
  <c r="E441" s="1"/>
  <c r="B441" i="20"/>
  <c r="D441" s="1"/>
  <c r="C440"/>
  <c r="E440" s="1"/>
  <c r="B442" i="18"/>
  <c r="D442" s="1"/>
  <c r="C441"/>
  <c r="E441" s="1"/>
  <c r="B442" i="17"/>
  <c r="D442" s="1"/>
  <c r="C441"/>
  <c r="E441" s="1"/>
  <c r="A435" i="5"/>
  <c r="B436"/>
  <c r="C435"/>
  <c r="D435" s="1"/>
  <c r="A436" i="13"/>
  <c r="B437"/>
  <c r="C437" s="1"/>
  <c r="D437" s="1"/>
  <c r="B510" i="11"/>
  <c r="A509"/>
  <c r="C509"/>
  <c r="D509" s="1"/>
  <c r="B437" i="10"/>
  <c r="A436"/>
  <c r="C436"/>
  <c r="D436" s="1"/>
  <c r="B437" i="9"/>
  <c r="A436"/>
  <c r="C436"/>
  <c r="D436" s="1"/>
  <c r="B438" i="8"/>
  <c r="A437"/>
  <c r="C437"/>
  <c r="D437" s="1"/>
  <c r="B439" i="7"/>
  <c r="A438"/>
  <c r="C438"/>
  <c r="D438" s="1"/>
  <c r="B439" i="6"/>
  <c r="A438"/>
  <c r="C438"/>
  <c r="D438" s="1"/>
  <c r="B438" i="4"/>
  <c r="A437"/>
  <c r="C437"/>
  <c r="D437" s="1"/>
  <c r="B441" i="14" l="1"/>
  <c r="C440"/>
  <c r="D441" i="19"/>
  <c r="C441"/>
  <c r="E441" s="1"/>
  <c r="B442"/>
  <c r="D440" i="1"/>
  <c r="B441"/>
  <c r="C440"/>
  <c r="E440" s="1"/>
  <c r="C441" i="16"/>
  <c r="E441" s="1"/>
  <c r="B442"/>
  <c r="D442" s="1"/>
  <c r="B443" i="21"/>
  <c r="D443" s="1"/>
  <c r="C442"/>
  <c r="E442" s="1"/>
  <c r="B442" i="20"/>
  <c r="D442" s="1"/>
  <c r="C441"/>
  <c r="E441" s="1"/>
  <c r="B443" i="18"/>
  <c r="D443" s="1"/>
  <c r="C442"/>
  <c r="E442" s="1"/>
  <c r="B443" i="17"/>
  <c r="D443" s="1"/>
  <c r="C442"/>
  <c r="E442" s="1"/>
  <c r="B437" i="5"/>
  <c r="C436"/>
  <c r="D436" s="1"/>
  <c r="A436"/>
  <c r="B438" i="13"/>
  <c r="C438" s="1"/>
  <c r="D438" s="1"/>
  <c r="A437"/>
  <c r="B511" i="11"/>
  <c r="A510"/>
  <c r="C510"/>
  <c r="D510" s="1"/>
  <c r="B438" i="10"/>
  <c r="A437"/>
  <c r="C437"/>
  <c r="D437" s="1"/>
  <c r="A437" i="9"/>
  <c r="B438"/>
  <c r="C437"/>
  <c r="D437" s="1"/>
  <c r="B439" i="8"/>
  <c r="A438"/>
  <c r="C438"/>
  <c r="D438" s="1"/>
  <c r="A439" i="7"/>
  <c r="B440"/>
  <c r="C439"/>
  <c r="D439" s="1"/>
  <c r="B440" i="6"/>
  <c r="A439"/>
  <c r="C439"/>
  <c r="D439" s="1"/>
  <c r="A438" i="4"/>
  <c r="B439"/>
  <c r="C438"/>
  <c r="D438" s="1"/>
  <c r="B442" i="14" l="1"/>
  <c r="C441"/>
  <c r="D442" i="19"/>
  <c r="C442"/>
  <c r="E442" s="1"/>
  <c r="B443"/>
  <c r="D441" i="1"/>
  <c r="B442"/>
  <c r="C441"/>
  <c r="E441" s="1"/>
  <c r="C442" i="16"/>
  <c r="E442" s="1"/>
  <c r="B443"/>
  <c r="D443" s="1"/>
  <c r="B444" i="21"/>
  <c r="D444" s="1"/>
  <c r="C443"/>
  <c r="E443" s="1"/>
  <c r="B443" i="20"/>
  <c r="D443" s="1"/>
  <c r="C442"/>
  <c r="E442" s="1"/>
  <c r="B444" i="18"/>
  <c r="D444" s="1"/>
  <c r="C443"/>
  <c r="E443" s="1"/>
  <c r="B444" i="17"/>
  <c r="D444" s="1"/>
  <c r="C443"/>
  <c r="E443" s="1"/>
  <c r="B438" i="5"/>
  <c r="A437"/>
  <c r="C437"/>
  <c r="D437" s="1"/>
  <c r="B439" i="13"/>
  <c r="C439" s="1"/>
  <c r="D439" s="1"/>
  <c r="A438"/>
  <c r="A511" i="11"/>
  <c r="B512"/>
  <c r="C511"/>
  <c r="D511" s="1"/>
  <c r="B439" i="10"/>
  <c r="A438"/>
  <c r="C438"/>
  <c r="D438" s="1"/>
  <c r="B439" i="9"/>
  <c r="A438"/>
  <c r="C438"/>
  <c r="D438" s="1"/>
  <c r="A439" i="8"/>
  <c r="B440"/>
  <c r="C439"/>
  <c r="D439" s="1"/>
  <c r="B441" i="7"/>
  <c r="A440"/>
  <c r="C440"/>
  <c r="D440" s="1"/>
  <c r="A440" i="6"/>
  <c r="B441"/>
  <c r="C440"/>
  <c r="D440" s="1"/>
  <c r="B440" i="4"/>
  <c r="A439"/>
  <c r="C439"/>
  <c r="D439" s="1"/>
  <c r="B443" i="14" l="1"/>
  <c r="C442"/>
  <c r="D443" i="19"/>
  <c r="B444"/>
  <c r="C443"/>
  <c r="E443" s="1"/>
  <c r="D442" i="1"/>
  <c r="B443"/>
  <c r="C442"/>
  <c r="E442" s="1"/>
  <c r="C443" i="16"/>
  <c r="E443" s="1"/>
  <c r="B444"/>
  <c r="D444" s="1"/>
  <c r="B445" i="21"/>
  <c r="D445" s="1"/>
  <c r="C444"/>
  <c r="E444" s="1"/>
  <c r="B444" i="20"/>
  <c r="D444" s="1"/>
  <c r="C443"/>
  <c r="E443" s="1"/>
  <c r="B445" i="18"/>
  <c r="D445" s="1"/>
  <c r="C444"/>
  <c r="E444" s="1"/>
  <c r="B445" i="17"/>
  <c r="D445" s="1"/>
  <c r="C444"/>
  <c r="E444" s="1"/>
  <c r="A438" i="5"/>
  <c r="B439"/>
  <c r="C438"/>
  <c r="D438" s="1"/>
  <c r="A439" i="13"/>
  <c r="B440"/>
  <c r="C440" s="1"/>
  <c r="D440" s="1"/>
  <c r="B513" i="11"/>
  <c r="A512"/>
  <c r="C512"/>
  <c r="D512" s="1"/>
  <c r="A439" i="10"/>
  <c r="B440"/>
  <c r="C439"/>
  <c r="D439" s="1"/>
  <c r="A439" i="9"/>
  <c r="B440"/>
  <c r="C439"/>
  <c r="D439" s="1"/>
  <c r="A440" i="8"/>
  <c r="B441"/>
  <c r="C440"/>
  <c r="D440" s="1"/>
  <c r="B442" i="7"/>
  <c r="A441"/>
  <c r="C441"/>
  <c r="D441" s="1"/>
  <c r="B442" i="6"/>
  <c r="A441"/>
  <c r="C441"/>
  <c r="D441" s="1"/>
  <c r="A440" i="4"/>
  <c r="B441"/>
  <c r="C440"/>
  <c r="D440" s="1"/>
  <c r="C443" i="14" l="1"/>
  <c r="B444"/>
  <c r="D444" i="19"/>
  <c r="B445"/>
  <c r="C444"/>
  <c r="E444" s="1"/>
  <c r="D443" i="1"/>
  <c r="B444"/>
  <c r="C443"/>
  <c r="E443" s="1"/>
  <c r="C444" i="16"/>
  <c r="E444" s="1"/>
  <c r="B445"/>
  <c r="D445" s="1"/>
  <c r="B446" i="21"/>
  <c r="D446" s="1"/>
  <c r="C445"/>
  <c r="E445" s="1"/>
  <c r="B445" i="20"/>
  <c r="D445" s="1"/>
  <c r="C444"/>
  <c r="E444" s="1"/>
  <c r="B446" i="18"/>
  <c r="D446" s="1"/>
  <c r="C445"/>
  <c r="E445" s="1"/>
  <c r="B446" i="17"/>
  <c r="D446" s="1"/>
  <c r="C445"/>
  <c r="E445" s="1"/>
  <c r="B440" i="5"/>
  <c r="C439"/>
  <c r="D439" s="1"/>
  <c r="A439"/>
  <c r="B441" i="13"/>
  <c r="C441" s="1"/>
  <c r="D441" s="1"/>
  <c r="A440"/>
  <c r="B514" i="11"/>
  <c r="A513"/>
  <c r="C513"/>
  <c r="D513" s="1"/>
  <c r="A440" i="10"/>
  <c r="B441"/>
  <c r="C440"/>
  <c r="D440" s="1"/>
  <c r="B441" i="9"/>
  <c r="A440"/>
  <c r="C440"/>
  <c r="D440" s="1"/>
  <c r="B442" i="8"/>
  <c r="A441"/>
  <c r="C441"/>
  <c r="D441" s="1"/>
  <c r="B443" i="7"/>
  <c r="A442"/>
  <c r="C442"/>
  <c r="D442" s="1"/>
  <c r="B443" i="6"/>
  <c r="A442"/>
  <c r="C442"/>
  <c r="D442" s="1"/>
  <c r="B442" i="4"/>
  <c r="A441"/>
  <c r="C441"/>
  <c r="D441" s="1"/>
  <c r="B445" i="14" l="1"/>
  <c r="C444"/>
  <c r="D445" i="19"/>
  <c r="C445"/>
  <c r="E445" s="1"/>
  <c r="B446"/>
  <c r="D444" i="1"/>
  <c r="B445"/>
  <c r="C444"/>
  <c r="E444" s="1"/>
  <c r="C445" i="16"/>
  <c r="E445" s="1"/>
  <c r="B446"/>
  <c r="D446" s="1"/>
  <c r="B447" i="21"/>
  <c r="D447" s="1"/>
  <c r="C446"/>
  <c r="E446" s="1"/>
  <c r="B446" i="20"/>
  <c r="D446" s="1"/>
  <c r="C445"/>
  <c r="E445" s="1"/>
  <c r="B447" i="18"/>
  <c r="D447" s="1"/>
  <c r="C446"/>
  <c r="E446" s="1"/>
  <c r="B447" i="17"/>
  <c r="D447" s="1"/>
  <c r="C446"/>
  <c r="E446" s="1"/>
  <c r="B441" i="5"/>
  <c r="C440"/>
  <c r="D440" s="1"/>
  <c r="A440"/>
  <c r="B442" i="13"/>
  <c r="C442" s="1"/>
  <c r="D442" s="1"/>
  <c r="A441"/>
  <c r="A514" i="11"/>
  <c r="B515"/>
  <c r="C514"/>
  <c r="D514" s="1"/>
  <c r="B442" i="10"/>
  <c r="A441"/>
  <c r="C441"/>
  <c r="D441" s="1"/>
  <c r="B442" i="9"/>
  <c r="A441"/>
  <c r="C441"/>
  <c r="D441" s="1"/>
  <c r="A442" i="8"/>
  <c r="B443"/>
  <c r="C442"/>
  <c r="D442" s="1"/>
  <c r="A443" i="7"/>
  <c r="B444"/>
  <c r="C443"/>
  <c r="D443" s="1"/>
  <c r="B444" i="6"/>
  <c r="A443"/>
  <c r="C443"/>
  <c r="D443" s="1"/>
  <c r="A442" i="4"/>
  <c r="B443"/>
  <c r="C442"/>
  <c r="D442" s="1"/>
  <c r="B446" i="14" l="1"/>
  <c r="C445"/>
  <c r="D446" i="19"/>
  <c r="B447"/>
  <c r="C446"/>
  <c r="E446" s="1"/>
  <c r="D445" i="1"/>
  <c r="B446"/>
  <c r="C445"/>
  <c r="E445" s="1"/>
  <c r="B447" i="16"/>
  <c r="D447" s="1"/>
  <c r="C446"/>
  <c r="E446" s="1"/>
  <c r="B448" i="21"/>
  <c r="D448" s="1"/>
  <c r="C447"/>
  <c r="E447" s="1"/>
  <c r="B447" i="20"/>
  <c r="D447" s="1"/>
  <c r="C446"/>
  <c r="E446" s="1"/>
  <c r="B448" i="18"/>
  <c r="D448" s="1"/>
  <c r="C447"/>
  <c r="E447" s="1"/>
  <c r="B448" i="17"/>
  <c r="D448" s="1"/>
  <c r="C447"/>
  <c r="E447" s="1"/>
  <c r="B442" i="5"/>
  <c r="A441"/>
  <c r="C441"/>
  <c r="D441" s="1"/>
  <c r="B443" i="13"/>
  <c r="C443" s="1"/>
  <c r="D443" s="1"/>
  <c r="A442"/>
  <c r="B516" i="11"/>
  <c r="A515"/>
  <c r="C515"/>
  <c r="D515" s="1"/>
  <c r="A442" i="10"/>
  <c r="B443"/>
  <c r="C442"/>
  <c r="D442" s="1"/>
  <c r="A442" i="9"/>
  <c r="B443"/>
  <c r="C442"/>
  <c r="D442" s="1"/>
  <c r="B444" i="8"/>
  <c r="A443"/>
  <c r="C443"/>
  <c r="D443" s="1"/>
  <c r="A444" i="7"/>
  <c r="B445"/>
  <c r="C444"/>
  <c r="D444" s="1"/>
  <c r="B445" i="6"/>
  <c r="A444"/>
  <c r="C444"/>
  <c r="D444" s="1"/>
  <c r="B444" i="4"/>
  <c r="A443"/>
  <c r="C443"/>
  <c r="D443" s="1"/>
  <c r="B447" i="14" l="1"/>
  <c r="C446"/>
  <c r="D447" i="19"/>
  <c r="B448"/>
  <c r="C447"/>
  <c r="E447" s="1"/>
  <c r="D446" i="1"/>
  <c r="B447"/>
  <c r="C446"/>
  <c r="E446" s="1"/>
  <c r="B448" i="16"/>
  <c r="D448" s="1"/>
  <c r="C447"/>
  <c r="E447" s="1"/>
  <c r="B449" i="21"/>
  <c r="D449" s="1"/>
  <c r="C448"/>
  <c r="E448" s="1"/>
  <c r="B448" i="20"/>
  <c r="D448" s="1"/>
  <c r="C447"/>
  <c r="E447" s="1"/>
  <c r="B449" i="18"/>
  <c r="D449" s="1"/>
  <c r="C448"/>
  <c r="E448" s="1"/>
  <c r="B449" i="17"/>
  <c r="D449" s="1"/>
  <c r="C448"/>
  <c r="E448" s="1"/>
  <c r="B443" i="5"/>
  <c r="A442"/>
  <c r="C442"/>
  <c r="D442" s="1"/>
  <c r="B444" i="13"/>
  <c r="C444" s="1"/>
  <c r="D444" s="1"/>
  <c r="A443"/>
  <c r="A516" i="11"/>
  <c r="B517"/>
  <c r="C516"/>
  <c r="D516" s="1"/>
  <c r="B444" i="10"/>
  <c r="A443"/>
  <c r="C443"/>
  <c r="D443" s="1"/>
  <c r="B444" i="9"/>
  <c r="A443"/>
  <c r="C443"/>
  <c r="D443" s="1"/>
  <c r="A444" i="8"/>
  <c r="B445"/>
  <c r="C444"/>
  <c r="D444" s="1"/>
  <c r="B446" i="7"/>
  <c r="A445"/>
  <c r="C445"/>
  <c r="D445" s="1"/>
  <c r="A445" i="6"/>
  <c r="B446"/>
  <c r="C445"/>
  <c r="D445" s="1"/>
  <c r="A444" i="4"/>
  <c r="B445"/>
  <c r="C444"/>
  <c r="D444" s="1"/>
  <c r="C447" i="14" l="1"/>
  <c r="B448"/>
  <c r="D448" i="19"/>
  <c r="B449"/>
  <c r="C448"/>
  <c r="E448" s="1"/>
  <c r="D447" i="1"/>
  <c r="B448"/>
  <c r="C447"/>
  <c r="E447" s="1"/>
  <c r="B449" i="16"/>
  <c r="D449" s="1"/>
  <c r="C448"/>
  <c r="E448" s="1"/>
  <c r="B450" i="21"/>
  <c r="D450" s="1"/>
  <c r="C449"/>
  <c r="E449" s="1"/>
  <c r="B449" i="20"/>
  <c r="D449" s="1"/>
  <c r="C448"/>
  <c r="E448" s="1"/>
  <c r="B450" i="18"/>
  <c r="D450" s="1"/>
  <c r="C449"/>
  <c r="E449" s="1"/>
  <c r="B450" i="17"/>
  <c r="D450" s="1"/>
  <c r="C449"/>
  <c r="E449" s="1"/>
  <c r="A443" i="5"/>
  <c r="B444"/>
  <c r="C443"/>
  <c r="D443" s="1"/>
  <c r="A444" i="13"/>
  <c r="B445"/>
  <c r="C445" s="1"/>
  <c r="D445" s="1"/>
  <c r="B518" i="11"/>
  <c r="A517"/>
  <c r="C517"/>
  <c r="D517" s="1"/>
  <c r="A444" i="10"/>
  <c r="B445"/>
  <c r="C444"/>
  <c r="D444" s="1"/>
  <c r="B445" i="9"/>
  <c r="A444"/>
  <c r="C444"/>
  <c r="D444" s="1"/>
  <c r="B446" i="8"/>
  <c r="A445"/>
  <c r="C445"/>
  <c r="D445" s="1"/>
  <c r="A446" i="7"/>
  <c r="B447"/>
  <c r="C446"/>
  <c r="D446" s="1"/>
  <c r="B447" i="6"/>
  <c r="A446"/>
  <c r="C446"/>
  <c r="D446" s="1"/>
  <c r="B446" i="4"/>
  <c r="A445"/>
  <c r="C445"/>
  <c r="D445" s="1"/>
  <c r="B449" i="14" l="1"/>
  <c r="C448"/>
  <c r="D449" i="19"/>
  <c r="C449"/>
  <c r="E449" s="1"/>
  <c r="B450"/>
  <c r="D448" i="1"/>
  <c r="B449"/>
  <c r="C448"/>
  <c r="E448" s="1"/>
  <c r="B450" i="16"/>
  <c r="D450" s="1"/>
  <c r="C449"/>
  <c r="E449" s="1"/>
  <c r="B451" i="21"/>
  <c r="D451" s="1"/>
  <c r="C450"/>
  <c r="E450" s="1"/>
  <c r="B450" i="20"/>
  <c r="D450" s="1"/>
  <c r="C449"/>
  <c r="E449" s="1"/>
  <c r="B451" i="18"/>
  <c r="D451" s="1"/>
  <c r="C450"/>
  <c r="E450" s="1"/>
  <c r="B451" i="17"/>
  <c r="D451" s="1"/>
  <c r="C450"/>
  <c r="E450" s="1"/>
  <c r="B445" i="5"/>
  <c r="A444"/>
  <c r="C444"/>
  <c r="D444" s="1"/>
  <c r="B446" i="13"/>
  <c r="C446" s="1"/>
  <c r="D446" s="1"/>
  <c r="A445"/>
  <c r="A518" i="11"/>
  <c r="C518"/>
  <c r="D518" s="1"/>
  <c r="B446" i="10"/>
  <c r="A445"/>
  <c r="C445"/>
  <c r="D445" s="1"/>
  <c r="B446" i="9"/>
  <c r="A445"/>
  <c r="C445"/>
  <c r="D445" s="1"/>
  <c r="A446" i="8"/>
  <c r="B447"/>
  <c r="C446"/>
  <c r="D446" s="1"/>
  <c r="B448" i="7"/>
  <c r="A447"/>
  <c r="C447"/>
  <c r="D447" s="1"/>
  <c r="B448" i="6"/>
  <c r="A447"/>
  <c r="C447"/>
  <c r="D447" s="1"/>
  <c r="A446" i="4"/>
  <c r="B447"/>
  <c r="C446"/>
  <c r="D446" s="1"/>
  <c r="C449" i="14" l="1"/>
  <c r="B450"/>
  <c r="D450" i="19"/>
  <c r="C450"/>
  <c r="E450" s="1"/>
  <c r="B451"/>
  <c r="D449" i="1"/>
  <c r="B450"/>
  <c r="C449"/>
  <c r="E449" s="1"/>
  <c r="B451" i="16"/>
  <c r="D451" s="1"/>
  <c r="C450"/>
  <c r="E450" s="1"/>
  <c r="B452" i="21"/>
  <c r="D452" s="1"/>
  <c r="C451"/>
  <c r="E451" s="1"/>
  <c r="B451" i="20"/>
  <c r="D451" s="1"/>
  <c r="C450"/>
  <c r="E450" s="1"/>
  <c r="B452" i="18"/>
  <c r="D452" s="1"/>
  <c r="C451"/>
  <c r="E451" s="1"/>
  <c r="B452" i="17"/>
  <c r="D452" s="1"/>
  <c r="C451"/>
  <c r="E451" s="1"/>
  <c r="B446" i="5"/>
  <c r="A445"/>
  <c r="C445"/>
  <c r="D445" s="1"/>
  <c r="B447" i="13"/>
  <c r="C447" s="1"/>
  <c r="D447" s="1"/>
  <c r="A446"/>
  <c r="A446" i="10"/>
  <c r="B447"/>
  <c r="C446"/>
  <c r="D446" s="1"/>
  <c r="A446" i="9"/>
  <c r="B447"/>
  <c r="C446"/>
  <c r="D446" s="1"/>
  <c r="A447" i="8"/>
  <c r="B448"/>
  <c r="C447"/>
  <c r="D447" s="1"/>
  <c r="A448" i="7"/>
  <c r="B449"/>
  <c r="C448"/>
  <c r="D448" s="1"/>
  <c r="A448" i="6"/>
  <c r="B449"/>
  <c r="C448"/>
  <c r="D448" s="1"/>
  <c r="B448" i="4"/>
  <c r="A447"/>
  <c r="C447"/>
  <c r="D447" s="1"/>
  <c r="B451" i="14" l="1"/>
  <c r="C450"/>
  <c r="D451" i="19"/>
  <c r="B452"/>
  <c r="C451"/>
  <c r="E451" s="1"/>
  <c r="D450" i="1"/>
  <c r="B451"/>
  <c r="C450"/>
  <c r="E450" s="1"/>
  <c r="C451" i="16"/>
  <c r="E451" s="1"/>
  <c r="B452"/>
  <c r="D452" s="1"/>
  <c r="B453" i="21"/>
  <c r="D453" s="1"/>
  <c r="C452"/>
  <c r="E452" s="1"/>
  <c r="B452" i="20"/>
  <c r="D452" s="1"/>
  <c r="C451"/>
  <c r="E451" s="1"/>
  <c r="B453" i="18"/>
  <c r="D453" s="1"/>
  <c r="C452"/>
  <c r="E452" s="1"/>
  <c r="B453" i="17"/>
  <c r="D453" s="1"/>
  <c r="C452"/>
  <c r="E452" s="1"/>
  <c r="A446" i="5"/>
  <c r="C446"/>
  <c r="D446" s="1"/>
  <c r="B447"/>
  <c r="A447" i="13"/>
  <c r="B448"/>
  <c r="C448" s="1"/>
  <c r="D448" s="1"/>
  <c r="A447" i="10"/>
  <c r="B448"/>
  <c r="C447"/>
  <c r="D447" s="1"/>
  <c r="B448" i="9"/>
  <c r="A447"/>
  <c r="C447"/>
  <c r="D447" s="1"/>
  <c r="A448" i="8"/>
  <c r="B449"/>
  <c r="C448"/>
  <c r="D448" s="1"/>
  <c r="B450" i="7"/>
  <c r="A449"/>
  <c r="C449"/>
  <c r="D449" s="1"/>
  <c r="B450" i="6"/>
  <c r="A449"/>
  <c r="C449"/>
  <c r="D449" s="1"/>
  <c r="A448" i="4"/>
  <c r="B449"/>
  <c r="C448"/>
  <c r="D448" s="1"/>
  <c r="B452" i="14" l="1"/>
  <c r="C451"/>
  <c r="D452" i="19"/>
  <c r="B453"/>
  <c r="C452"/>
  <c r="E452" s="1"/>
  <c r="D451" i="1"/>
  <c r="B452"/>
  <c r="C451"/>
  <c r="E451" s="1"/>
  <c r="B453" i="16"/>
  <c r="D453" s="1"/>
  <c r="C452"/>
  <c r="E452" s="1"/>
  <c r="C453" i="21"/>
  <c r="E453" s="1"/>
  <c r="B453" i="20"/>
  <c r="D453" s="1"/>
  <c r="C452"/>
  <c r="E452" s="1"/>
  <c r="C453" i="18"/>
  <c r="E453" s="1"/>
  <c r="C453" i="17"/>
  <c r="E453" s="1"/>
  <c r="B448" i="5"/>
  <c r="A447"/>
  <c r="C447"/>
  <c r="D447" s="1"/>
  <c r="B449" i="13"/>
  <c r="C449" s="1"/>
  <c r="D449" s="1"/>
  <c r="A448"/>
  <c r="A448" i="10"/>
  <c r="B449"/>
  <c r="C448"/>
  <c r="D448" s="1"/>
  <c r="B449" i="9"/>
  <c r="A448"/>
  <c r="C448"/>
  <c r="D448" s="1"/>
  <c r="B450" i="8"/>
  <c r="A449"/>
  <c r="C449"/>
  <c r="D449" s="1"/>
  <c r="B451" i="7"/>
  <c r="A450"/>
  <c r="C450"/>
  <c r="D450" s="1"/>
  <c r="B451" i="6"/>
  <c r="A450"/>
  <c r="C450"/>
  <c r="D450" s="1"/>
  <c r="B450" i="4"/>
  <c r="A449"/>
  <c r="C449"/>
  <c r="D449" s="1"/>
  <c r="B453" i="14" l="1"/>
  <c r="C452"/>
  <c r="D453" i="19"/>
  <c r="C453"/>
  <c r="E453" s="1"/>
  <c r="D452" i="1"/>
  <c r="B453"/>
  <c r="C452"/>
  <c r="E452" s="1"/>
  <c r="C453" i="16"/>
  <c r="E453" s="1"/>
  <c r="C453" i="20"/>
  <c r="E453" s="1"/>
  <c r="A448" i="5"/>
  <c r="C448"/>
  <c r="D448" s="1"/>
  <c r="B449"/>
  <c r="B450" i="13"/>
  <c r="C450" s="1"/>
  <c r="D450" s="1"/>
  <c r="A449"/>
  <c r="B450" i="10"/>
  <c r="A449"/>
  <c r="C449"/>
  <c r="D449" s="1"/>
  <c r="A449" i="9"/>
  <c r="B450"/>
  <c r="C449"/>
  <c r="D449" s="1"/>
  <c r="B451" i="8"/>
  <c r="A450"/>
  <c r="C450"/>
  <c r="D450" s="1"/>
  <c r="A451" i="7"/>
  <c r="B452"/>
  <c r="C451"/>
  <c r="D451" s="1"/>
  <c r="B452" i="6"/>
  <c r="A451"/>
  <c r="C451"/>
  <c r="D451" s="1"/>
  <c r="A450" i="4"/>
  <c r="B451"/>
  <c r="C450"/>
  <c r="D450" s="1"/>
  <c r="B454" i="14" l="1"/>
  <c r="C453"/>
  <c r="D453" i="1"/>
  <c r="C453"/>
  <c r="E453" s="1"/>
  <c r="C449" i="5"/>
  <c r="D449" s="1"/>
  <c r="B450"/>
  <c r="A449"/>
  <c r="B451" i="13"/>
  <c r="C451" s="1"/>
  <c r="D451" s="1"/>
  <c r="A450"/>
  <c r="B451" i="10"/>
  <c r="A450"/>
  <c r="C450"/>
  <c r="D450" s="1"/>
  <c r="B451" i="9"/>
  <c r="A450"/>
  <c r="C450"/>
  <c r="D450" s="1"/>
  <c r="A451" i="8"/>
  <c r="B452"/>
  <c r="C451"/>
  <c r="D451" s="1"/>
  <c r="B453" i="7"/>
  <c r="A452"/>
  <c r="C452"/>
  <c r="D452" s="1"/>
  <c r="B453" i="6"/>
  <c r="A452"/>
  <c r="C452"/>
  <c r="D452" s="1"/>
  <c r="B452" i="4"/>
  <c r="A451"/>
  <c r="C451"/>
  <c r="D451" s="1"/>
  <c r="B455" i="14" l="1"/>
  <c r="C454"/>
  <c r="B451" i="5"/>
  <c r="A450"/>
  <c r="C450"/>
  <c r="D450" s="1"/>
  <c r="B452" i="13"/>
  <c r="C452" s="1"/>
  <c r="D452" s="1"/>
  <c r="A451"/>
  <c r="A451" i="10"/>
  <c r="B452"/>
  <c r="C451"/>
  <c r="D451" s="1"/>
  <c r="A451" i="9"/>
  <c r="B452"/>
  <c r="C451"/>
  <c r="D451" s="1"/>
  <c r="B453" i="8"/>
  <c r="A452"/>
  <c r="C452"/>
  <c r="D452" s="1"/>
  <c r="B454" i="7"/>
  <c r="A453"/>
  <c r="C453"/>
  <c r="D453" s="1"/>
  <c r="A453" i="6"/>
  <c r="B454"/>
  <c r="C453"/>
  <c r="D453" s="1"/>
  <c r="A452" i="4"/>
  <c r="B453"/>
  <c r="C452"/>
  <c r="D452" s="1"/>
  <c r="B456" i="14" l="1"/>
  <c r="C455"/>
  <c r="A451" i="5"/>
  <c r="C451"/>
  <c r="D451" s="1"/>
  <c r="B452"/>
  <c r="A452" i="13"/>
  <c r="B453"/>
  <c r="C453" s="1"/>
  <c r="D453" s="1"/>
  <c r="B453" i="10"/>
  <c r="A452"/>
  <c r="C452"/>
  <c r="D452" s="1"/>
  <c r="B453" i="9"/>
  <c r="A452"/>
  <c r="C452"/>
  <c r="D452" s="1"/>
  <c r="B454" i="8"/>
  <c r="A453"/>
  <c r="C453"/>
  <c r="D453" s="1"/>
  <c r="B455" i="7"/>
  <c r="A454"/>
  <c r="C454"/>
  <c r="D454" s="1"/>
  <c r="B455" i="6"/>
  <c r="A454"/>
  <c r="C454"/>
  <c r="D454" s="1"/>
  <c r="B454" i="4"/>
  <c r="A453"/>
  <c r="C453"/>
  <c r="D453" s="1"/>
  <c r="B457" i="14" l="1"/>
  <c r="C456"/>
  <c r="A452" i="5"/>
  <c r="C452"/>
  <c r="D452" s="1"/>
  <c r="B453"/>
  <c r="B454" i="13"/>
  <c r="C454" s="1"/>
  <c r="D454" s="1"/>
  <c r="A453"/>
  <c r="B454" i="10"/>
  <c r="A453"/>
  <c r="C453"/>
  <c r="D453" s="1"/>
  <c r="A453" i="9"/>
  <c r="B454"/>
  <c r="C453"/>
  <c r="D453" s="1"/>
  <c r="A454" i="8"/>
  <c r="B455"/>
  <c r="C454"/>
  <c r="D454" s="1"/>
  <c r="B456" i="7"/>
  <c r="A455"/>
  <c r="C455"/>
  <c r="D455" s="1"/>
  <c r="B456" i="6"/>
  <c r="A455"/>
  <c r="C455"/>
  <c r="D455" s="1"/>
  <c r="A454" i="4"/>
  <c r="B455"/>
  <c r="C454"/>
  <c r="D454" s="1"/>
  <c r="B458" i="14" l="1"/>
  <c r="C457"/>
  <c r="B454" i="5"/>
  <c r="A453"/>
  <c r="C453"/>
  <c r="D453" s="1"/>
  <c r="B455" i="13"/>
  <c r="C455" s="1"/>
  <c r="D455" s="1"/>
  <c r="A454"/>
  <c r="A454" i="10"/>
  <c r="B455"/>
  <c r="C454"/>
  <c r="D454" s="1"/>
  <c r="B455" i="9"/>
  <c r="A454"/>
  <c r="C454"/>
  <c r="D454" s="1"/>
  <c r="A455" i="8"/>
  <c r="B456"/>
  <c r="C455"/>
  <c r="D455" s="1"/>
  <c r="A456" i="7"/>
  <c r="B457"/>
  <c r="C456"/>
  <c r="D456" s="1"/>
  <c r="A456" i="6"/>
  <c r="B457"/>
  <c r="C456"/>
  <c r="D456" s="1"/>
  <c r="B456" i="4"/>
  <c r="A455"/>
  <c r="C455"/>
  <c r="D455" s="1"/>
  <c r="B459" i="14" l="1"/>
  <c r="C458"/>
  <c r="B455" i="5"/>
  <c r="A454"/>
  <c r="C454"/>
  <c r="D454" s="1"/>
  <c r="A455" i="13"/>
  <c r="B456"/>
  <c r="C456" s="1"/>
  <c r="D456" s="1"/>
  <c r="A455" i="10"/>
  <c r="B456"/>
  <c r="C455"/>
  <c r="D455" s="1"/>
  <c r="A455" i="9"/>
  <c r="B456"/>
  <c r="C455"/>
  <c r="D455" s="1"/>
  <c r="B457" i="8"/>
  <c r="A456"/>
  <c r="C456"/>
  <c r="D456" s="1"/>
  <c r="B458" i="7"/>
  <c r="A457"/>
  <c r="C457"/>
  <c r="D457" s="1"/>
  <c r="B458" i="6"/>
  <c r="A457"/>
  <c r="C457"/>
  <c r="D457" s="1"/>
  <c r="A456" i="4"/>
  <c r="B457"/>
  <c r="C456"/>
  <c r="D456" s="1"/>
  <c r="B460" i="14" l="1"/>
  <c r="C459"/>
  <c r="B456" i="5"/>
  <c r="C455"/>
  <c r="D455" s="1"/>
  <c r="A455"/>
  <c r="B457" i="13"/>
  <c r="C457" s="1"/>
  <c r="D457" s="1"/>
  <c r="A456"/>
  <c r="B457" i="10"/>
  <c r="A456"/>
  <c r="C456"/>
  <c r="D456" s="1"/>
  <c r="B457" i="9"/>
  <c r="A456"/>
  <c r="C456"/>
  <c r="D456" s="1"/>
  <c r="B458" i="8"/>
  <c r="A457"/>
  <c r="C457"/>
  <c r="D457" s="1"/>
  <c r="B459" i="7"/>
  <c r="A458"/>
  <c r="C458"/>
  <c r="D458" s="1"/>
  <c r="B459" i="6"/>
  <c r="A458"/>
  <c r="C458"/>
  <c r="D458" s="1"/>
  <c r="B458" i="4"/>
  <c r="A457"/>
  <c r="C457"/>
  <c r="D457" s="1"/>
  <c r="B461" i="14" l="1"/>
  <c r="C460"/>
  <c r="B457" i="5"/>
  <c r="A456"/>
  <c r="C456"/>
  <c r="D456" s="1"/>
  <c r="B458" i="13"/>
  <c r="C458" s="1"/>
  <c r="D458" s="1"/>
  <c r="A457"/>
  <c r="B458" i="10"/>
  <c r="A457"/>
  <c r="C457"/>
  <c r="D457" s="1"/>
  <c r="B458" i="9"/>
  <c r="A457"/>
  <c r="C457"/>
  <c r="D457" s="1"/>
  <c r="A458" i="8"/>
  <c r="B459"/>
  <c r="C458"/>
  <c r="D458" s="1"/>
  <c r="A459" i="7"/>
  <c r="B460"/>
  <c r="C459"/>
  <c r="D459" s="1"/>
  <c r="B460" i="6"/>
  <c r="A459"/>
  <c r="C459"/>
  <c r="D459" s="1"/>
  <c r="A458" i="4"/>
  <c r="B459"/>
  <c r="C458"/>
  <c r="D458" s="1"/>
  <c r="B462" i="14" l="1"/>
  <c r="C461"/>
  <c r="B458" i="5"/>
  <c r="A457"/>
  <c r="C457"/>
  <c r="D457" s="1"/>
  <c r="B459" i="13"/>
  <c r="C459" s="1"/>
  <c r="D459" s="1"/>
  <c r="A458"/>
  <c r="A458" i="10"/>
  <c r="B459"/>
  <c r="C458"/>
  <c r="D458" s="1"/>
  <c r="A458" i="9"/>
  <c r="B459"/>
  <c r="C458"/>
  <c r="D458" s="1"/>
  <c r="B460" i="8"/>
  <c r="A459"/>
  <c r="C459"/>
  <c r="D459" s="1"/>
  <c r="B461" i="7"/>
  <c r="A460"/>
  <c r="C460"/>
  <c r="D460" s="1"/>
  <c r="B461" i="6"/>
  <c r="A460"/>
  <c r="C460"/>
  <c r="D460" s="1"/>
  <c r="B460" i="4"/>
  <c r="A459"/>
  <c r="C459"/>
  <c r="D459" s="1"/>
  <c r="B463" i="14" l="1"/>
  <c r="C462"/>
  <c r="B459" i="5"/>
  <c r="A458"/>
  <c r="C458"/>
  <c r="D458" s="1"/>
  <c r="B460" i="13"/>
  <c r="C460" s="1"/>
  <c r="D460" s="1"/>
  <c r="A459"/>
  <c r="B460" i="10"/>
  <c r="A459"/>
  <c r="C459"/>
  <c r="D459" s="1"/>
  <c r="B460" i="9"/>
  <c r="A459"/>
  <c r="C459"/>
  <c r="D459" s="1"/>
  <c r="A460" i="8"/>
  <c r="B461"/>
  <c r="C460"/>
  <c r="D460" s="1"/>
  <c r="B462" i="7"/>
  <c r="A461"/>
  <c r="C461"/>
  <c r="D461" s="1"/>
  <c r="A461" i="6"/>
  <c r="B462"/>
  <c r="C461"/>
  <c r="D461" s="1"/>
  <c r="A460" i="4"/>
  <c r="B461"/>
  <c r="C460"/>
  <c r="D460" s="1"/>
  <c r="B464" i="14" l="1"/>
  <c r="C463"/>
  <c r="B460" i="5"/>
  <c r="A459"/>
  <c r="C459"/>
  <c r="D459" s="1"/>
  <c r="A460" i="13"/>
  <c r="B461"/>
  <c r="C461" s="1"/>
  <c r="D461" s="1"/>
  <c r="A460" i="10"/>
  <c r="B461"/>
  <c r="C460"/>
  <c r="D460" s="1"/>
  <c r="B461" i="9"/>
  <c r="A460"/>
  <c r="C460"/>
  <c r="D460" s="1"/>
  <c r="B462" i="8"/>
  <c r="A461"/>
  <c r="C461"/>
  <c r="D461" s="1"/>
  <c r="B463" i="7"/>
  <c r="A462"/>
  <c r="C462"/>
  <c r="D462" s="1"/>
  <c r="B463" i="6"/>
  <c r="A462"/>
  <c r="C462"/>
  <c r="D462" s="1"/>
  <c r="B462" i="4"/>
  <c r="A461"/>
  <c r="C461"/>
  <c r="D461" s="1"/>
  <c r="B465" i="14" l="1"/>
  <c r="C464"/>
  <c r="B461" i="5"/>
  <c r="A460"/>
  <c r="C460"/>
  <c r="D460" s="1"/>
  <c r="B462" i="13"/>
  <c r="C462" s="1"/>
  <c r="D462" s="1"/>
  <c r="A461"/>
  <c r="B462" i="10"/>
  <c r="A461"/>
  <c r="C461"/>
  <c r="D461" s="1"/>
  <c r="B462" i="9"/>
  <c r="A461"/>
  <c r="C461"/>
  <c r="D461" s="1"/>
  <c r="A462" i="8"/>
  <c r="B463"/>
  <c r="C462"/>
  <c r="D462" s="1"/>
  <c r="B464" i="7"/>
  <c r="A463"/>
  <c r="C463"/>
  <c r="D463" s="1"/>
  <c r="B464" i="6"/>
  <c r="A463"/>
  <c r="C463"/>
  <c r="D463" s="1"/>
  <c r="A462" i="4"/>
  <c r="B463"/>
  <c r="C462"/>
  <c r="D462" s="1"/>
  <c r="B466" i="14" l="1"/>
  <c r="C465"/>
  <c r="B462" i="5"/>
  <c r="A461"/>
  <c r="C461"/>
  <c r="D461" s="1"/>
  <c r="B463" i="13"/>
  <c r="C463" s="1"/>
  <c r="D463" s="1"/>
  <c r="A462"/>
  <c r="A462" i="10"/>
  <c r="B463"/>
  <c r="C462"/>
  <c r="D462" s="1"/>
  <c r="A462" i="9"/>
  <c r="B463"/>
  <c r="C462"/>
  <c r="D462" s="1"/>
  <c r="B464" i="8"/>
  <c r="A463"/>
  <c r="C463"/>
  <c r="D463" s="1"/>
  <c r="A464" i="7"/>
  <c r="B465"/>
  <c r="C464"/>
  <c r="D464" s="1"/>
  <c r="A464" i="6"/>
  <c r="B465"/>
  <c r="C464"/>
  <c r="D464" s="1"/>
  <c r="B464" i="4"/>
  <c r="A463"/>
  <c r="C463"/>
  <c r="D463" s="1"/>
  <c r="B467" i="14" l="1"/>
  <c r="C466"/>
  <c r="A462" i="5"/>
  <c r="B463"/>
  <c r="C462"/>
  <c r="D462" s="1"/>
  <c r="A463" i="13"/>
  <c r="B464"/>
  <c r="C464" s="1"/>
  <c r="D464" s="1"/>
  <c r="B464" i="10"/>
  <c r="A463"/>
  <c r="C463"/>
  <c r="D463" s="1"/>
  <c r="B464" i="9"/>
  <c r="A463"/>
  <c r="C463"/>
  <c r="D463" s="1"/>
  <c r="A464" i="8"/>
  <c r="B465"/>
  <c r="C464"/>
  <c r="D464" s="1"/>
  <c r="B466" i="7"/>
  <c r="A465"/>
  <c r="C465"/>
  <c r="D465" s="1"/>
  <c r="B466" i="6"/>
  <c r="A465"/>
  <c r="C465"/>
  <c r="D465" s="1"/>
  <c r="A464" i="4"/>
  <c r="B465"/>
  <c r="C464"/>
  <c r="D464" s="1"/>
  <c r="B468" i="14" l="1"/>
  <c r="C467"/>
  <c r="B464" i="5"/>
  <c r="A463"/>
  <c r="C463"/>
  <c r="D463" s="1"/>
  <c r="B465" i="13"/>
  <c r="C465" s="1"/>
  <c r="D465" s="1"/>
  <c r="A464"/>
  <c r="A464" i="10"/>
  <c r="B465"/>
  <c r="C464"/>
  <c r="D464" s="1"/>
  <c r="A464" i="9"/>
  <c r="B465"/>
  <c r="C464"/>
  <c r="D464" s="1"/>
  <c r="B466" i="8"/>
  <c r="A465"/>
  <c r="C465"/>
  <c r="D465" s="1"/>
  <c r="B467" i="7"/>
  <c r="A466"/>
  <c r="C466"/>
  <c r="D466" s="1"/>
  <c r="B467" i="6"/>
  <c r="A466"/>
  <c r="C466"/>
  <c r="D466" s="1"/>
  <c r="B466" i="4"/>
  <c r="A465"/>
  <c r="C465"/>
  <c r="D465" s="1"/>
  <c r="B469" i="14" l="1"/>
  <c r="C468"/>
  <c r="B465" i="5"/>
  <c r="C464"/>
  <c r="D464" s="1"/>
  <c r="A464"/>
  <c r="B466" i="13"/>
  <c r="C466" s="1"/>
  <c r="D466" s="1"/>
  <c r="A465"/>
  <c r="B466" i="10"/>
  <c r="A465"/>
  <c r="C465"/>
  <c r="D465" s="1"/>
  <c r="B466" i="9"/>
  <c r="A465"/>
  <c r="C465"/>
  <c r="D465" s="1"/>
  <c r="B467" i="8"/>
  <c r="A466"/>
  <c r="C466"/>
  <c r="D466" s="1"/>
  <c r="A467" i="7"/>
  <c r="B468"/>
  <c r="C467"/>
  <c r="D467" s="1"/>
  <c r="B468" i="6"/>
  <c r="A467"/>
  <c r="C467"/>
  <c r="D467" s="1"/>
  <c r="A466" i="4"/>
  <c r="B467"/>
  <c r="C466"/>
  <c r="D466" s="1"/>
  <c r="B470" i="14" l="1"/>
  <c r="C469"/>
  <c r="B466" i="5"/>
  <c r="C465"/>
  <c r="D465" s="1"/>
  <c r="A465"/>
  <c r="B467" i="13"/>
  <c r="C467" s="1"/>
  <c r="D467" s="1"/>
  <c r="A466"/>
  <c r="B467" i="10"/>
  <c r="A466"/>
  <c r="C466"/>
  <c r="D466" s="1"/>
  <c r="A466" i="9"/>
  <c r="B467"/>
  <c r="C466"/>
  <c r="D466" s="1"/>
  <c r="A467" i="8"/>
  <c r="B468"/>
  <c r="C467"/>
  <c r="D467" s="1"/>
  <c r="B469" i="7"/>
  <c r="A468"/>
  <c r="C468"/>
  <c r="D468" s="1"/>
  <c r="B469" i="6"/>
  <c r="A468"/>
  <c r="C468"/>
  <c r="D468" s="1"/>
  <c r="B468" i="4"/>
  <c r="A467"/>
  <c r="C467"/>
  <c r="D467" s="1"/>
  <c r="B471" i="14" l="1"/>
  <c r="C470"/>
  <c r="C466" i="5"/>
  <c r="D466" s="1"/>
  <c r="B467"/>
  <c r="A466"/>
  <c r="B468" i="13"/>
  <c r="C468" s="1"/>
  <c r="D468" s="1"/>
  <c r="A467"/>
  <c r="A467" i="10"/>
  <c r="B468"/>
  <c r="C467"/>
  <c r="D467" s="1"/>
  <c r="B468" i="9"/>
  <c r="A467"/>
  <c r="C467"/>
  <c r="D467" s="1"/>
  <c r="B469" i="8"/>
  <c r="A468"/>
  <c r="C468"/>
  <c r="D468" s="1"/>
  <c r="B470" i="7"/>
  <c r="A469"/>
  <c r="C469"/>
  <c r="D469" s="1"/>
  <c r="A469" i="6"/>
  <c r="B470"/>
  <c r="C469"/>
  <c r="D469" s="1"/>
  <c r="A468" i="4"/>
  <c r="B469"/>
  <c r="C468"/>
  <c r="D468" s="1"/>
  <c r="B472" i="14" l="1"/>
  <c r="C471"/>
  <c r="B468" i="5"/>
  <c r="A467"/>
  <c r="C467"/>
  <c r="D467" s="1"/>
  <c r="A468" i="13"/>
  <c r="B469"/>
  <c r="C469" s="1"/>
  <c r="D469" s="1"/>
  <c r="B469" i="10"/>
  <c r="A468"/>
  <c r="C468"/>
  <c r="D468" s="1"/>
  <c r="B469" i="9"/>
  <c r="A468"/>
  <c r="C468"/>
  <c r="D468" s="1"/>
  <c r="B470" i="8"/>
  <c r="A469"/>
  <c r="C469"/>
  <c r="D469" s="1"/>
  <c r="B471" i="7"/>
  <c r="A470"/>
  <c r="C470"/>
  <c r="D470" s="1"/>
  <c r="B471" i="6"/>
  <c r="A470"/>
  <c r="C470"/>
  <c r="D470" s="1"/>
  <c r="B470" i="4"/>
  <c r="A469"/>
  <c r="C469"/>
  <c r="D469" s="1"/>
  <c r="B473" i="14" l="1"/>
  <c r="C472"/>
  <c r="C468" i="5"/>
  <c r="D468" s="1"/>
  <c r="B469"/>
  <c r="A468"/>
  <c r="B470" i="13"/>
  <c r="C470" s="1"/>
  <c r="D470" s="1"/>
  <c r="A469"/>
  <c r="B470" i="10"/>
  <c r="A469"/>
  <c r="C469"/>
  <c r="D469" s="1"/>
  <c r="B470" i="9"/>
  <c r="A469"/>
  <c r="C469"/>
  <c r="D469" s="1"/>
  <c r="B471" i="8"/>
  <c r="A470"/>
  <c r="C470"/>
  <c r="D470" s="1"/>
  <c r="B472" i="7"/>
  <c r="A471"/>
  <c r="C471"/>
  <c r="D471" s="1"/>
  <c r="B472" i="6"/>
  <c r="A471"/>
  <c r="C471"/>
  <c r="D471" s="1"/>
  <c r="A470" i="4"/>
  <c r="B471"/>
  <c r="C470"/>
  <c r="D470" s="1"/>
  <c r="B474" i="14" l="1"/>
  <c r="C473"/>
  <c r="A469" i="5"/>
  <c r="B470"/>
  <c r="C469"/>
  <c r="D469" s="1"/>
  <c r="B471" i="13"/>
  <c r="C471" s="1"/>
  <c r="D471" s="1"/>
  <c r="A470"/>
  <c r="B471" i="10"/>
  <c r="A470"/>
  <c r="C470"/>
  <c r="D470" s="1"/>
  <c r="B471" i="9"/>
  <c r="A470"/>
  <c r="C470"/>
  <c r="D470" s="1"/>
  <c r="A471" i="8"/>
  <c r="B472"/>
  <c r="C471"/>
  <c r="D471" s="1"/>
  <c r="A472" i="7"/>
  <c r="B473"/>
  <c r="C472"/>
  <c r="D472" s="1"/>
  <c r="A472" i="6"/>
  <c r="B473"/>
  <c r="C472"/>
  <c r="D472" s="1"/>
  <c r="B472" i="4"/>
  <c r="A471"/>
  <c r="C471"/>
  <c r="D471" s="1"/>
  <c r="B475" i="14" l="1"/>
  <c r="C474"/>
  <c r="C470" i="5"/>
  <c r="D470" s="1"/>
  <c r="A470"/>
  <c r="B471"/>
  <c r="A471" i="13"/>
  <c r="B472"/>
  <c r="C472" s="1"/>
  <c r="D472" s="1"/>
  <c r="B472" i="10"/>
  <c r="A471"/>
  <c r="C471"/>
  <c r="D471" s="1"/>
  <c r="B472" i="9"/>
  <c r="A471"/>
  <c r="C471"/>
  <c r="D471" s="1"/>
  <c r="A472" i="8"/>
  <c r="B473"/>
  <c r="C472"/>
  <c r="D472" s="1"/>
  <c r="B474" i="7"/>
  <c r="A473"/>
  <c r="C473"/>
  <c r="D473" s="1"/>
  <c r="B474" i="6"/>
  <c r="A473"/>
  <c r="C473"/>
  <c r="D473" s="1"/>
  <c r="A472" i="4"/>
  <c r="B473"/>
  <c r="C472"/>
  <c r="D472" s="1"/>
  <c r="B476" i="14" l="1"/>
  <c r="C475"/>
  <c r="B472" i="5"/>
  <c r="A471"/>
  <c r="C471"/>
  <c r="D471" s="1"/>
  <c r="B473" i="13"/>
  <c r="C473" s="1"/>
  <c r="D473" s="1"/>
  <c r="A472"/>
  <c r="A472" i="10"/>
  <c r="B473"/>
  <c r="C472"/>
  <c r="D472" s="1"/>
  <c r="A472" i="9"/>
  <c r="B473"/>
  <c r="C472"/>
  <c r="D472" s="1"/>
  <c r="B474" i="8"/>
  <c r="A473"/>
  <c r="C473"/>
  <c r="D473" s="1"/>
  <c r="B475" i="7"/>
  <c r="A474"/>
  <c r="C474"/>
  <c r="D474" s="1"/>
  <c r="B475" i="6"/>
  <c r="A474"/>
  <c r="C474"/>
  <c r="D474" s="1"/>
  <c r="B474" i="4"/>
  <c r="A473"/>
  <c r="C473"/>
  <c r="D473" s="1"/>
  <c r="B477" i="14" l="1"/>
  <c r="C476"/>
  <c r="B473" i="5"/>
  <c r="A472"/>
  <c r="C472"/>
  <c r="D472" s="1"/>
  <c r="B474" i="13"/>
  <c r="C474" s="1"/>
  <c r="D474" s="1"/>
  <c r="A473"/>
  <c r="B474" i="10"/>
  <c r="A473"/>
  <c r="C473"/>
  <c r="D473" s="1"/>
  <c r="B474" i="9"/>
  <c r="A473"/>
  <c r="C473"/>
  <c r="D473" s="1"/>
  <c r="A474" i="8"/>
  <c r="B475"/>
  <c r="C474"/>
  <c r="D474" s="1"/>
  <c r="A475" i="7"/>
  <c r="B476"/>
  <c r="C475"/>
  <c r="D475" s="1"/>
  <c r="B476" i="6"/>
  <c r="A475"/>
  <c r="C475"/>
  <c r="D475" s="1"/>
  <c r="A474" i="4"/>
  <c r="B475"/>
  <c r="C474"/>
  <c r="D474" s="1"/>
  <c r="B478" i="14" l="1"/>
  <c r="C477"/>
  <c r="B474" i="5"/>
  <c r="A473"/>
  <c r="C473"/>
  <c r="D473" s="1"/>
  <c r="B475" i="13"/>
  <c r="C475" s="1"/>
  <c r="D475" s="1"/>
  <c r="A474"/>
  <c r="B475" i="10"/>
  <c r="A474"/>
  <c r="C474"/>
  <c r="D474" s="1"/>
  <c r="A474" i="9"/>
  <c r="B475"/>
  <c r="C474"/>
  <c r="D474" s="1"/>
  <c r="B476" i="8"/>
  <c r="A475"/>
  <c r="C475"/>
  <c r="D475" s="1"/>
  <c r="B477" i="7"/>
  <c r="A476"/>
  <c r="C476"/>
  <c r="D476" s="1"/>
  <c r="B477" i="6"/>
  <c r="A476"/>
  <c r="C476"/>
  <c r="D476" s="1"/>
  <c r="B476" i="4"/>
  <c r="A475"/>
  <c r="C475"/>
  <c r="D475" s="1"/>
  <c r="B479" i="14" l="1"/>
  <c r="C478"/>
  <c r="A474" i="5"/>
  <c r="B475"/>
  <c r="C474"/>
  <c r="D474" s="1"/>
  <c r="B476" i="13"/>
  <c r="C476" s="1"/>
  <c r="D476" s="1"/>
  <c r="A475"/>
  <c r="A475" i="10"/>
  <c r="B476"/>
  <c r="C475"/>
  <c r="D475" s="1"/>
  <c r="B476" i="9"/>
  <c r="A475"/>
  <c r="C475"/>
  <c r="D475" s="1"/>
  <c r="A476" i="8"/>
  <c r="B477"/>
  <c r="C476"/>
  <c r="D476" s="1"/>
  <c r="B478" i="7"/>
  <c r="A477"/>
  <c r="C477"/>
  <c r="D477" s="1"/>
  <c r="B478" i="6"/>
  <c r="A477"/>
  <c r="C477"/>
  <c r="D477" s="1"/>
  <c r="A476" i="4"/>
  <c r="B477"/>
  <c r="C476"/>
  <c r="D476" s="1"/>
  <c r="B480" i="14" l="1"/>
  <c r="C479"/>
  <c r="A475" i="5"/>
  <c r="B476"/>
  <c r="C475"/>
  <c r="D475" s="1"/>
  <c r="A476" i="13"/>
  <c r="B477"/>
  <c r="C477" s="1"/>
  <c r="D477" s="1"/>
  <c r="B477" i="10"/>
  <c r="A476"/>
  <c r="C476"/>
  <c r="D476" s="1"/>
  <c r="B477" i="9"/>
  <c r="A476"/>
  <c r="C476"/>
  <c r="D476" s="1"/>
  <c r="B478" i="8"/>
  <c r="A477"/>
  <c r="C477"/>
  <c r="D477" s="1"/>
  <c r="B479" i="7"/>
  <c r="A478"/>
  <c r="C478"/>
  <c r="D478" s="1"/>
  <c r="A478" i="6"/>
  <c r="B479"/>
  <c r="C478"/>
  <c r="D478" s="1"/>
  <c r="B478" i="4"/>
  <c r="A477"/>
  <c r="C477"/>
  <c r="D477" s="1"/>
  <c r="B481" i="14" l="1"/>
  <c r="C480"/>
  <c r="A476" i="5"/>
  <c r="B477"/>
  <c r="C476"/>
  <c r="D476" s="1"/>
  <c r="B478" i="13"/>
  <c r="C478" s="1"/>
  <c r="D478" s="1"/>
  <c r="A477"/>
  <c r="B478" i="10"/>
  <c r="A477"/>
  <c r="C477"/>
  <c r="D477" s="1"/>
  <c r="B478" i="9"/>
  <c r="A477"/>
  <c r="C477"/>
  <c r="D477" s="1"/>
  <c r="B479" i="8"/>
  <c r="A478"/>
  <c r="C478"/>
  <c r="D478" s="1"/>
  <c r="B480" i="7"/>
  <c r="A479"/>
  <c r="C479"/>
  <c r="D479" s="1"/>
  <c r="B480" i="6"/>
  <c r="A479"/>
  <c r="C479"/>
  <c r="D479" s="1"/>
  <c r="A478" i="4"/>
  <c r="B479"/>
  <c r="C478"/>
  <c r="D478" s="1"/>
  <c r="B482" i="14" l="1"/>
  <c r="C481"/>
  <c r="B478" i="5"/>
  <c r="A477"/>
  <c r="C477"/>
  <c r="D477" s="1"/>
  <c r="B479" i="13"/>
  <c r="C479" s="1"/>
  <c r="D479" s="1"/>
  <c r="A478"/>
  <c r="B479" i="10"/>
  <c r="A478"/>
  <c r="C478"/>
  <c r="D478" s="1"/>
  <c r="B479" i="9"/>
  <c r="A478"/>
  <c r="C478"/>
  <c r="D478" s="1"/>
  <c r="B480" i="8"/>
  <c r="A479"/>
  <c r="C479"/>
  <c r="D479" s="1"/>
  <c r="A480" i="7"/>
  <c r="B481"/>
  <c r="C480"/>
  <c r="D480" s="1"/>
  <c r="A480" i="6"/>
  <c r="B481"/>
  <c r="C480"/>
  <c r="D480" s="1"/>
  <c r="B480" i="4"/>
  <c r="A479"/>
  <c r="C479"/>
  <c r="D479" s="1"/>
  <c r="B483" i="14" l="1"/>
  <c r="C482"/>
  <c r="B479" i="5"/>
  <c r="C478"/>
  <c r="D478" s="1"/>
  <c r="A478"/>
  <c r="A479" i="13"/>
  <c r="B480"/>
  <c r="C480" s="1"/>
  <c r="D480" s="1"/>
  <c r="B480" i="10"/>
  <c r="A479"/>
  <c r="C479"/>
  <c r="D479" s="1"/>
  <c r="B480" i="9"/>
  <c r="A479"/>
  <c r="C479"/>
  <c r="D479" s="1"/>
  <c r="A480" i="8"/>
  <c r="B481"/>
  <c r="C480"/>
  <c r="D480" s="1"/>
  <c r="B482" i="7"/>
  <c r="A481"/>
  <c r="C481"/>
  <c r="D481" s="1"/>
  <c r="B482" i="6"/>
  <c r="A481"/>
  <c r="C481"/>
  <c r="D481" s="1"/>
  <c r="A480" i="4"/>
  <c r="B481"/>
  <c r="C480"/>
  <c r="D480" s="1"/>
  <c r="B484" i="14" l="1"/>
  <c r="C483"/>
  <c r="B480" i="5"/>
  <c r="A479"/>
  <c r="C479"/>
  <c r="D479" s="1"/>
  <c r="B481" i="13"/>
  <c r="C481" s="1"/>
  <c r="D481" s="1"/>
  <c r="A480"/>
  <c r="A480" i="10"/>
  <c r="B481"/>
  <c r="C480"/>
  <c r="D480" s="1"/>
  <c r="A480" i="9"/>
  <c r="B481"/>
  <c r="C480"/>
  <c r="D480" s="1"/>
  <c r="B482" i="8"/>
  <c r="A481"/>
  <c r="C481"/>
  <c r="D481" s="1"/>
  <c r="B483" i="7"/>
  <c r="A482"/>
  <c r="C482"/>
  <c r="D482" s="1"/>
  <c r="A482" i="6"/>
  <c r="B483"/>
  <c r="C482"/>
  <c r="D482" s="1"/>
  <c r="B482" i="4"/>
  <c r="A481"/>
  <c r="C481"/>
  <c r="D481" s="1"/>
  <c r="B485" i="14" l="1"/>
  <c r="C484"/>
  <c r="A480" i="5"/>
  <c r="C480"/>
  <c r="D480" s="1"/>
  <c r="B481"/>
  <c r="B482" i="13"/>
  <c r="C482" s="1"/>
  <c r="D482" s="1"/>
  <c r="A481"/>
  <c r="B482" i="10"/>
  <c r="A481"/>
  <c r="C481"/>
  <c r="D481" s="1"/>
  <c r="B482" i="9"/>
  <c r="A481"/>
  <c r="C481"/>
  <c r="D481" s="1"/>
  <c r="B483" i="8"/>
  <c r="A482"/>
  <c r="C482"/>
  <c r="D482" s="1"/>
  <c r="A483" i="7"/>
  <c r="B484"/>
  <c r="C483"/>
  <c r="D483" s="1"/>
  <c r="B484" i="6"/>
  <c r="A483"/>
  <c r="C483"/>
  <c r="D483" s="1"/>
  <c r="A482" i="4"/>
  <c r="B483"/>
  <c r="C482"/>
  <c r="D482" s="1"/>
  <c r="B486" i="14" l="1"/>
  <c r="C485"/>
  <c r="B482" i="5"/>
  <c r="A481"/>
  <c r="C481"/>
  <c r="D481" s="1"/>
  <c r="B483" i="13"/>
  <c r="C483" s="1"/>
  <c r="D483" s="1"/>
  <c r="A482"/>
  <c r="B483" i="10"/>
  <c r="A482"/>
  <c r="C482"/>
  <c r="D482" s="1"/>
  <c r="A482" i="9"/>
  <c r="B483"/>
  <c r="C482"/>
  <c r="D482" s="1"/>
  <c r="A483" i="8"/>
  <c r="B484"/>
  <c r="C483"/>
  <c r="D483" s="1"/>
  <c r="B485" i="7"/>
  <c r="A484"/>
  <c r="C484"/>
  <c r="D484" s="1"/>
  <c r="A484" i="6"/>
  <c r="B485"/>
  <c r="C484"/>
  <c r="D484" s="1"/>
  <c r="B484" i="4"/>
  <c r="A483"/>
  <c r="C483"/>
  <c r="D483" s="1"/>
  <c r="B487" i="14" l="1"/>
  <c r="C486"/>
  <c r="A482" i="5"/>
  <c r="B483"/>
  <c r="C482"/>
  <c r="D482" s="1"/>
  <c r="B484" i="13"/>
  <c r="C484" s="1"/>
  <c r="D484" s="1"/>
  <c r="A483"/>
  <c r="A483" i="10"/>
  <c r="B484"/>
  <c r="C483"/>
  <c r="D483" s="1"/>
  <c r="B484" i="9"/>
  <c r="A483"/>
  <c r="C483"/>
  <c r="D483" s="1"/>
  <c r="B485" i="8"/>
  <c r="A484"/>
  <c r="C484"/>
  <c r="D484" s="1"/>
  <c r="B486" i="7"/>
  <c r="A485"/>
  <c r="C485"/>
  <c r="D485" s="1"/>
  <c r="B486" i="6"/>
  <c r="A485"/>
  <c r="C485"/>
  <c r="D485" s="1"/>
  <c r="A484" i="4"/>
  <c r="B485"/>
  <c r="C484"/>
  <c r="D484" s="1"/>
  <c r="B488" i="14" l="1"/>
  <c r="C487"/>
  <c r="A483" i="5"/>
  <c r="B484"/>
  <c r="C483"/>
  <c r="D483" s="1"/>
  <c r="A484" i="13"/>
  <c r="B485"/>
  <c r="C485" s="1"/>
  <c r="D485" s="1"/>
  <c r="B485" i="10"/>
  <c r="A484"/>
  <c r="C484"/>
  <c r="D484" s="1"/>
  <c r="B485" i="9"/>
  <c r="A484"/>
  <c r="C484"/>
  <c r="D484" s="1"/>
  <c r="B486" i="8"/>
  <c r="A485"/>
  <c r="C485"/>
  <c r="D485" s="1"/>
  <c r="B487" i="7"/>
  <c r="A486"/>
  <c r="C486"/>
  <c r="D486" s="1"/>
  <c r="A486" i="6"/>
  <c r="B487"/>
  <c r="C486"/>
  <c r="D486" s="1"/>
  <c r="B486" i="4"/>
  <c r="A485"/>
  <c r="C485"/>
  <c r="D485" s="1"/>
  <c r="B489" i="14" l="1"/>
  <c r="C488"/>
  <c r="B485" i="5"/>
  <c r="A484"/>
  <c r="C484"/>
  <c r="D484" s="1"/>
  <c r="B486" i="13"/>
  <c r="C486" s="1"/>
  <c r="D486" s="1"/>
  <c r="A485"/>
  <c r="B486" i="10"/>
  <c r="A485"/>
  <c r="C485"/>
  <c r="D485" s="1"/>
  <c r="B486" i="9"/>
  <c r="A485"/>
  <c r="C485"/>
  <c r="D485" s="1"/>
  <c r="B487" i="8"/>
  <c r="A486"/>
  <c r="C486"/>
  <c r="D486" s="1"/>
  <c r="B488" i="7"/>
  <c r="A487"/>
  <c r="C487"/>
  <c r="D487" s="1"/>
  <c r="B488" i="6"/>
  <c r="A487"/>
  <c r="C487"/>
  <c r="D487" s="1"/>
  <c r="A486" i="4"/>
  <c r="B487"/>
  <c r="C486"/>
  <c r="D486" s="1"/>
  <c r="B490" i="14" l="1"/>
  <c r="C489"/>
  <c r="A485" i="5"/>
  <c r="C485"/>
  <c r="D485" s="1"/>
  <c r="B486"/>
  <c r="B487" i="13"/>
  <c r="C487" s="1"/>
  <c r="D487" s="1"/>
  <c r="A486"/>
  <c r="B487" i="10"/>
  <c r="A486"/>
  <c r="C486"/>
  <c r="D486" s="1"/>
  <c r="B487" i="9"/>
  <c r="A486"/>
  <c r="C486"/>
  <c r="D486" s="1"/>
  <c r="B488" i="8"/>
  <c r="A487"/>
  <c r="C487"/>
  <c r="D487" s="1"/>
  <c r="A488" i="7"/>
  <c r="B489"/>
  <c r="C488"/>
  <c r="D488" s="1"/>
  <c r="A488" i="6"/>
  <c r="B489"/>
  <c r="C488"/>
  <c r="D488" s="1"/>
  <c r="B488" i="4"/>
  <c r="A487"/>
  <c r="C487"/>
  <c r="D487" s="1"/>
  <c r="B491" i="14" l="1"/>
  <c r="C490"/>
  <c r="A486" i="5"/>
  <c r="B487"/>
  <c r="C486"/>
  <c r="D486" s="1"/>
  <c r="A487" i="13"/>
  <c r="B488"/>
  <c r="C488" s="1"/>
  <c r="D488" s="1"/>
  <c r="B488" i="10"/>
  <c r="A487"/>
  <c r="C487"/>
  <c r="D487" s="1"/>
  <c r="B488" i="9"/>
  <c r="A487"/>
  <c r="C487"/>
  <c r="D487" s="1"/>
  <c r="A488" i="8"/>
  <c r="B489"/>
  <c r="C488"/>
  <c r="D488" s="1"/>
  <c r="B490" i="7"/>
  <c r="A489"/>
  <c r="C489"/>
  <c r="D489" s="1"/>
  <c r="B490" i="6"/>
  <c r="A489"/>
  <c r="C489"/>
  <c r="D489" s="1"/>
  <c r="A488" i="4"/>
  <c r="B489"/>
  <c r="C488"/>
  <c r="D488" s="1"/>
  <c r="B492" i="14" l="1"/>
  <c r="C491"/>
  <c r="B488" i="5"/>
  <c r="A487"/>
  <c r="C487"/>
  <c r="D487" s="1"/>
  <c r="B489" i="13"/>
  <c r="C489" s="1"/>
  <c r="D489" s="1"/>
  <c r="A488"/>
  <c r="A488" i="10"/>
  <c r="B489"/>
  <c r="C488"/>
  <c r="D488" s="1"/>
  <c r="A488" i="9"/>
  <c r="B489"/>
  <c r="C488"/>
  <c r="D488" s="1"/>
  <c r="B490" i="8"/>
  <c r="A489"/>
  <c r="C489"/>
  <c r="D489" s="1"/>
  <c r="B491" i="7"/>
  <c r="A490"/>
  <c r="C490"/>
  <c r="D490" s="1"/>
  <c r="A490" i="6"/>
  <c r="B491"/>
  <c r="C490"/>
  <c r="D490" s="1"/>
  <c r="B490" i="4"/>
  <c r="A489"/>
  <c r="C489"/>
  <c r="D489" s="1"/>
  <c r="B493" i="14" l="1"/>
  <c r="C492"/>
  <c r="B489" i="5"/>
  <c r="A488"/>
  <c r="C488"/>
  <c r="D488" s="1"/>
  <c r="B490" i="13"/>
  <c r="C490" s="1"/>
  <c r="D490" s="1"/>
  <c r="A489"/>
  <c r="B490" i="10"/>
  <c r="A489"/>
  <c r="C489"/>
  <c r="D489" s="1"/>
  <c r="B490" i="9"/>
  <c r="A489"/>
  <c r="C489"/>
  <c r="D489" s="1"/>
  <c r="B491" i="8"/>
  <c r="A490"/>
  <c r="C490"/>
  <c r="D490" s="1"/>
  <c r="A491" i="7"/>
  <c r="B492"/>
  <c r="C491"/>
  <c r="D491" s="1"/>
  <c r="B492" i="6"/>
  <c r="A491"/>
  <c r="C491"/>
  <c r="D491" s="1"/>
  <c r="A490" i="4"/>
  <c r="B491"/>
  <c r="C490"/>
  <c r="D490" s="1"/>
  <c r="B494" i="14" l="1"/>
  <c r="C493"/>
  <c r="B490" i="5"/>
  <c r="A489"/>
  <c r="C489"/>
  <c r="D489" s="1"/>
  <c r="B491" i="13"/>
  <c r="C491" s="1"/>
  <c r="D491" s="1"/>
  <c r="A490"/>
  <c r="B491" i="10"/>
  <c r="A490"/>
  <c r="C490"/>
  <c r="D490" s="1"/>
  <c r="A490" i="9"/>
  <c r="B491"/>
  <c r="C490"/>
  <c r="D490" s="1"/>
  <c r="A491" i="8"/>
  <c r="B492"/>
  <c r="C491"/>
  <c r="D491" s="1"/>
  <c r="B493" i="7"/>
  <c r="A492"/>
  <c r="C492"/>
  <c r="D492" s="1"/>
  <c r="A492" i="6"/>
  <c r="B493"/>
  <c r="C492"/>
  <c r="D492" s="1"/>
  <c r="B492" i="4"/>
  <c r="A491"/>
  <c r="C491"/>
  <c r="D491" s="1"/>
  <c r="B495" i="14" l="1"/>
  <c r="C494"/>
  <c r="B491" i="5"/>
  <c r="C490"/>
  <c r="D490" s="1"/>
  <c r="A490"/>
  <c r="B492" i="13"/>
  <c r="C492" s="1"/>
  <c r="D492" s="1"/>
  <c r="A491"/>
  <c r="A491" i="10"/>
  <c r="B492"/>
  <c r="C491"/>
  <c r="D491" s="1"/>
  <c r="B492" i="9"/>
  <c r="A491"/>
  <c r="C491"/>
  <c r="D491" s="1"/>
  <c r="B493" i="8"/>
  <c r="A492"/>
  <c r="C492"/>
  <c r="D492" s="1"/>
  <c r="B494" i="7"/>
  <c r="A493"/>
  <c r="C493"/>
  <c r="D493" s="1"/>
  <c r="B494" i="6"/>
  <c r="A493"/>
  <c r="C493"/>
  <c r="D493" s="1"/>
  <c r="A492" i="4"/>
  <c r="B493"/>
  <c r="C492"/>
  <c r="D492" s="1"/>
  <c r="B496" i="14" l="1"/>
  <c r="C495"/>
  <c r="B492" i="5"/>
  <c r="A491"/>
  <c r="C491"/>
  <c r="D491" s="1"/>
  <c r="A492" i="13"/>
  <c r="B493"/>
  <c r="C493" s="1"/>
  <c r="D493" s="1"/>
  <c r="B493" i="10"/>
  <c r="A492"/>
  <c r="C492"/>
  <c r="D492" s="1"/>
  <c r="B493" i="9"/>
  <c r="A492"/>
  <c r="C492"/>
  <c r="D492" s="1"/>
  <c r="B494" i="8"/>
  <c r="A493"/>
  <c r="C493"/>
  <c r="D493" s="1"/>
  <c r="B495" i="7"/>
  <c r="A494"/>
  <c r="C494"/>
  <c r="D494" s="1"/>
  <c r="A494" i="6"/>
  <c r="B495"/>
  <c r="C494"/>
  <c r="D494" s="1"/>
  <c r="B494" i="4"/>
  <c r="A493"/>
  <c r="C493"/>
  <c r="D493" s="1"/>
  <c r="B497" i="14" l="1"/>
  <c r="C496"/>
  <c r="B493" i="5"/>
  <c r="A492"/>
  <c r="C492"/>
  <c r="D492" s="1"/>
  <c r="B494" i="13"/>
  <c r="C494" s="1"/>
  <c r="D494" s="1"/>
  <c r="A493"/>
  <c r="B494" i="10"/>
  <c r="A493"/>
  <c r="C493"/>
  <c r="D493" s="1"/>
  <c r="B494" i="9"/>
  <c r="A493"/>
  <c r="C493"/>
  <c r="D493" s="1"/>
  <c r="B495" i="8"/>
  <c r="A494"/>
  <c r="C494"/>
  <c r="D494" s="1"/>
  <c r="B496" i="7"/>
  <c r="A495"/>
  <c r="C495"/>
  <c r="D495" s="1"/>
  <c r="B496" i="6"/>
  <c r="A495"/>
  <c r="C495"/>
  <c r="D495" s="1"/>
  <c r="A494" i="4"/>
  <c r="B495"/>
  <c r="C494"/>
  <c r="D494" s="1"/>
  <c r="B498" i="14" l="1"/>
  <c r="C497"/>
  <c r="A493" i="5"/>
  <c r="B494"/>
  <c r="C493"/>
  <c r="D493" s="1"/>
  <c r="B495" i="13"/>
  <c r="C495" s="1"/>
  <c r="D495" s="1"/>
  <c r="A494"/>
  <c r="B495" i="10"/>
  <c r="A494"/>
  <c r="C494"/>
  <c r="D494" s="1"/>
  <c r="B495" i="9"/>
  <c r="A494"/>
  <c r="C494"/>
  <c r="D494" s="1"/>
  <c r="B496" i="8"/>
  <c r="A495"/>
  <c r="C495"/>
  <c r="D495" s="1"/>
  <c r="A496" i="7"/>
  <c r="B497"/>
  <c r="C496"/>
  <c r="D496" s="1"/>
  <c r="A496" i="6"/>
  <c r="B497"/>
  <c r="C496"/>
  <c r="D496" s="1"/>
  <c r="B496" i="4"/>
  <c r="A495"/>
  <c r="C495"/>
  <c r="D495" s="1"/>
  <c r="B499" i="14" l="1"/>
  <c r="C498"/>
  <c r="A494" i="5"/>
  <c r="B495"/>
  <c r="C494"/>
  <c r="D494" s="1"/>
  <c r="A495" i="13"/>
  <c r="B496"/>
  <c r="C496" s="1"/>
  <c r="D496" s="1"/>
  <c r="B496" i="10"/>
  <c r="A495"/>
  <c r="C495"/>
  <c r="D495" s="1"/>
  <c r="B496" i="9"/>
  <c r="A495"/>
  <c r="C495"/>
  <c r="D495" s="1"/>
  <c r="A496" i="8"/>
  <c r="B497"/>
  <c r="C496"/>
  <c r="D496" s="1"/>
  <c r="B498" i="7"/>
  <c r="A497"/>
  <c r="C497"/>
  <c r="D497" s="1"/>
  <c r="B498" i="6"/>
  <c r="A497"/>
  <c r="C497"/>
  <c r="D497" s="1"/>
  <c r="A496" i="4"/>
  <c r="B497"/>
  <c r="C496"/>
  <c r="D496" s="1"/>
  <c r="B500" i="14" l="1"/>
  <c r="C499"/>
  <c r="B496" i="5"/>
  <c r="A495"/>
  <c r="C495"/>
  <c r="D495" s="1"/>
  <c r="B497" i="13"/>
  <c r="C497" s="1"/>
  <c r="D497" s="1"/>
  <c r="A496"/>
  <c r="A496" i="10"/>
  <c r="B497"/>
  <c r="C496"/>
  <c r="D496" s="1"/>
  <c r="A496" i="9"/>
  <c r="B497"/>
  <c r="C496"/>
  <c r="D496" s="1"/>
  <c r="B498" i="8"/>
  <c r="A497"/>
  <c r="C497"/>
  <c r="D497" s="1"/>
  <c r="B499" i="7"/>
  <c r="A498"/>
  <c r="C498"/>
  <c r="D498" s="1"/>
  <c r="A498" i="6"/>
  <c r="B499"/>
  <c r="C498"/>
  <c r="D498" s="1"/>
  <c r="B498" i="4"/>
  <c r="A497"/>
  <c r="C497"/>
  <c r="D497" s="1"/>
  <c r="B501" i="14" l="1"/>
  <c r="C500"/>
  <c r="B497" i="5"/>
  <c r="C496"/>
  <c r="D496" s="1"/>
  <c r="A496"/>
  <c r="B498" i="13"/>
  <c r="C498" s="1"/>
  <c r="D498" s="1"/>
  <c r="A497"/>
  <c r="B498" i="10"/>
  <c r="A497"/>
  <c r="C497"/>
  <c r="D497" s="1"/>
  <c r="B498" i="9"/>
  <c r="A497"/>
  <c r="C497"/>
  <c r="D497" s="1"/>
  <c r="B499" i="8"/>
  <c r="A498"/>
  <c r="C498"/>
  <c r="D498" s="1"/>
  <c r="A499" i="7"/>
  <c r="B500"/>
  <c r="C499"/>
  <c r="D499" s="1"/>
  <c r="B500" i="6"/>
  <c r="A499"/>
  <c r="C499"/>
  <c r="D499" s="1"/>
  <c r="A498" i="4"/>
  <c r="B499"/>
  <c r="C498"/>
  <c r="D498" s="1"/>
  <c r="B502" i="14" l="1"/>
  <c r="C501"/>
  <c r="B498" i="5"/>
  <c r="A497"/>
  <c r="C497"/>
  <c r="D497" s="1"/>
  <c r="A498" i="13"/>
  <c r="B499"/>
  <c r="C499" s="1"/>
  <c r="D499" s="1"/>
  <c r="B499" i="10"/>
  <c r="A498"/>
  <c r="C498"/>
  <c r="D498" s="1"/>
  <c r="A498" i="9"/>
  <c r="B499"/>
  <c r="C498"/>
  <c r="D498" s="1"/>
  <c r="A499" i="8"/>
  <c r="B500"/>
  <c r="C499"/>
  <c r="D499" s="1"/>
  <c r="B501" i="7"/>
  <c r="A500"/>
  <c r="C500"/>
  <c r="D500" s="1"/>
  <c r="A500" i="6"/>
  <c r="B501"/>
  <c r="C500"/>
  <c r="D500" s="1"/>
  <c r="B500" i="4"/>
  <c r="A499"/>
  <c r="C499"/>
  <c r="D499" s="1"/>
  <c r="B503" i="14" l="1"/>
  <c r="C502"/>
  <c r="B499" i="5"/>
  <c r="A498"/>
  <c r="C498"/>
  <c r="D498" s="1"/>
  <c r="B500" i="13"/>
  <c r="C500" s="1"/>
  <c r="D500" s="1"/>
  <c r="A499"/>
  <c r="A499" i="10"/>
  <c r="B500"/>
  <c r="C499"/>
  <c r="D499" s="1"/>
  <c r="B500" i="9"/>
  <c r="A499"/>
  <c r="C499"/>
  <c r="D499" s="1"/>
  <c r="B501" i="8"/>
  <c r="A500"/>
  <c r="C500"/>
  <c r="D500" s="1"/>
  <c r="B502" i="7"/>
  <c r="A501"/>
  <c r="C501"/>
  <c r="D501" s="1"/>
  <c r="B502" i="6"/>
  <c r="A501"/>
  <c r="C501"/>
  <c r="D501" s="1"/>
  <c r="A500" i="4"/>
  <c r="B501"/>
  <c r="C500"/>
  <c r="D500" s="1"/>
  <c r="B504" i="14" l="1"/>
  <c r="C503"/>
  <c r="B500" i="5"/>
  <c r="C499"/>
  <c r="D499" s="1"/>
  <c r="A499"/>
  <c r="A500" i="13"/>
  <c r="B501"/>
  <c r="C501" s="1"/>
  <c r="D501" s="1"/>
  <c r="B501" i="10"/>
  <c r="A500"/>
  <c r="C500"/>
  <c r="D500" s="1"/>
  <c r="B501" i="9"/>
  <c r="A500"/>
  <c r="C500"/>
  <c r="D500" s="1"/>
  <c r="B502" i="8"/>
  <c r="A501"/>
  <c r="C501"/>
  <c r="D501" s="1"/>
  <c r="B503" i="7"/>
  <c r="A502"/>
  <c r="C502"/>
  <c r="D502" s="1"/>
  <c r="A502" i="6"/>
  <c r="B503"/>
  <c r="C502"/>
  <c r="D502" s="1"/>
  <c r="B502" i="4"/>
  <c r="A501"/>
  <c r="C501"/>
  <c r="D501" s="1"/>
  <c r="B505" i="14" l="1"/>
  <c r="C504"/>
  <c r="B501" i="5"/>
  <c r="A500"/>
  <c r="C500"/>
  <c r="D500" s="1"/>
  <c r="B502" i="13"/>
  <c r="C502" s="1"/>
  <c r="D502" s="1"/>
  <c r="A501"/>
  <c r="B502" i="10"/>
  <c r="A501"/>
  <c r="C501"/>
  <c r="D501" s="1"/>
  <c r="B502" i="9"/>
  <c r="A501"/>
  <c r="C501"/>
  <c r="D501" s="1"/>
  <c r="B503" i="8"/>
  <c r="A502"/>
  <c r="C502"/>
  <c r="D502" s="1"/>
  <c r="B504" i="7"/>
  <c r="A503"/>
  <c r="C503"/>
  <c r="D503" s="1"/>
  <c r="B504" i="6"/>
  <c r="A503"/>
  <c r="C503"/>
  <c r="D503" s="1"/>
  <c r="A502" i="4"/>
  <c r="B503"/>
  <c r="C502"/>
  <c r="D502" s="1"/>
  <c r="B506" i="14" l="1"/>
  <c r="C505"/>
  <c r="B502" i="5"/>
  <c r="A501"/>
  <c r="C501"/>
  <c r="D501" s="1"/>
  <c r="A502" i="13"/>
  <c r="B503"/>
  <c r="C503" s="1"/>
  <c r="D503" s="1"/>
  <c r="B503" i="10"/>
  <c r="A502"/>
  <c r="C502"/>
  <c r="D502" s="1"/>
  <c r="B503" i="9"/>
  <c r="A502"/>
  <c r="C502"/>
  <c r="D502" s="1"/>
  <c r="B504" i="8"/>
  <c r="A503"/>
  <c r="C503"/>
  <c r="D503" s="1"/>
  <c r="A504" i="7"/>
  <c r="B505"/>
  <c r="C504"/>
  <c r="D504" s="1"/>
  <c r="A504" i="6"/>
  <c r="B505"/>
  <c r="C504"/>
  <c r="D504" s="1"/>
  <c r="B504" i="4"/>
  <c r="A503"/>
  <c r="C503"/>
  <c r="D503" s="1"/>
  <c r="B507" i="14" l="1"/>
  <c r="C506"/>
  <c r="A502" i="5"/>
  <c r="B503"/>
  <c r="C502"/>
  <c r="D502" s="1"/>
  <c r="B504" i="13"/>
  <c r="C504" s="1"/>
  <c r="D504" s="1"/>
  <c r="A503"/>
  <c r="B504" i="10"/>
  <c r="A503"/>
  <c r="C503"/>
  <c r="D503" s="1"/>
  <c r="B504" i="9"/>
  <c r="A503"/>
  <c r="C503"/>
  <c r="D503" s="1"/>
  <c r="A504" i="8"/>
  <c r="B505"/>
  <c r="C504"/>
  <c r="D504" s="1"/>
  <c r="B506" i="7"/>
  <c r="A505"/>
  <c r="C505"/>
  <c r="D505" s="1"/>
  <c r="B506" i="6"/>
  <c r="A505"/>
  <c r="C505"/>
  <c r="D505" s="1"/>
  <c r="A504" i="4"/>
  <c r="B505"/>
  <c r="C504"/>
  <c r="D504" s="1"/>
  <c r="B508" i="14" l="1"/>
  <c r="C507"/>
  <c r="B504" i="5"/>
  <c r="A503"/>
  <c r="C503"/>
  <c r="D503" s="1"/>
  <c r="A504" i="13"/>
  <c r="B505"/>
  <c r="C505" s="1"/>
  <c r="D505" s="1"/>
  <c r="A504" i="10"/>
  <c r="B505"/>
  <c r="C504"/>
  <c r="D504" s="1"/>
  <c r="A504" i="9"/>
  <c r="B505"/>
  <c r="C504"/>
  <c r="D504" s="1"/>
  <c r="B506" i="8"/>
  <c r="A505"/>
  <c r="C505"/>
  <c r="D505" s="1"/>
  <c r="B507" i="7"/>
  <c r="A506"/>
  <c r="C506"/>
  <c r="D506" s="1"/>
  <c r="A506" i="6"/>
  <c r="B507"/>
  <c r="C506"/>
  <c r="D506" s="1"/>
  <c r="B506" i="4"/>
  <c r="A505"/>
  <c r="C505"/>
  <c r="D505" s="1"/>
  <c r="B509" i="14" l="1"/>
  <c r="C508"/>
  <c r="B505" i="5"/>
  <c r="A504"/>
  <c r="C504"/>
  <c r="D504" s="1"/>
  <c r="B506" i="13"/>
  <c r="C506" s="1"/>
  <c r="D506" s="1"/>
  <c r="A505"/>
  <c r="B506" i="10"/>
  <c r="A505"/>
  <c r="C505"/>
  <c r="D505" s="1"/>
  <c r="B506" i="9"/>
  <c r="A505"/>
  <c r="C505"/>
  <c r="D505" s="1"/>
  <c r="B507" i="8"/>
  <c r="A506"/>
  <c r="C506"/>
  <c r="D506" s="1"/>
  <c r="A507" i="7"/>
  <c r="B508"/>
  <c r="C507"/>
  <c r="D507" s="1"/>
  <c r="B508" i="6"/>
  <c r="A507"/>
  <c r="C507"/>
  <c r="D507" s="1"/>
  <c r="A506" i="4"/>
  <c r="B507"/>
  <c r="C506"/>
  <c r="D506" s="1"/>
  <c r="B510" i="14" l="1"/>
  <c r="C509"/>
  <c r="B506" i="5"/>
  <c r="A505"/>
  <c r="C505"/>
  <c r="D505" s="1"/>
  <c r="A506" i="13"/>
  <c r="B507"/>
  <c r="C507" s="1"/>
  <c r="D507" s="1"/>
  <c r="B507" i="10"/>
  <c r="A506"/>
  <c r="C506"/>
  <c r="D506" s="1"/>
  <c r="A506" i="9"/>
  <c r="B507"/>
  <c r="C506"/>
  <c r="D506" s="1"/>
  <c r="A507" i="8"/>
  <c r="B508"/>
  <c r="C507"/>
  <c r="D507" s="1"/>
  <c r="B509" i="7"/>
  <c r="A508"/>
  <c r="C508"/>
  <c r="D508" s="1"/>
  <c r="A508" i="6"/>
  <c r="B509"/>
  <c r="C508"/>
  <c r="D508" s="1"/>
  <c r="B508" i="4"/>
  <c r="A507"/>
  <c r="C507"/>
  <c r="D507" s="1"/>
  <c r="B511" i="14" l="1"/>
  <c r="C510"/>
  <c r="B507" i="5"/>
  <c r="C506"/>
  <c r="D506" s="1"/>
  <c r="A506"/>
  <c r="B508" i="13"/>
  <c r="C508" s="1"/>
  <c r="D508" s="1"/>
  <c r="A507"/>
  <c r="A507" i="10"/>
  <c r="B508"/>
  <c r="C507"/>
  <c r="D507" s="1"/>
  <c r="B508" i="9"/>
  <c r="A507"/>
  <c r="C507"/>
  <c r="D507" s="1"/>
  <c r="B509" i="8"/>
  <c r="A508"/>
  <c r="C508"/>
  <c r="D508" s="1"/>
  <c r="B510" i="7"/>
  <c r="A509"/>
  <c r="C509"/>
  <c r="D509" s="1"/>
  <c r="B510" i="6"/>
  <c r="A509"/>
  <c r="C509"/>
  <c r="D509" s="1"/>
  <c r="A508" i="4"/>
  <c r="B509"/>
  <c r="C508"/>
  <c r="D508" s="1"/>
  <c r="B512" i="14" l="1"/>
  <c r="C511"/>
  <c r="A507" i="5"/>
  <c r="B508"/>
  <c r="C507"/>
  <c r="D507" s="1"/>
  <c r="A508" i="13"/>
  <c r="B509"/>
  <c r="C509" s="1"/>
  <c r="D509" s="1"/>
  <c r="B509" i="10"/>
  <c r="A508"/>
  <c r="C508"/>
  <c r="D508" s="1"/>
  <c r="B509" i="9"/>
  <c r="A508"/>
  <c r="C508"/>
  <c r="D508" s="1"/>
  <c r="B510" i="8"/>
  <c r="A509"/>
  <c r="C509"/>
  <c r="D509" s="1"/>
  <c r="B511" i="7"/>
  <c r="A510"/>
  <c r="C510"/>
  <c r="D510" s="1"/>
  <c r="A510" i="6"/>
  <c r="B511"/>
  <c r="C510"/>
  <c r="D510" s="1"/>
  <c r="B510" i="4"/>
  <c r="A509"/>
  <c r="C509"/>
  <c r="D509" s="1"/>
  <c r="B513" i="14" l="1"/>
  <c r="C512"/>
  <c r="A508" i="5"/>
  <c r="B509"/>
  <c r="C508"/>
  <c r="D508" s="1"/>
  <c r="B510" i="13"/>
  <c r="C510" s="1"/>
  <c r="D510" s="1"/>
  <c r="A509"/>
  <c r="B510" i="10"/>
  <c r="A509"/>
  <c r="C509"/>
  <c r="D509" s="1"/>
  <c r="B510" i="9"/>
  <c r="A509"/>
  <c r="C509"/>
  <c r="D509" s="1"/>
  <c r="B511" i="8"/>
  <c r="A510"/>
  <c r="C510"/>
  <c r="D510" s="1"/>
  <c r="B512" i="7"/>
  <c r="A511"/>
  <c r="C511"/>
  <c r="D511" s="1"/>
  <c r="B512" i="6"/>
  <c r="A511"/>
  <c r="C511"/>
  <c r="D511" s="1"/>
  <c r="A510" i="4"/>
  <c r="B511"/>
  <c r="C510"/>
  <c r="D510" s="1"/>
  <c r="B514" i="14" l="1"/>
  <c r="C513"/>
  <c r="A509" i="5"/>
  <c r="C509"/>
  <c r="D509" s="1"/>
  <c r="B510"/>
  <c r="A510" i="13"/>
  <c r="B511"/>
  <c r="C511" s="1"/>
  <c r="D511" s="1"/>
  <c r="B511" i="10"/>
  <c r="A510"/>
  <c r="C510"/>
  <c r="D510" s="1"/>
  <c r="B511" i="9"/>
  <c r="A510"/>
  <c r="C510"/>
  <c r="D510" s="1"/>
  <c r="B512" i="8"/>
  <c r="A511"/>
  <c r="C511"/>
  <c r="D511" s="1"/>
  <c r="A512" i="7"/>
  <c r="B513"/>
  <c r="C512"/>
  <c r="D512" s="1"/>
  <c r="A512" i="6"/>
  <c r="B513"/>
  <c r="C512"/>
  <c r="D512" s="1"/>
  <c r="B512" i="4"/>
  <c r="A511"/>
  <c r="C511"/>
  <c r="D511" s="1"/>
  <c r="C514" i="14" l="1"/>
  <c r="B515"/>
  <c r="A510" i="5"/>
  <c r="C510"/>
  <c r="D510" s="1"/>
  <c r="B511"/>
  <c r="B512" i="13"/>
  <c r="C512" s="1"/>
  <c r="D512" s="1"/>
  <c r="A511"/>
  <c r="B512" i="10"/>
  <c r="A511"/>
  <c r="C511"/>
  <c r="D511" s="1"/>
  <c r="B512" i="9"/>
  <c r="A511"/>
  <c r="C511"/>
  <c r="D511" s="1"/>
  <c r="A512" i="8"/>
  <c r="B513"/>
  <c r="C512"/>
  <c r="D512" s="1"/>
  <c r="B514" i="7"/>
  <c r="A513"/>
  <c r="C513"/>
  <c r="D513" s="1"/>
  <c r="B514" i="6"/>
  <c r="A513"/>
  <c r="C513"/>
  <c r="D513" s="1"/>
  <c r="A512" i="4"/>
  <c r="B513"/>
  <c r="C512"/>
  <c r="D512" s="1"/>
  <c r="B516" i="14" l="1"/>
  <c r="C515"/>
  <c r="B512" i="5"/>
  <c r="A511"/>
  <c r="C511"/>
  <c r="D511" s="1"/>
  <c r="A512" i="13"/>
  <c r="B513"/>
  <c r="C513" s="1"/>
  <c r="D513" s="1"/>
  <c r="A512" i="10"/>
  <c r="B513"/>
  <c r="C512"/>
  <c r="D512" s="1"/>
  <c r="A512" i="9"/>
  <c r="B513"/>
  <c r="C512"/>
  <c r="D512" s="1"/>
  <c r="B514" i="8"/>
  <c r="A513"/>
  <c r="C513"/>
  <c r="D513" s="1"/>
  <c r="B515" i="7"/>
  <c r="A514"/>
  <c r="C514"/>
  <c r="D514" s="1"/>
  <c r="A514" i="6"/>
  <c r="B515"/>
  <c r="C514"/>
  <c r="D514" s="1"/>
  <c r="B514" i="4"/>
  <c r="A513"/>
  <c r="C513"/>
  <c r="D513" s="1"/>
  <c r="B517" i="14" l="1"/>
  <c r="C516"/>
  <c r="A512" i="5"/>
  <c r="B513"/>
  <c r="C512"/>
  <c r="D512" s="1"/>
  <c r="B514" i="13"/>
  <c r="C514" s="1"/>
  <c r="D514" s="1"/>
  <c r="A513"/>
  <c r="B514" i="10"/>
  <c r="A513"/>
  <c r="C513"/>
  <c r="D513" s="1"/>
  <c r="B514" i="9"/>
  <c r="A513"/>
  <c r="C513"/>
  <c r="D513" s="1"/>
  <c r="B515" i="8"/>
  <c r="A514"/>
  <c r="C514"/>
  <c r="D514" s="1"/>
  <c r="A515" i="7"/>
  <c r="B516"/>
  <c r="C515"/>
  <c r="D515" s="1"/>
  <c r="B516" i="6"/>
  <c r="A515"/>
  <c r="C515"/>
  <c r="D515" s="1"/>
  <c r="A514" i="4"/>
  <c r="B515"/>
  <c r="C514"/>
  <c r="D514" s="1"/>
  <c r="B518" i="14" l="1"/>
  <c r="C517"/>
  <c r="C513" i="5"/>
  <c r="D513" s="1"/>
  <c r="B514"/>
  <c r="A513"/>
  <c r="A514" i="13"/>
  <c r="B515"/>
  <c r="C515" s="1"/>
  <c r="D515" s="1"/>
  <c r="B515" i="10"/>
  <c r="A514"/>
  <c r="C514"/>
  <c r="D514" s="1"/>
  <c r="A514" i="9"/>
  <c r="B515"/>
  <c r="C514"/>
  <c r="D514" s="1"/>
  <c r="A515" i="8"/>
  <c r="B516"/>
  <c r="C515"/>
  <c r="D515" s="1"/>
  <c r="B517" i="7"/>
  <c r="A516"/>
  <c r="C516"/>
  <c r="D516" s="1"/>
  <c r="A516" i="6"/>
  <c r="B517"/>
  <c r="C516"/>
  <c r="D516" s="1"/>
  <c r="B516" i="4"/>
  <c r="A515"/>
  <c r="C515"/>
  <c r="D515" s="1"/>
  <c r="B519" i="14" l="1"/>
  <c r="C518"/>
  <c r="A514" i="5"/>
  <c r="B515"/>
  <c r="C514"/>
  <c r="D514" s="1"/>
  <c r="B516" i="13"/>
  <c r="C516" s="1"/>
  <c r="D516" s="1"/>
  <c r="A515"/>
  <c r="A515" i="10"/>
  <c r="B516"/>
  <c r="C515"/>
  <c r="D515" s="1"/>
  <c r="B516" i="9"/>
  <c r="A515"/>
  <c r="C515"/>
  <c r="D515" s="1"/>
  <c r="B517" i="8"/>
  <c r="A516"/>
  <c r="C516"/>
  <c r="D516" s="1"/>
  <c r="B518" i="7"/>
  <c r="A517"/>
  <c r="C517"/>
  <c r="D517" s="1"/>
  <c r="B518" i="6"/>
  <c r="A517"/>
  <c r="C517"/>
  <c r="D517" s="1"/>
  <c r="A516" i="4"/>
  <c r="B517"/>
  <c r="C516"/>
  <c r="D516" s="1"/>
  <c r="B520" i="14" l="1"/>
  <c r="C519"/>
  <c r="B516" i="5"/>
  <c r="C515"/>
  <c r="D515" s="1"/>
  <c r="A515"/>
  <c r="A516" i="13"/>
  <c r="B517"/>
  <c r="C517" s="1"/>
  <c r="D517" s="1"/>
  <c r="B517" i="10"/>
  <c r="A516"/>
  <c r="C516"/>
  <c r="D516" s="1"/>
  <c r="B517" i="9"/>
  <c r="A516"/>
  <c r="C516"/>
  <c r="D516" s="1"/>
  <c r="B518" i="8"/>
  <c r="A517"/>
  <c r="C517"/>
  <c r="D517" s="1"/>
  <c r="A518" i="7"/>
  <c r="C518"/>
  <c r="D518" s="1"/>
  <c r="A518" i="6"/>
  <c r="C518"/>
  <c r="D518" s="1"/>
  <c r="B518" i="4"/>
  <c r="A517"/>
  <c r="C517"/>
  <c r="D517" s="1"/>
  <c r="B521" i="14" l="1"/>
  <c r="C520"/>
  <c r="A516" i="5"/>
  <c r="B517"/>
  <c r="C516"/>
  <c r="D516" s="1"/>
  <c r="B518" i="13"/>
  <c r="C518" s="1"/>
  <c r="D518" s="1"/>
  <c r="A517"/>
  <c r="B518" i="10"/>
  <c r="A517"/>
  <c r="C517"/>
  <c r="D517" s="1"/>
  <c r="B518" i="9"/>
  <c r="A517"/>
  <c r="C517"/>
  <c r="D517" s="1"/>
  <c r="A518" i="8"/>
  <c r="C518"/>
  <c r="D518" s="1"/>
  <c r="A518" i="4"/>
  <c r="C518"/>
  <c r="D518" s="1"/>
  <c r="B522" i="14" l="1"/>
  <c r="C521"/>
  <c r="C517" i="5"/>
  <c r="D517" s="1"/>
  <c r="B518"/>
  <c r="A517"/>
  <c r="A518" i="13"/>
  <c r="A518" i="10"/>
  <c r="C518"/>
  <c r="D518" s="1"/>
  <c r="A518" i="9"/>
  <c r="C518"/>
  <c r="D518" s="1"/>
  <c r="B523" i="14" l="1"/>
  <c r="C522"/>
  <c r="C518" i="5"/>
  <c r="D518" s="1"/>
  <c r="A518"/>
  <c r="E105" i="23"/>
  <c r="E35"/>
  <c r="E36" s="1"/>
  <c r="C523" i="14" l="1"/>
  <c r="B524"/>
  <c r="C109" i="23"/>
  <c r="C113"/>
  <c r="C117"/>
  <c r="C121"/>
  <c r="C125"/>
  <c r="C106"/>
  <c r="C115"/>
  <c r="C123"/>
  <c r="C108"/>
  <c r="C120"/>
  <c r="C129"/>
  <c r="E129" s="1"/>
  <c r="C110"/>
  <c r="C114"/>
  <c r="C118"/>
  <c r="C122"/>
  <c r="C126"/>
  <c r="C111"/>
  <c r="C119"/>
  <c r="C127"/>
  <c r="E127" s="1"/>
  <c r="C116"/>
  <c r="C107"/>
  <c r="C112"/>
  <c r="C124"/>
  <c r="C128"/>
  <c r="E103"/>
  <c r="E98"/>
  <c r="E94"/>
  <c r="E101"/>
  <c r="E102"/>
  <c r="E97"/>
  <c r="E99"/>
  <c r="E96"/>
  <c r="E95"/>
  <c r="E100"/>
  <c r="E104"/>
  <c r="E117"/>
  <c r="C524" i="14" l="1"/>
  <c r="B525"/>
  <c r="E122" i="23"/>
  <c r="E120"/>
  <c r="E126"/>
  <c r="E124"/>
  <c r="E121"/>
  <c r="E118"/>
  <c r="E119"/>
  <c r="E128"/>
  <c r="F35"/>
  <c r="F36" s="1"/>
  <c r="E125"/>
  <c r="B526" i="14" l="1"/>
  <c r="C525"/>
  <c r="C134" i="23"/>
  <c r="C138"/>
  <c r="E138" s="1"/>
  <c r="C142"/>
  <c r="C146"/>
  <c r="C150"/>
  <c r="C130"/>
  <c r="E130" s="1"/>
  <c r="C132"/>
  <c r="E132" s="1"/>
  <c r="C144"/>
  <c r="C152"/>
  <c r="C141"/>
  <c r="E141" s="1"/>
  <c r="C131"/>
  <c r="E131" s="1"/>
  <c r="C135"/>
  <c r="E135" s="1"/>
  <c r="C139"/>
  <c r="C143"/>
  <c r="C147"/>
  <c r="C151"/>
  <c r="C136"/>
  <c r="C148"/>
  <c r="C133"/>
  <c r="E133" s="1"/>
  <c r="C145"/>
  <c r="C140"/>
  <c r="C137"/>
  <c r="E137" s="1"/>
  <c r="C149"/>
  <c r="C153"/>
  <c r="E139"/>
  <c r="E140"/>
  <c r="E134"/>
  <c r="E136"/>
  <c r="E116"/>
  <c r="E109"/>
  <c r="E111"/>
  <c r="E108"/>
  <c r="E114"/>
  <c r="E113"/>
  <c r="E115"/>
  <c r="E106"/>
  <c r="E112"/>
  <c r="E107"/>
  <c r="E110"/>
  <c r="C526" i="14" l="1"/>
  <c r="B527"/>
  <c r="G35" i="23"/>
  <c r="G36" s="1"/>
  <c r="E153"/>
  <c r="B528" i="14" l="1"/>
  <c r="C527"/>
  <c r="C158" i="23"/>
  <c r="C162"/>
  <c r="C166"/>
  <c r="E166" s="1"/>
  <c r="C170"/>
  <c r="E170" s="1"/>
  <c r="C174"/>
  <c r="C178"/>
  <c r="C182"/>
  <c r="E182" s="1"/>
  <c r="C186"/>
  <c r="E186" s="1"/>
  <c r="C190"/>
  <c r="C194"/>
  <c r="C198"/>
  <c r="E198" s="1"/>
  <c r="C154"/>
  <c r="E154" s="1"/>
  <c r="C156"/>
  <c r="C164"/>
  <c r="C176"/>
  <c r="E176" s="1"/>
  <c r="C184"/>
  <c r="E184" s="1"/>
  <c r="C196"/>
  <c r="C161"/>
  <c r="E161" s="1"/>
  <c r="C173"/>
  <c r="E173" s="1"/>
  <c r="C185"/>
  <c r="E185" s="1"/>
  <c r="C201"/>
  <c r="C155"/>
  <c r="C159"/>
  <c r="E159" s="1"/>
  <c r="C163"/>
  <c r="E163" s="1"/>
  <c r="C167"/>
  <c r="C171"/>
  <c r="C175"/>
  <c r="E175" s="1"/>
  <c r="C179"/>
  <c r="E179" s="1"/>
  <c r="C183"/>
  <c r="C187"/>
  <c r="E187" s="1"/>
  <c r="C191"/>
  <c r="E191" s="1"/>
  <c r="C195"/>
  <c r="E195" s="1"/>
  <c r="C199"/>
  <c r="C160"/>
  <c r="E160" s="1"/>
  <c r="C172"/>
  <c r="E172" s="1"/>
  <c r="C180"/>
  <c r="E180" s="1"/>
  <c r="C192"/>
  <c r="C200"/>
  <c r="E200" s="1"/>
  <c r="C165"/>
  <c r="E165" s="1"/>
  <c r="C177"/>
  <c r="E177" s="1"/>
  <c r="C189"/>
  <c r="C168"/>
  <c r="E168" s="1"/>
  <c r="C188"/>
  <c r="E188" s="1"/>
  <c r="C169"/>
  <c r="E169" s="1"/>
  <c r="C181"/>
  <c r="C193"/>
  <c r="E193" s="1"/>
  <c r="C157"/>
  <c r="E157" s="1"/>
  <c r="C197"/>
  <c r="E197" s="1"/>
  <c r="E123"/>
  <c r="E156"/>
  <c r="E164"/>
  <c r="E192"/>
  <c r="E196"/>
  <c r="E162"/>
  <c r="E174"/>
  <c r="E190"/>
  <c r="E167"/>
  <c r="E183"/>
  <c r="E199"/>
  <c r="E181"/>
  <c r="E189"/>
  <c r="E158"/>
  <c r="E178"/>
  <c r="E194"/>
  <c r="E155"/>
  <c r="E171"/>
  <c r="E201"/>
  <c r="H35"/>
  <c r="H36" s="1"/>
  <c r="B529" i="14" l="1"/>
  <c r="C528"/>
  <c r="C206" i="23"/>
  <c r="E206" s="1"/>
  <c r="C210"/>
  <c r="E210" s="1"/>
  <c r="C214"/>
  <c r="E214" s="1"/>
  <c r="C218"/>
  <c r="E218" s="1"/>
  <c r="C222"/>
  <c r="E222" s="1"/>
  <c r="C202"/>
  <c r="E202" s="1"/>
  <c r="C208"/>
  <c r="E208" s="1"/>
  <c r="C220"/>
  <c r="E220" s="1"/>
  <c r="C205"/>
  <c r="E205" s="1"/>
  <c r="C217"/>
  <c r="E217" s="1"/>
  <c r="C203"/>
  <c r="E203" s="1"/>
  <c r="C207"/>
  <c r="E207" s="1"/>
  <c r="C211"/>
  <c r="E211" s="1"/>
  <c r="C215"/>
  <c r="E215" s="1"/>
  <c r="C219"/>
  <c r="E219" s="1"/>
  <c r="C223"/>
  <c r="E223" s="1"/>
  <c r="C204"/>
  <c r="E204" s="1"/>
  <c r="C216"/>
  <c r="E216" s="1"/>
  <c r="C224"/>
  <c r="E224" s="1"/>
  <c r="C209"/>
  <c r="E209" s="1"/>
  <c r="C221"/>
  <c r="E221" s="1"/>
  <c r="C212"/>
  <c r="E212" s="1"/>
  <c r="C213"/>
  <c r="E213" s="1"/>
  <c r="C225"/>
  <c r="E143"/>
  <c r="E145"/>
  <c r="E147"/>
  <c r="E152"/>
  <c r="E148"/>
  <c r="E142"/>
  <c r="E149"/>
  <c r="E151"/>
  <c r="E146"/>
  <c r="E144"/>
  <c r="E150"/>
  <c r="B530" i="14" l="1"/>
  <c r="C529"/>
  <c r="I35" i="23"/>
  <c r="I36" s="1"/>
  <c r="E225"/>
  <c r="C530" i="14" l="1"/>
  <c r="B531"/>
  <c r="C229" i="23"/>
  <c r="E229" s="1"/>
  <c r="C233"/>
  <c r="E233" s="1"/>
  <c r="C237"/>
  <c r="E237" s="1"/>
  <c r="C241"/>
  <c r="E241" s="1"/>
  <c r="C245"/>
  <c r="E245" s="1"/>
  <c r="C249"/>
  <c r="E249" s="1"/>
  <c r="C253"/>
  <c r="E253" s="1"/>
  <c r="C257"/>
  <c r="E257" s="1"/>
  <c r="C261"/>
  <c r="C231"/>
  <c r="E231" s="1"/>
  <c r="C239"/>
  <c r="E239" s="1"/>
  <c r="C243"/>
  <c r="E243" s="1"/>
  <c r="C251"/>
  <c r="E251" s="1"/>
  <c r="C236"/>
  <c r="E236" s="1"/>
  <c r="C248"/>
  <c r="E248" s="1"/>
  <c r="C256"/>
  <c r="E256" s="1"/>
  <c r="C230"/>
  <c r="E230" s="1"/>
  <c r="C234"/>
  <c r="E234" s="1"/>
  <c r="C238"/>
  <c r="E238" s="1"/>
  <c r="C242"/>
  <c r="E242" s="1"/>
  <c r="C246"/>
  <c r="E246" s="1"/>
  <c r="C250"/>
  <c r="E250" s="1"/>
  <c r="C254"/>
  <c r="E254" s="1"/>
  <c r="C258"/>
  <c r="E258" s="1"/>
  <c r="C226"/>
  <c r="E226" s="1"/>
  <c r="C255"/>
  <c r="E255" s="1"/>
  <c r="C232"/>
  <c r="E232" s="1"/>
  <c r="C240"/>
  <c r="E240" s="1"/>
  <c r="C252"/>
  <c r="E252" s="1"/>
  <c r="C227"/>
  <c r="E227" s="1"/>
  <c r="C235"/>
  <c r="E235" s="1"/>
  <c r="C247"/>
  <c r="E247" s="1"/>
  <c r="C259"/>
  <c r="E259" s="1"/>
  <c r="C244"/>
  <c r="E244" s="1"/>
  <c r="C260"/>
  <c r="E260" s="1"/>
  <c r="C228"/>
  <c r="E228" s="1"/>
  <c r="C531" i="14" l="1"/>
  <c r="B532"/>
  <c r="J35" i="23"/>
  <c r="J36" s="1"/>
  <c r="E261"/>
  <c r="C532" i="14" l="1"/>
  <c r="B533"/>
  <c r="C267" i="23"/>
  <c r="E267" s="1"/>
  <c r="C264"/>
  <c r="E264" s="1"/>
  <c r="C263"/>
  <c r="E263" s="1"/>
  <c r="C265"/>
  <c r="E265" s="1"/>
  <c r="C271"/>
  <c r="E271" s="1"/>
  <c r="C266"/>
  <c r="E266" s="1"/>
  <c r="C262"/>
  <c r="E262" s="1"/>
  <c r="C272"/>
  <c r="E272" s="1"/>
  <c r="C268"/>
  <c r="E268" s="1"/>
  <c r="C270"/>
  <c r="E270" s="1"/>
  <c r="C269"/>
  <c r="E269" s="1"/>
  <c r="C273"/>
  <c r="C533" i="14" l="1"/>
  <c r="B534"/>
  <c r="K35" i="23"/>
  <c r="K36" s="1"/>
  <c r="E273"/>
  <c r="B535" i="14" l="1"/>
  <c r="C534"/>
  <c r="C376" i="23"/>
  <c r="E376" s="1"/>
  <c r="C427"/>
  <c r="E427" s="1"/>
  <c r="C329"/>
  <c r="E329" s="1"/>
  <c r="C316"/>
  <c r="E316" s="1"/>
  <c r="C313"/>
  <c r="E313" s="1"/>
  <c r="C338"/>
  <c r="E338" s="1"/>
  <c r="C359"/>
  <c r="E359" s="1"/>
  <c r="C276"/>
  <c r="E276" s="1"/>
  <c r="C322"/>
  <c r="E322" s="1"/>
  <c r="C307"/>
  <c r="E307" s="1"/>
  <c r="C380"/>
  <c r="E380" s="1"/>
  <c r="C426"/>
  <c r="E426" s="1"/>
  <c r="C302"/>
  <c r="E302" s="1"/>
  <c r="C406"/>
  <c r="E406" s="1"/>
  <c r="C349"/>
  <c r="E349" s="1"/>
  <c r="C393"/>
  <c r="E393" s="1"/>
  <c r="C281"/>
  <c r="E281" s="1"/>
  <c r="C396"/>
  <c r="E396" s="1"/>
  <c r="C404"/>
  <c r="E404" s="1"/>
  <c r="C425"/>
  <c r="E425" s="1"/>
  <c r="C312"/>
  <c r="E312" s="1"/>
  <c r="C366"/>
  <c r="E366" s="1"/>
  <c r="C412"/>
  <c r="E412" s="1"/>
  <c r="C429"/>
  <c r="E429" s="1"/>
  <c r="C388"/>
  <c r="E388" s="1"/>
  <c r="C398"/>
  <c r="E398" s="1"/>
  <c r="C447"/>
  <c r="E447" s="1"/>
  <c r="C452"/>
  <c r="E452" s="1"/>
  <c r="C288"/>
  <c r="E288" s="1"/>
  <c r="C383"/>
  <c r="E383" s="1"/>
  <c r="C290"/>
  <c r="E290" s="1"/>
  <c r="C275"/>
  <c r="E275" s="1"/>
  <c r="C432"/>
  <c r="E432" s="1"/>
  <c r="C280"/>
  <c r="E280" s="1"/>
  <c r="C279"/>
  <c r="E279" s="1"/>
  <c r="C450"/>
  <c r="E450" s="1"/>
  <c r="C371"/>
  <c r="E371" s="1"/>
  <c r="C445"/>
  <c r="E445" s="1"/>
  <c r="C351"/>
  <c r="E351" s="1"/>
  <c r="C434"/>
  <c r="E434" s="1"/>
  <c r="C448"/>
  <c r="E448" s="1"/>
  <c r="C343"/>
  <c r="E343" s="1"/>
  <c r="C287"/>
  <c r="E287" s="1"/>
  <c r="C437"/>
  <c r="E437" s="1"/>
  <c r="C421"/>
  <c r="E421" s="1"/>
  <c r="C299"/>
  <c r="E299" s="1"/>
  <c r="C357"/>
  <c r="E357" s="1"/>
  <c r="C414"/>
  <c r="E414" s="1"/>
  <c r="C413"/>
  <c r="E413" s="1"/>
  <c r="C296"/>
  <c r="E296" s="1"/>
  <c r="C436"/>
  <c r="E436" s="1"/>
  <c r="C344"/>
  <c r="E344" s="1"/>
  <c r="C390"/>
  <c r="E390" s="1"/>
  <c r="C375"/>
  <c r="E375" s="1"/>
  <c r="C324"/>
  <c r="E324" s="1"/>
  <c r="C381"/>
  <c r="E381" s="1"/>
  <c r="C353"/>
  <c r="E353" s="1"/>
  <c r="C340"/>
  <c r="E340" s="1"/>
  <c r="C328"/>
  <c r="E328" s="1"/>
  <c r="C395"/>
  <c r="E395" s="1"/>
  <c r="C311"/>
  <c r="E311" s="1"/>
  <c r="C415"/>
  <c r="E415" s="1"/>
  <c r="C335"/>
  <c r="E335" s="1"/>
  <c r="C400"/>
  <c r="E400" s="1"/>
  <c r="C362"/>
  <c r="E362" s="1"/>
  <c r="C446"/>
  <c r="E446" s="1"/>
  <c r="C410"/>
  <c r="E410" s="1"/>
  <c r="C325"/>
  <c r="E325" s="1"/>
  <c r="C361"/>
  <c r="E361" s="1"/>
  <c r="C409"/>
  <c r="E409" s="1"/>
  <c r="C293"/>
  <c r="E293" s="1"/>
  <c r="C422"/>
  <c r="E422" s="1"/>
  <c r="C382"/>
  <c r="E382" s="1"/>
  <c r="C277"/>
  <c r="E277" s="1"/>
  <c r="C298"/>
  <c r="E298" s="1"/>
  <c r="C440"/>
  <c r="E440" s="1"/>
  <c r="C355"/>
  <c r="E355" s="1"/>
  <c r="C365"/>
  <c r="E365" s="1"/>
  <c r="C401"/>
  <c r="E401" s="1"/>
  <c r="C417"/>
  <c r="E417" s="1"/>
  <c r="C372"/>
  <c r="E372" s="1"/>
  <c r="C286"/>
  <c r="E286" s="1"/>
  <c r="C368"/>
  <c r="E368" s="1"/>
  <c r="C303"/>
  <c r="E303" s="1"/>
  <c r="C435"/>
  <c r="E435" s="1"/>
  <c r="C391"/>
  <c r="E391" s="1"/>
  <c r="C309"/>
  <c r="E309" s="1"/>
  <c r="C389"/>
  <c r="E389" s="1"/>
  <c r="C336"/>
  <c r="E336" s="1"/>
  <c r="C284"/>
  <c r="E284" s="1"/>
  <c r="C327"/>
  <c r="E327" s="1"/>
  <c r="C439"/>
  <c r="E439" s="1"/>
  <c r="C423"/>
  <c r="E423" s="1"/>
  <c r="C320"/>
  <c r="E320" s="1"/>
  <c r="C403"/>
  <c r="E403" s="1"/>
  <c r="C392"/>
  <c r="E392" s="1"/>
  <c r="C449"/>
  <c r="E449" s="1"/>
  <c r="C356"/>
  <c r="E356" s="1"/>
  <c r="C354"/>
  <c r="E354" s="1"/>
  <c r="C408"/>
  <c r="E408" s="1"/>
  <c r="C443"/>
  <c r="E443" s="1"/>
  <c r="C360"/>
  <c r="E360" s="1"/>
  <c r="C419"/>
  <c r="E419" s="1"/>
  <c r="C387"/>
  <c r="E387" s="1"/>
  <c r="C330"/>
  <c r="E330" s="1"/>
  <c r="C292"/>
  <c r="E292" s="1"/>
  <c r="C431"/>
  <c r="E431" s="1"/>
  <c r="C418"/>
  <c r="E418" s="1"/>
  <c r="C295"/>
  <c r="E295" s="1"/>
  <c r="C278"/>
  <c r="E278" s="1"/>
  <c r="C305"/>
  <c r="E305" s="1"/>
  <c r="C444"/>
  <c r="E444" s="1"/>
  <c r="C378"/>
  <c r="E378" s="1"/>
  <c r="C348"/>
  <c r="E348" s="1"/>
  <c r="C402"/>
  <c r="E402" s="1"/>
  <c r="C373"/>
  <c r="E373" s="1"/>
  <c r="C310"/>
  <c r="E310" s="1"/>
  <c r="C370"/>
  <c r="E370" s="1"/>
  <c r="C399"/>
  <c r="E399" s="1"/>
  <c r="C364"/>
  <c r="E364" s="1"/>
  <c r="C334"/>
  <c r="E334" s="1"/>
  <c r="C385"/>
  <c r="E385" s="1"/>
  <c r="C339"/>
  <c r="E339" s="1"/>
  <c r="C377"/>
  <c r="E377" s="1"/>
  <c r="C289"/>
  <c r="E289" s="1"/>
  <c r="C430"/>
  <c r="E430" s="1"/>
  <c r="C438"/>
  <c r="E438" s="1"/>
  <c r="C441"/>
  <c r="E441" s="1"/>
  <c r="C332"/>
  <c r="E332" s="1"/>
  <c r="C297"/>
  <c r="E297" s="1"/>
  <c r="C345"/>
  <c r="E345" s="1"/>
  <c r="C379"/>
  <c r="E379" s="1"/>
  <c r="C424"/>
  <c r="E424" s="1"/>
  <c r="C283"/>
  <c r="E283" s="1"/>
  <c r="C331"/>
  <c r="E331" s="1"/>
  <c r="C321"/>
  <c r="E321" s="1"/>
  <c r="C282"/>
  <c r="E282" s="1"/>
  <c r="C291"/>
  <c r="E291" s="1"/>
  <c r="C333"/>
  <c r="E333" s="1"/>
  <c r="C407"/>
  <c r="E407" s="1"/>
  <c r="C428"/>
  <c r="E428" s="1"/>
  <c r="C347"/>
  <c r="E347" s="1"/>
  <c r="C405"/>
  <c r="E405" s="1"/>
  <c r="C411"/>
  <c r="E411" s="1"/>
  <c r="C337"/>
  <c r="E337" s="1"/>
  <c r="C294"/>
  <c r="E294" s="1"/>
  <c r="C314"/>
  <c r="E314" s="1"/>
  <c r="C442"/>
  <c r="E442" s="1"/>
  <c r="C315"/>
  <c r="E315" s="1"/>
  <c r="C420"/>
  <c r="E420" s="1"/>
  <c r="C451"/>
  <c r="E451" s="1"/>
  <c r="C374"/>
  <c r="E374" s="1"/>
  <c r="C304"/>
  <c r="E304" s="1"/>
  <c r="C397"/>
  <c r="E397" s="1"/>
  <c r="C308"/>
  <c r="E308" s="1"/>
  <c r="C342"/>
  <c r="E342" s="1"/>
  <c r="C285"/>
  <c r="E285" s="1"/>
  <c r="C384"/>
  <c r="E384" s="1"/>
  <c r="C386"/>
  <c r="E386" s="1"/>
  <c r="C306"/>
  <c r="E306" s="1"/>
  <c r="C363"/>
  <c r="E363" s="1"/>
  <c r="C274"/>
  <c r="E274" s="1"/>
  <c r="C318"/>
  <c r="E318" s="1"/>
  <c r="C433"/>
  <c r="E433" s="1"/>
  <c r="C326"/>
  <c r="E326" s="1"/>
  <c r="C352"/>
  <c r="E352" s="1"/>
  <c r="C341"/>
  <c r="E341" s="1"/>
  <c r="C301"/>
  <c r="E301" s="1"/>
  <c r="C317"/>
  <c r="E317" s="1"/>
  <c r="C416"/>
  <c r="E416" s="1"/>
  <c r="C453"/>
  <c r="E453" s="1"/>
  <c r="C346"/>
  <c r="E346" s="1"/>
  <c r="C323"/>
  <c r="E323" s="1"/>
  <c r="C369"/>
  <c r="E369" s="1"/>
  <c r="C350"/>
  <c r="E350" s="1"/>
  <c r="C319"/>
  <c r="E319" s="1"/>
  <c r="C300"/>
  <c r="E300" s="1"/>
  <c r="C358"/>
  <c r="E358" s="1"/>
  <c r="C394"/>
  <c r="E394" s="1"/>
  <c r="C367"/>
  <c r="E367" s="1"/>
  <c r="B536" i="14" l="1"/>
  <c r="C535"/>
  <c r="B537" l="1"/>
  <c r="C536"/>
  <c r="B538" l="1"/>
  <c r="C537"/>
  <c r="C538" l="1"/>
  <c r="B539"/>
  <c r="C539" l="1"/>
  <c r="B540"/>
  <c r="C540" l="1"/>
  <c r="B541"/>
  <c r="C541" l="1"/>
  <c r="B542"/>
  <c r="B543" l="1"/>
  <c r="C542"/>
  <c r="C543" l="1"/>
  <c r="B544"/>
  <c r="B545" l="1"/>
  <c r="C544"/>
  <c r="C545" l="1"/>
  <c r="B546"/>
  <c r="C546" l="1"/>
  <c r="B547"/>
  <c r="C547" l="1"/>
  <c r="B548"/>
  <c r="B549" l="1"/>
  <c r="C548"/>
  <c r="B550" l="1"/>
  <c r="C549"/>
  <c r="B551" l="1"/>
  <c r="C550"/>
  <c r="C551" l="1"/>
  <c r="B552"/>
  <c r="C552" l="1"/>
  <c r="B553"/>
  <c r="C553" l="1"/>
  <c r="B554"/>
  <c r="C554" l="1"/>
  <c r="B555"/>
  <c r="B556" l="1"/>
  <c r="C555"/>
  <c r="C556" l="1"/>
  <c r="B557"/>
  <c r="B558" l="1"/>
  <c r="C557"/>
  <c r="C558" l="1"/>
  <c r="B559"/>
  <c r="C559" l="1"/>
  <c r="B560"/>
  <c r="C560" l="1"/>
  <c r="B561"/>
  <c r="B562" l="1"/>
  <c r="C561"/>
  <c r="B563" l="1"/>
  <c r="C562"/>
  <c r="B564" l="1"/>
  <c r="C563"/>
  <c r="C564" l="1"/>
  <c r="B565"/>
  <c r="C565" l="1"/>
  <c r="B566"/>
  <c r="C566" l="1"/>
  <c r="B567"/>
  <c r="B568" l="1"/>
  <c r="C567"/>
  <c r="B569" l="1"/>
  <c r="C568"/>
  <c r="B570" l="1"/>
  <c r="C569"/>
  <c r="C570" l="1"/>
  <c r="B571"/>
  <c r="C571" l="1"/>
  <c r="B572"/>
  <c r="C572" l="1"/>
  <c r="B573"/>
  <c r="B574" l="1"/>
  <c r="C574" s="1"/>
  <c r="C573"/>
</calcChain>
</file>

<file path=xl/sharedStrings.xml><?xml version="1.0" encoding="utf-8"?>
<sst xmlns="http://schemas.openxmlformats.org/spreadsheetml/2006/main" count="833" uniqueCount="47">
  <si>
    <t>m3</t>
  </si>
  <si>
    <t>-</t>
  </si>
  <si>
    <t>kg/s</t>
  </si>
  <si>
    <t>weil A340</t>
  </si>
  <si>
    <t>standard</t>
  </si>
  <si>
    <t>annahme</t>
  </si>
  <si>
    <t>kein filter</t>
  </si>
  <si>
    <t>kein sec ev</t>
  </si>
  <si>
    <t>intern const.</t>
  </si>
  <si>
    <t>aus Messung für A340 berechnet</t>
  </si>
  <si>
    <t>kg/s2</t>
  </si>
  <si>
    <t>[kg/sm3] b_1</t>
  </si>
  <si>
    <t>[kg/s2m3]b_2</t>
  </si>
  <si>
    <t>[s] t</t>
  </si>
  <si>
    <t>[1/s] a</t>
  </si>
  <si>
    <t>[kg/m3] c_0</t>
  </si>
  <si>
    <t>Messung TCP bei Normalbetrieb</t>
  </si>
  <si>
    <t>t [s]</t>
  </si>
  <si>
    <t>c [kg/m3]</t>
  </si>
  <si>
    <t>[kg/m3] C</t>
  </si>
  <si>
    <t>t [min]</t>
  </si>
  <si>
    <t>c [µg/m3]</t>
  </si>
  <si>
    <t>chosen contaminant: TCP</t>
  </si>
  <si>
    <t>limit: TBD</t>
  </si>
  <si>
    <t>t_n</t>
  </si>
  <si>
    <t>weil A319</t>
  </si>
  <si>
    <t>aus Messung für A319 berechnet</t>
  </si>
  <si>
    <t>Filter, aber kaum wirksam</t>
  </si>
  <si>
    <t>Filter mit hoher Effizeinz</t>
  </si>
  <si>
    <t>Filter mit guter Effizeinz</t>
  </si>
  <si>
    <t>modifiziert</t>
  </si>
  <si>
    <t>verdoppelt</t>
  </si>
  <si>
    <t>halbiert</t>
  </si>
  <si>
    <t>Copyright © 2019</t>
  </si>
  <si>
    <t>Marcel Lakies</t>
  </si>
  <si>
    <t>This is free software: you can redistribute it and/or modify</t>
  </si>
  <si>
    <t>it under the terms of the GNU General Public License as published by</t>
  </si>
  <si>
    <t>the Free Software Foundation, License Version 3.</t>
  </si>
  <si>
    <t>The software is distributed in the hope that it will be useful,</t>
  </si>
  <si>
    <t>but WITHOUT ANY WARRANTY; without even the implied warranty of</t>
  </si>
  <si>
    <t>MERCHANTABILITY or FITNESS FOR A PARTICULAR PURPOSE.</t>
  </si>
  <si>
    <t>See the GNU General Public License for more details.</t>
  </si>
  <si>
    <t>http://www.gnu.org/licenses/gpl.html</t>
  </si>
  <si>
    <t>Dataset:</t>
  </si>
  <si>
    <t>https://doi.org/10.7910/DVN/O4HCUP</t>
  </si>
  <si>
    <t>Publication:</t>
  </si>
  <si>
    <t>https://nbn-resolving.org/urn:nbn:de:gbv:18302-aero2019-03-01.015</t>
  </si>
</sst>
</file>

<file path=xl/styles.xml><?xml version="1.0" encoding="utf-8"?>
<styleSheet xmlns="http://schemas.openxmlformats.org/spreadsheetml/2006/main">
  <fonts count="14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indexed="8"/>
      <name val="Arial Unicode MS"/>
      <family val="2"/>
    </font>
    <font>
      <u/>
      <sz val="11"/>
      <color indexed="12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10"/>
      <color rgb="FF0000FF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</cellStyleXfs>
  <cellXfs count="37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0" borderId="0" xfId="0" applyAlignment="1">
      <alignment horizontal="right"/>
    </xf>
    <xf numFmtId="49" fontId="0" fillId="0" borderId="0" xfId="0" applyNumberFormat="1"/>
    <xf numFmtId="49" fontId="0" fillId="0" borderId="0" xfId="0" applyNumberFormat="1" applyAlignment="1">
      <alignment horizontal="center" vertical="center"/>
    </xf>
    <xf numFmtId="2" fontId="0" fillId="0" borderId="0" xfId="0" applyNumberFormat="1"/>
    <xf numFmtId="2" fontId="3" fillId="0" borderId="0" xfId="0" applyNumberFormat="1" applyFont="1" applyAlignment="1">
      <alignment wrapText="1"/>
    </xf>
    <xf numFmtId="2" fontId="0" fillId="0" borderId="0" xfId="0" applyNumberFormat="1" applyAlignment="1">
      <alignment vertical="center"/>
    </xf>
    <xf numFmtId="0" fontId="0" fillId="3" borderId="0" xfId="0" applyFill="1"/>
    <xf numFmtId="0" fontId="2" fillId="0" borderId="0" xfId="0" applyFont="1"/>
    <xf numFmtId="49" fontId="0" fillId="0" borderId="0" xfId="0" applyNumberFormat="1" applyAlignment="1">
      <alignment horizontal="right"/>
    </xf>
    <xf numFmtId="0" fontId="1" fillId="0" borderId="0" xfId="0" applyFont="1"/>
    <xf numFmtId="2" fontId="4" fillId="0" borderId="0" xfId="0" applyNumberFormat="1" applyFont="1" applyAlignment="1">
      <alignment wrapText="1"/>
    </xf>
    <xf numFmtId="2" fontId="1" fillId="0" borderId="0" xfId="0" applyNumberFormat="1" applyFont="1"/>
    <xf numFmtId="0" fontId="0" fillId="0" borderId="0" xfId="0" applyNumberFormat="1" applyAlignment="1">
      <alignment horizontal="center" vertical="center"/>
    </xf>
    <xf numFmtId="0" fontId="0" fillId="0" borderId="0" xfId="0" applyFont="1"/>
    <xf numFmtId="2" fontId="5" fillId="0" borderId="0" xfId="0" applyNumberFormat="1" applyFont="1"/>
    <xf numFmtId="0" fontId="5" fillId="0" borderId="0" xfId="0" applyFont="1"/>
    <xf numFmtId="0" fontId="5" fillId="0" borderId="0" xfId="0" applyNumberFormat="1" applyFont="1" applyAlignment="1">
      <alignment horizontal="center" vertical="center"/>
    </xf>
    <xf numFmtId="2" fontId="0" fillId="0" borderId="0" xfId="0" applyNumberFormat="1" applyFont="1"/>
    <xf numFmtId="11" fontId="0" fillId="0" borderId="0" xfId="0" applyNumberFormat="1" applyFont="1"/>
    <xf numFmtId="0" fontId="0" fillId="0" borderId="0" xfId="0" applyFill="1"/>
    <xf numFmtId="0" fontId="0" fillId="0" borderId="0" xfId="0" applyNumberFormat="1" applyFont="1" applyAlignment="1">
      <alignment horizontal="center" vertical="center"/>
    </xf>
    <xf numFmtId="0" fontId="7" fillId="0" borderId="0" xfId="1" applyFont="1"/>
    <xf numFmtId="0" fontId="7" fillId="0" borderId="0" xfId="1" applyFont="1" applyFill="1"/>
    <xf numFmtId="0" fontId="8" fillId="0" borderId="0" xfId="1" applyFont="1"/>
    <xf numFmtId="0" fontId="9" fillId="0" borderId="0" xfId="1" applyFont="1" applyFill="1"/>
    <xf numFmtId="0" fontId="11" fillId="0" borderId="0" xfId="2" applyFont="1" applyFill="1" applyAlignment="1" applyProtection="1"/>
    <xf numFmtId="0" fontId="13" fillId="0" borderId="0" xfId="3" applyFont="1" applyAlignment="1" applyProtection="1"/>
  </cellXfs>
  <cellStyles count="4">
    <cellStyle name="Hyperlink" xfId="3" builtinId="8"/>
    <cellStyle name="Hyperlink 2" xfId="2"/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'Basic Secondary Scenario S0'!$D$39:$D$453</c:f>
              <c:numCache>
                <c:formatCode>0.00</c:formatCode>
                <c:ptCount val="415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2.0333333333333332</c:v>
                </c:pt>
                <c:pt idx="26">
                  <c:v>2.0666666666666669</c:v>
                </c:pt>
                <c:pt idx="27">
                  <c:v>2.1</c:v>
                </c:pt>
                <c:pt idx="28">
                  <c:v>2.1333333333333333</c:v>
                </c:pt>
                <c:pt idx="29">
                  <c:v>2.1666666666666665</c:v>
                </c:pt>
                <c:pt idx="30">
                  <c:v>2.2000000000000002</c:v>
                </c:pt>
                <c:pt idx="31">
                  <c:v>2.2333333333333334</c:v>
                </c:pt>
                <c:pt idx="32">
                  <c:v>2.2666666666666666</c:v>
                </c:pt>
                <c:pt idx="33">
                  <c:v>2.2999999999999998</c:v>
                </c:pt>
                <c:pt idx="34">
                  <c:v>2.3333333333333335</c:v>
                </c:pt>
                <c:pt idx="35">
                  <c:v>2.3666666666666667</c:v>
                </c:pt>
                <c:pt idx="36">
                  <c:v>2.4</c:v>
                </c:pt>
                <c:pt idx="37">
                  <c:v>2.4333333333333331</c:v>
                </c:pt>
                <c:pt idx="38">
                  <c:v>2.4666666666666668</c:v>
                </c:pt>
                <c:pt idx="39">
                  <c:v>2.5</c:v>
                </c:pt>
                <c:pt idx="40">
                  <c:v>2.5333333333333332</c:v>
                </c:pt>
                <c:pt idx="41">
                  <c:v>2.5666666666666669</c:v>
                </c:pt>
                <c:pt idx="42">
                  <c:v>2.6</c:v>
                </c:pt>
                <c:pt idx="43">
                  <c:v>2.6333333333333333</c:v>
                </c:pt>
                <c:pt idx="44">
                  <c:v>2.6666666666666665</c:v>
                </c:pt>
                <c:pt idx="45">
                  <c:v>2.7</c:v>
                </c:pt>
                <c:pt idx="46">
                  <c:v>2.7333333333333334</c:v>
                </c:pt>
                <c:pt idx="47">
                  <c:v>2.7666666666666666</c:v>
                </c:pt>
                <c:pt idx="48">
                  <c:v>2.8</c:v>
                </c:pt>
                <c:pt idx="49">
                  <c:v>2.8333333333333335</c:v>
                </c:pt>
                <c:pt idx="50">
                  <c:v>2.8666666666666667</c:v>
                </c:pt>
                <c:pt idx="51">
                  <c:v>2.9</c:v>
                </c:pt>
                <c:pt idx="52">
                  <c:v>2.9333333333333331</c:v>
                </c:pt>
                <c:pt idx="53">
                  <c:v>2.9666666666666668</c:v>
                </c:pt>
                <c:pt idx="54">
                  <c:v>3</c:v>
                </c:pt>
                <c:pt idx="55">
                  <c:v>3.0833333333333335</c:v>
                </c:pt>
                <c:pt idx="56">
                  <c:v>3.1666666666666665</c:v>
                </c:pt>
                <c:pt idx="57">
                  <c:v>3.25</c:v>
                </c:pt>
                <c:pt idx="58">
                  <c:v>3.3333333333333335</c:v>
                </c:pt>
                <c:pt idx="59">
                  <c:v>3.4166666666666665</c:v>
                </c:pt>
                <c:pt idx="60">
                  <c:v>3.5</c:v>
                </c:pt>
                <c:pt idx="61">
                  <c:v>3.5833333333333335</c:v>
                </c:pt>
                <c:pt idx="62">
                  <c:v>3.6666666666666665</c:v>
                </c:pt>
                <c:pt idx="63">
                  <c:v>3.75</c:v>
                </c:pt>
                <c:pt idx="64">
                  <c:v>3.8333333333333335</c:v>
                </c:pt>
                <c:pt idx="65">
                  <c:v>3.9166666666666665</c:v>
                </c:pt>
                <c:pt idx="66">
                  <c:v>4</c:v>
                </c:pt>
                <c:pt idx="67">
                  <c:v>4.083333333333333</c:v>
                </c:pt>
                <c:pt idx="68">
                  <c:v>4.166666666666667</c:v>
                </c:pt>
                <c:pt idx="69">
                  <c:v>4.25</c:v>
                </c:pt>
                <c:pt idx="70">
                  <c:v>4.333333333333333</c:v>
                </c:pt>
                <c:pt idx="71">
                  <c:v>4.416666666666667</c:v>
                </c:pt>
                <c:pt idx="72">
                  <c:v>4.5</c:v>
                </c:pt>
                <c:pt idx="73">
                  <c:v>4.583333333333333</c:v>
                </c:pt>
                <c:pt idx="74">
                  <c:v>4.666666666666667</c:v>
                </c:pt>
                <c:pt idx="75">
                  <c:v>4.75</c:v>
                </c:pt>
                <c:pt idx="76">
                  <c:v>4.833333333333333</c:v>
                </c:pt>
                <c:pt idx="77">
                  <c:v>4.916666666666667</c:v>
                </c:pt>
                <c:pt idx="78">
                  <c:v>5</c:v>
                </c:pt>
                <c:pt idx="79">
                  <c:v>5.083333333333333</c:v>
                </c:pt>
                <c:pt idx="80">
                  <c:v>5.166666666666667</c:v>
                </c:pt>
                <c:pt idx="81">
                  <c:v>5.25</c:v>
                </c:pt>
                <c:pt idx="82">
                  <c:v>5.333333333333333</c:v>
                </c:pt>
                <c:pt idx="83">
                  <c:v>5.416666666666667</c:v>
                </c:pt>
                <c:pt idx="84">
                  <c:v>5.5</c:v>
                </c:pt>
                <c:pt idx="85">
                  <c:v>5.583333333333333</c:v>
                </c:pt>
                <c:pt idx="86">
                  <c:v>5.666666666666667</c:v>
                </c:pt>
                <c:pt idx="87">
                  <c:v>5.75</c:v>
                </c:pt>
                <c:pt idx="88">
                  <c:v>5.833333333333333</c:v>
                </c:pt>
                <c:pt idx="89">
                  <c:v>5.916666666666667</c:v>
                </c:pt>
                <c:pt idx="90">
                  <c:v>6</c:v>
                </c:pt>
                <c:pt idx="91">
                  <c:v>6.083333333333333</c:v>
                </c:pt>
                <c:pt idx="92">
                  <c:v>6.166666666666667</c:v>
                </c:pt>
                <c:pt idx="93">
                  <c:v>6.25</c:v>
                </c:pt>
                <c:pt idx="94">
                  <c:v>6.333333333333333</c:v>
                </c:pt>
                <c:pt idx="95">
                  <c:v>6.416666666666667</c:v>
                </c:pt>
                <c:pt idx="96">
                  <c:v>6.5</c:v>
                </c:pt>
                <c:pt idx="97">
                  <c:v>6.583333333333333</c:v>
                </c:pt>
                <c:pt idx="98">
                  <c:v>6.666666666666667</c:v>
                </c:pt>
                <c:pt idx="99">
                  <c:v>6.75</c:v>
                </c:pt>
                <c:pt idx="100">
                  <c:v>6.833333333333333</c:v>
                </c:pt>
                <c:pt idx="101">
                  <c:v>6.916666666666667</c:v>
                </c:pt>
                <c:pt idx="102">
                  <c:v>7</c:v>
                </c:pt>
                <c:pt idx="103">
                  <c:v>7.083333333333333</c:v>
                </c:pt>
                <c:pt idx="104">
                  <c:v>7.166666666666667</c:v>
                </c:pt>
                <c:pt idx="105">
                  <c:v>7.25</c:v>
                </c:pt>
                <c:pt idx="106">
                  <c:v>7.333333333333333</c:v>
                </c:pt>
                <c:pt idx="107">
                  <c:v>7.416666666666667</c:v>
                </c:pt>
                <c:pt idx="108">
                  <c:v>7.5</c:v>
                </c:pt>
                <c:pt idx="109">
                  <c:v>7.583333333333333</c:v>
                </c:pt>
                <c:pt idx="110">
                  <c:v>7.666666666666667</c:v>
                </c:pt>
                <c:pt idx="111">
                  <c:v>7.75</c:v>
                </c:pt>
                <c:pt idx="112">
                  <c:v>7.833333333333333</c:v>
                </c:pt>
                <c:pt idx="113">
                  <c:v>7.916666666666667</c:v>
                </c:pt>
                <c:pt idx="114">
                  <c:v>8</c:v>
                </c:pt>
                <c:pt idx="115">
                  <c:v>8.0833333333333339</c:v>
                </c:pt>
                <c:pt idx="116">
                  <c:v>8.1666666666666661</c:v>
                </c:pt>
                <c:pt idx="117">
                  <c:v>8.25</c:v>
                </c:pt>
                <c:pt idx="118">
                  <c:v>8.3333333333333339</c:v>
                </c:pt>
                <c:pt idx="119">
                  <c:v>8.4166666666666661</c:v>
                </c:pt>
                <c:pt idx="120">
                  <c:v>8.5</c:v>
                </c:pt>
                <c:pt idx="121">
                  <c:v>8.5833333333333339</c:v>
                </c:pt>
                <c:pt idx="122">
                  <c:v>8.6666666666666661</c:v>
                </c:pt>
                <c:pt idx="123">
                  <c:v>8.75</c:v>
                </c:pt>
                <c:pt idx="124">
                  <c:v>8.8333333333333339</c:v>
                </c:pt>
                <c:pt idx="125">
                  <c:v>8.9166666666666661</c:v>
                </c:pt>
                <c:pt idx="126">
                  <c:v>9</c:v>
                </c:pt>
                <c:pt idx="127">
                  <c:v>9.0833333333333339</c:v>
                </c:pt>
                <c:pt idx="128">
                  <c:v>9.1666666666666661</c:v>
                </c:pt>
                <c:pt idx="129">
                  <c:v>9.25</c:v>
                </c:pt>
                <c:pt idx="130">
                  <c:v>9.3333333333333339</c:v>
                </c:pt>
                <c:pt idx="131">
                  <c:v>9.4166666666666661</c:v>
                </c:pt>
                <c:pt idx="132">
                  <c:v>9.5</c:v>
                </c:pt>
                <c:pt idx="133">
                  <c:v>9.5833333333333339</c:v>
                </c:pt>
                <c:pt idx="134">
                  <c:v>9.6666666666666661</c:v>
                </c:pt>
                <c:pt idx="135">
                  <c:v>9.75</c:v>
                </c:pt>
                <c:pt idx="136">
                  <c:v>9.8333333333333339</c:v>
                </c:pt>
                <c:pt idx="137">
                  <c:v>9.9166666666666661</c:v>
                </c:pt>
                <c:pt idx="138">
                  <c:v>10</c:v>
                </c:pt>
                <c:pt idx="139">
                  <c:v>10.083333333333334</c:v>
                </c:pt>
                <c:pt idx="140">
                  <c:v>10.166666666666666</c:v>
                </c:pt>
                <c:pt idx="141">
                  <c:v>10.25</c:v>
                </c:pt>
                <c:pt idx="142">
                  <c:v>10.333333333333334</c:v>
                </c:pt>
                <c:pt idx="143">
                  <c:v>10.416666666666666</c:v>
                </c:pt>
                <c:pt idx="144">
                  <c:v>10.5</c:v>
                </c:pt>
                <c:pt idx="145">
                  <c:v>10.583333333333334</c:v>
                </c:pt>
                <c:pt idx="146">
                  <c:v>10.666666666666666</c:v>
                </c:pt>
                <c:pt idx="147">
                  <c:v>10.75</c:v>
                </c:pt>
                <c:pt idx="148">
                  <c:v>10.833333333333334</c:v>
                </c:pt>
                <c:pt idx="149">
                  <c:v>10.916666666666666</c:v>
                </c:pt>
                <c:pt idx="150">
                  <c:v>11</c:v>
                </c:pt>
                <c:pt idx="151">
                  <c:v>11.083333333333334</c:v>
                </c:pt>
                <c:pt idx="152">
                  <c:v>11.166666666666666</c:v>
                </c:pt>
                <c:pt idx="153">
                  <c:v>11.25</c:v>
                </c:pt>
                <c:pt idx="154">
                  <c:v>11.333333333333334</c:v>
                </c:pt>
                <c:pt idx="155">
                  <c:v>11.416666666666666</c:v>
                </c:pt>
                <c:pt idx="156">
                  <c:v>11.5</c:v>
                </c:pt>
                <c:pt idx="157">
                  <c:v>11.583333333333334</c:v>
                </c:pt>
                <c:pt idx="158">
                  <c:v>11.666666666666666</c:v>
                </c:pt>
                <c:pt idx="159">
                  <c:v>11.75</c:v>
                </c:pt>
                <c:pt idx="160">
                  <c:v>11.833333333333334</c:v>
                </c:pt>
                <c:pt idx="161">
                  <c:v>11.916666666666666</c:v>
                </c:pt>
                <c:pt idx="162">
                  <c:v>12</c:v>
                </c:pt>
                <c:pt idx="163">
                  <c:v>12.083333333333334</c:v>
                </c:pt>
                <c:pt idx="164">
                  <c:v>12.166666666666666</c:v>
                </c:pt>
                <c:pt idx="165">
                  <c:v>12.25</c:v>
                </c:pt>
                <c:pt idx="166">
                  <c:v>12.333333333333334</c:v>
                </c:pt>
                <c:pt idx="167">
                  <c:v>12.416666666666666</c:v>
                </c:pt>
                <c:pt idx="168">
                  <c:v>12.5</c:v>
                </c:pt>
                <c:pt idx="169">
                  <c:v>12.583333333333334</c:v>
                </c:pt>
                <c:pt idx="170">
                  <c:v>12.666666666666666</c:v>
                </c:pt>
                <c:pt idx="171">
                  <c:v>12.75</c:v>
                </c:pt>
                <c:pt idx="172">
                  <c:v>12.833333333333334</c:v>
                </c:pt>
                <c:pt idx="173">
                  <c:v>12.916666666666666</c:v>
                </c:pt>
                <c:pt idx="174">
                  <c:v>13</c:v>
                </c:pt>
                <c:pt idx="175">
                  <c:v>13.083333333333334</c:v>
                </c:pt>
                <c:pt idx="176">
                  <c:v>13.166666666666666</c:v>
                </c:pt>
                <c:pt idx="177">
                  <c:v>13.25</c:v>
                </c:pt>
                <c:pt idx="178">
                  <c:v>13.333333333333334</c:v>
                </c:pt>
                <c:pt idx="179">
                  <c:v>13.416666666666666</c:v>
                </c:pt>
                <c:pt idx="180">
                  <c:v>13.5</c:v>
                </c:pt>
                <c:pt idx="181">
                  <c:v>13.583333333333334</c:v>
                </c:pt>
                <c:pt idx="182">
                  <c:v>13.666666666666666</c:v>
                </c:pt>
                <c:pt idx="183">
                  <c:v>13.75</c:v>
                </c:pt>
                <c:pt idx="184">
                  <c:v>13.833333333333334</c:v>
                </c:pt>
                <c:pt idx="185">
                  <c:v>13.916666666666666</c:v>
                </c:pt>
                <c:pt idx="186">
                  <c:v>14</c:v>
                </c:pt>
                <c:pt idx="187">
                  <c:v>14.083333333333334</c:v>
                </c:pt>
                <c:pt idx="188">
                  <c:v>14.166666666666666</c:v>
                </c:pt>
                <c:pt idx="189">
                  <c:v>14.25</c:v>
                </c:pt>
                <c:pt idx="190">
                  <c:v>14.333333333333334</c:v>
                </c:pt>
                <c:pt idx="191">
                  <c:v>14.416666666666666</c:v>
                </c:pt>
                <c:pt idx="192">
                  <c:v>14.5</c:v>
                </c:pt>
                <c:pt idx="193">
                  <c:v>14.583333333333334</c:v>
                </c:pt>
                <c:pt idx="194">
                  <c:v>14.666666666666666</c:v>
                </c:pt>
                <c:pt idx="195">
                  <c:v>14.75</c:v>
                </c:pt>
                <c:pt idx="196">
                  <c:v>14.833333333333334</c:v>
                </c:pt>
                <c:pt idx="197">
                  <c:v>14.916666666666666</c:v>
                </c:pt>
                <c:pt idx="198">
                  <c:v>15</c:v>
                </c:pt>
                <c:pt idx="199">
                  <c:v>15.083333333333334</c:v>
                </c:pt>
                <c:pt idx="200">
                  <c:v>15.166666666666666</c:v>
                </c:pt>
                <c:pt idx="201">
                  <c:v>15.25</c:v>
                </c:pt>
                <c:pt idx="202">
                  <c:v>15.333333333333334</c:v>
                </c:pt>
                <c:pt idx="203">
                  <c:v>15.416666666666666</c:v>
                </c:pt>
                <c:pt idx="204">
                  <c:v>15.5</c:v>
                </c:pt>
                <c:pt idx="205">
                  <c:v>15.583333333333334</c:v>
                </c:pt>
                <c:pt idx="206">
                  <c:v>15.666666666666666</c:v>
                </c:pt>
                <c:pt idx="207">
                  <c:v>15.75</c:v>
                </c:pt>
                <c:pt idx="208">
                  <c:v>15.833333333333334</c:v>
                </c:pt>
                <c:pt idx="209">
                  <c:v>15.916666666666666</c:v>
                </c:pt>
                <c:pt idx="210">
                  <c:v>16</c:v>
                </c:pt>
                <c:pt idx="211">
                  <c:v>16.083333333333332</c:v>
                </c:pt>
                <c:pt idx="212">
                  <c:v>16.166666666666668</c:v>
                </c:pt>
                <c:pt idx="213">
                  <c:v>16.25</c:v>
                </c:pt>
                <c:pt idx="214">
                  <c:v>16.333333333333332</c:v>
                </c:pt>
                <c:pt idx="215">
                  <c:v>16.416666666666668</c:v>
                </c:pt>
                <c:pt idx="216">
                  <c:v>16.5</c:v>
                </c:pt>
                <c:pt idx="217">
                  <c:v>16.583333333333332</c:v>
                </c:pt>
                <c:pt idx="218">
                  <c:v>16.666666666666668</c:v>
                </c:pt>
                <c:pt idx="219">
                  <c:v>16.75</c:v>
                </c:pt>
                <c:pt idx="220">
                  <c:v>16.833333333333332</c:v>
                </c:pt>
                <c:pt idx="221">
                  <c:v>16.916666666666668</c:v>
                </c:pt>
                <c:pt idx="222">
                  <c:v>17</c:v>
                </c:pt>
                <c:pt idx="223">
                  <c:v>17.083333333333332</c:v>
                </c:pt>
                <c:pt idx="224">
                  <c:v>17.166666666666668</c:v>
                </c:pt>
                <c:pt idx="225">
                  <c:v>17.25</c:v>
                </c:pt>
                <c:pt idx="226">
                  <c:v>17.333333333333332</c:v>
                </c:pt>
                <c:pt idx="227">
                  <c:v>17.416666666666668</c:v>
                </c:pt>
                <c:pt idx="228">
                  <c:v>17.5</c:v>
                </c:pt>
                <c:pt idx="229">
                  <c:v>17.583333333333332</c:v>
                </c:pt>
                <c:pt idx="230">
                  <c:v>17.666666666666668</c:v>
                </c:pt>
                <c:pt idx="231">
                  <c:v>17.75</c:v>
                </c:pt>
                <c:pt idx="232">
                  <c:v>17.833333333333332</c:v>
                </c:pt>
                <c:pt idx="233">
                  <c:v>17.916666666666668</c:v>
                </c:pt>
                <c:pt idx="234">
                  <c:v>18</c:v>
                </c:pt>
                <c:pt idx="235">
                  <c:v>18.083333333333332</c:v>
                </c:pt>
                <c:pt idx="236">
                  <c:v>18.166666666666668</c:v>
                </c:pt>
                <c:pt idx="237">
                  <c:v>18.25</c:v>
                </c:pt>
                <c:pt idx="238">
                  <c:v>18.333333333333332</c:v>
                </c:pt>
                <c:pt idx="239">
                  <c:v>18.416666666666668</c:v>
                </c:pt>
                <c:pt idx="240">
                  <c:v>18.5</c:v>
                </c:pt>
                <c:pt idx="241">
                  <c:v>18.583333333333332</c:v>
                </c:pt>
                <c:pt idx="242">
                  <c:v>18.666666666666668</c:v>
                </c:pt>
                <c:pt idx="243">
                  <c:v>18.75</c:v>
                </c:pt>
                <c:pt idx="244">
                  <c:v>18.833333333333332</c:v>
                </c:pt>
                <c:pt idx="245">
                  <c:v>18.916666666666668</c:v>
                </c:pt>
                <c:pt idx="246">
                  <c:v>19</c:v>
                </c:pt>
                <c:pt idx="247">
                  <c:v>19.083333333333332</c:v>
                </c:pt>
                <c:pt idx="248">
                  <c:v>19.166666666666668</c:v>
                </c:pt>
                <c:pt idx="249">
                  <c:v>19.25</c:v>
                </c:pt>
                <c:pt idx="250">
                  <c:v>19.333333333333332</c:v>
                </c:pt>
                <c:pt idx="251">
                  <c:v>19.416666666666668</c:v>
                </c:pt>
                <c:pt idx="252">
                  <c:v>19.5</c:v>
                </c:pt>
                <c:pt idx="253">
                  <c:v>19.583333333333332</c:v>
                </c:pt>
                <c:pt idx="254">
                  <c:v>19.666666666666668</c:v>
                </c:pt>
                <c:pt idx="255">
                  <c:v>19.75</c:v>
                </c:pt>
                <c:pt idx="256">
                  <c:v>19.833333333333332</c:v>
                </c:pt>
                <c:pt idx="257">
                  <c:v>19.916666666666668</c:v>
                </c:pt>
                <c:pt idx="258">
                  <c:v>20</c:v>
                </c:pt>
                <c:pt idx="259">
                  <c:v>20.083333333333332</c:v>
                </c:pt>
                <c:pt idx="260">
                  <c:v>20.166666666666668</c:v>
                </c:pt>
                <c:pt idx="261">
                  <c:v>20.25</c:v>
                </c:pt>
                <c:pt idx="262">
                  <c:v>20.333333333333332</c:v>
                </c:pt>
                <c:pt idx="263">
                  <c:v>20.416666666666668</c:v>
                </c:pt>
                <c:pt idx="264">
                  <c:v>20.5</c:v>
                </c:pt>
                <c:pt idx="265">
                  <c:v>20.583333333333332</c:v>
                </c:pt>
                <c:pt idx="266">
                  <c:v>20.666666666666668</c:v>
                </c:pt>
                <c:pt idx="267">
                  <c:v>20.75</c:v>
                </c:pt>
                <c:pt idx="268">
                  <c:v>20.833333333333332</c:v>
                </c:pt>
                <c:pt idx="269">
                  <c:v>20.916666666666668</c:v>
                </c:pt>
                <c:pt idx="270">
                  <c:v>21</c:v>
                </c:pt>
                <c:pt idx="271">
                  <c:v>21.083333333333332</c:v>
                </c:pt>
                <c:pt idx="272">
                  <c:v>21.166666666666668</c:v>
                </c:pt>
                <c:pt idx="273">
                  <c:v>21.25</c:v>
                </c:pt>
                <c:pt idx="274">
                  <c:v>21.333333333333332</c:v>
                </c:pt>
                <c:pt idx="275">
                  <c:v>21.416666666666668</c:v>
                </c:pt>
                <c:pt idx="276">
                  <c:v>21.5</c:v>
                </c:pt>
                <c:pt idx="277">
                  <c:v>21.583333333333332</c:v>
                </c:pt>
                <c:pt idx="278">
                  <c:v>21.666666666666668</c:v>
                </c:pt>
                <c:pt idx="279">
                  <c:v>21.75</c:v>
                </c:pt>
                <c:pt idx="280">
                  <c:v>21.833333333333332</c:v>
                </c:pt>
                <c:pt idx="281">
                  <c:v>21.916666666666668</c:v>
                </c:pt>
                <c:pt idx="282">
                  <c:v>22</c:v>
                </c:pt>
                <c:pt idx="283">
                  <c:v>22.083333333333332</c:v>
                </c:pt>
                <c:pt idx="284">
                  <c:v>22.166666666666668</c:v>
                </c:pt>
                <c:pt idx="285">
                  <c:v>22.25</c:v>
                </c:pt>
                <c:pt idx="286">
                  <c:v>22.333333333333332</c:v>
                </c:pt>
                <c:pt idx="287">
                  <c:v>22.416666666666668</c:v>
                </c:pt>
                <c:pt idx="288">
                  <c:v>22.5</c:v>
                </c:pt>
                <c:pt idx="289">
                  <c:v>22.583333333333332</c:v>
                </c:pt>
                <c:pt idx="290">
                  <c:v>22.666666666666668</c:v>
                </c:pt>
                <c:pt idx="291">
                  <c:v>22.75</c:v>
                </c:pt>
                <c:pt idx="292">
                  <c:v>22.833333333333332</c:v>
                </c:pt>
                <c:pt idx="293">
                  <c:v>22.916666666666668</c:v>
                </c:pt>
                <c:pt idx="294">
                  <c:v>23</c:v>
                </c:pt>
                <c:pt idx="295">
                  <c:v>23.083333333333332</c:v>
                </c:pt>
                <c:pt idx="296">
                  <c:v>23.166666666666668</c:v>
                </c:pt>
                <c:pt idx="297">
                  <c:v>23.25</c:v>
                </c:pt>
                <c:pt idx="298">
                  <c:v>23.333333333333332</c:v>
                </c:pt>
                <c:pt idx="299">
                  <c:v>23.416666666666668</c:v>
                </c:pt>
                <c:pt idx="300">
                  <c:v>23.5</c:v>
                </c:pt>
                <c:pt idx="301">
                  <c:v>23.583333333333332</c:v>
                </c:pt>
                <c:pt idx="302">
                  <c:v>23.666666666666668</c:v>
                </c:pt>
                <c:pt idx="303">
                  <c:v>23.75</c:v>
                </c:pt>
                <c:pt idx="304">
                  <c:v>23.833333333333332</c:v>
                </c:pt>
                <c:pt idx="305">
                  <c:v>23.916666666666668</c:v>
                </c:pt>
                <c:pt idx="306">
                  <c:v>24</c:v>
                </c:pt>
                <c:pt idx="307">
                  <c:v>24.083333333333332</c:v>
                </c:pt>
                <c:pt idx="308">
                  <c:v>24.166666666666668</c:v>
                </c:pt>
                <c:pt idx="309">
                  <c:v>24.25</c:v>
                </c:pt>
                <c:pt idx="310">
                  <c:v>24.333333333333332</c:v>
                </c:pt>
                <c:pt idx="311">
                  <c:v>24.416666666666668</c:v>
                </c:pt>
                <c:pt idx="312">
                  <c:v>24.5</c:v>
                </c:pt>
                <c:pt idx="313">
                  <c:v>24.583333333333332</c:v>
                </c:pt>
                <c:pt idx="314">
                  <c:v>24.666666666666668</c:v>
                </c:pt>
                <c:pt idx="315">
                  <c:v>24.75</c:v>
                </c:pt>
                <c:pt idx="316">
                  <c:v>24.833333333333332</c:v>
                </c:pt>
                <c:pt idx="317">
                  <c:v>24.916666666666668</c:v>
                </c:pt>
                <c:pt idx="318">
                  <c:v>25</c:v>
                </c:pt>
                <c:pt idx="319">
                  <c:v>25.083333333333332</c:v>
                </c:pt>
                <c:pt idx="320">
                  <c:v>25.166666666666668</c:v>
                </c:pt>
                <c:pt idx="321">
                  <c:v>25.25</c:v>
                </c:pt>
                <c:pt idx="322">
                  <c:v>25.333333333333332</c:v>
                </c:pt>
                <c:pt idx="323">
                  <c:v>25.416666666666668</c:v>
                </c:pt>
                <c:pt idx="324">
                  <c:v>25.5</c:v>
                </c:pt>
                <c:pt idx="325">
                  <c:v>25.583333333333332</c:v>
                </c:pt>
                <c:pt idx="326">
                  <c:v>25.666666666666668</c:v>
                </c:pt>
                <c:pt idx="327">
                  <c:v>25.75</c:v>
                </c:pt>
                <c:pt idx="328">
                  <c:v>25.833333333333332</c:v>
                </c:pt>
                <c:pt idx="329">
                  <c:v>25.916666666666668</c:v>
                </c:pt>
                <c:pt idx="330">
                  <c:v>26</c:v>
                </c:pt>
                <c:pt idx="331">
                  <c:v>26.083333333333332</c:v>
                </c:pt>
                <c:pt idx="332">
                  <c:v>26.166666666666668</c:v>
                </c:pt>
                <c:pt idx="333">
                  <c:v>26.25</c:v>
                </c:pt>
                <c:pt idx="334">
                  <c:v>26.333333333333332</c:v>
                </c:pt>
                <c:pt idx="335">
                  <c:v>26.416666666666668</c:v>
                </c:pt>
                <c:pt idx="336">
                  <c:v>26.5</c:v>
                </c:pt>
                <c:pt idx="337">
                  <c:v>26.583333333333332</c:v>
                </c:pt>
                <c:pt idx="338">
                  <c:v>26.666666666666668</c:v>
                </c:pt>
                <c:pt idx="339">
                  <c:v>26.75</c:v>
                </c:pt>
                <c:pt idx="340">
                  <c:v>26.833333333333332</c:v>
                </c:pt>
                <c:pt idx="341">
                  <c:v>26.916666666666668</c:v>
                </c:pt>
                <c:pt idx="342">
                  <c:v>27</c:v>
                </c:pt>
                <c:pt idx="343">
                  <c:v>27.083333333333332</c:v>
                </c:pt>
                <c:pt idx="344">
                  <c:v>27.166666666666668</c:v>
                </c:pt>
                <c:pt idx="345">
                  <c:v>27.25</c:v>
                </c:pt>
                <c:pt idx="346">
                  <c:v>27.333333333333332</c:v>
                </c:pt>
                <c:pt idx="347">
                  <c:v>27.416666666666668</c:v>
                </c:pt>
                <c:pt idx="348">
                  <c:v>27.5</c:v>
                </c:pt>
                <c:pt idx="349">
                  <c:v>27.583333333333332</c:v>
                </c:pt>
                <c:pt idx="350">
                  <c:v>27.666666666666668</c:v>
                </c:pt>
                <c:pt idx="351">
                  <c:v>27.75</c:v>
                </c:pt>
                <c:pt idx="352">
                  <c:v>27.833333333333332</c:v>
                </c:pt>
                <c:pt idx="353">
                  <c:v>27.916666666666668</c:v>
                </c:pt>
                <c:pt idx="354">
                  <c:v>28</c:v>
                </c:pt>
                <c:pt idx="355">
                  <c:v>28.083333333333332</c:v>
                </c:pt>
                <c:pt idx="356">
                  <c:v>28.166666666666668</c:v>
                </c:pt>
                <c:pt idx="357">
                  <c:v>28.25</c:v>
                </c:pt>
                <c:pt idx="358">
                  <c:v>28.333333333333332</c:v>
                </c:pt>
                <c:pt idx="359">
                  <c:v>28.416666666666668</c:v>
                </c:pt>
                <c:pt idx="360">
                  <c:v>28.5</c:v>
                </c:pt>
                <c:pt idx="361">
                  <c:v>28.583333333333332</c:v>
                </c:pt>
                <c:pt idx="362">
                  <c:v>28.666666666666668</c:v>
                </c:pt>
                <c:pt idx="363">
                  <c:v>28.75</c:v>
                </c:pt>
                <c:pt idx="364">
                  <c:v>28.833333333333332</c:v>
                </c:pt>
                <c:pt idx="365">
                  <c:v>28.916666666666668</c:v>
                </c:pt>
                <c:pt idx="366">
                  <c:v>29</c:v>
                </c:pt>
                <c:pt idx="367">
                  <c:v>29.083333333333332</c:v>
                </c:pt>
                <c:pt idx="368">
                  <c:v>29.166666666666668</c:v>
                </c:pt>
                <c:pt idx="369">
                  <c:v>29.25</c:v>
                </c:pt>
                <c:pt idx="370">
                  <c:v>29.333333333333332</c:v>
                </c:pt>
                <c:pt idx="371">
                  <c:v>29.416666666666668</c:v>
                </c:pt>
                <c:pt idx="372">
                  <c:v>29.5</c:v>
                </c:pt>
                <c:pt idx="373">
                  <c:v>29.583333333333332</c:v>
                </c:pt>
                <c:pt idx="374">
                  <c:v>29.666666666666668</c:v>
                </c:pt>
                <c:pt idx="375">
                  <c:v>29.75</c:v>
                </c:pt>
                <c:pt idx="376">
                  <c:v>29.833333333333332</c:v>
                </c:pt>
                <c:pt idx="377">
                  <c:v>29.916666666666668</c:v>
                </c:pt>
                <c:pt idx="378">
                  <c:v>30</c:v>
                </c:pt>
                <c:pt idx="379">
                  <c:v>30.083333333333332</c:v>
                </c:pt>
                <c:pt idx="380">
                  <c:v>30.166666666666668</c:v>
                </c:pt>
                <c:pt idx="381">
                  <c:v>30.25</c:v>
                </c:pt>
                <c:pt idx="382">
                  <c:v>30.333333333333332</c:v>
                </c:pt>
                <c:pt idx="383">
                  <c:v>30.416666666666668</c:v>
                </c:pt>
                <c:pt idx="384">
                  <c:v>30.5</c:v>
                </c:pt>
                <c:pt idx="385">
                  <c:v>30.583333333333332</c:v>
                </c:pt>
                <c:pt idx="386">
                  <c:v>30.666666666666668</c:v>
                </c:pt>
                <c:pt idx="387">
                  <c:v>30.75</c:v>
                </c:pt>
                <c:pt idx="388">
                  <c:v>30.833333333333332</c:v>
                </c:pt>
                <c:pt idx="389">
                  <c:v>30.916666666666668</c:v>
                </c:pt>
                <c:pt idx="390">
                  <c:v>31</c:v>
                </c:pt>
                <c:pt idx="391">
                  <c:v>31.083333333333332</c:v>
                </c:pt>
                <c:pt idx="392">
                  <c:v>31.166666666666668</c:v>
                </c:pt>
                <c:pt idx="393">
                  <c:v>31.25</c:v>
                </c:pt>
                <c:pt idx="394">
                  <c:v>31.333333333333332</c:v>
                </c:pt>
                <c:pt idx="395">
                  <c:v>31.416666666666668</c:v>
                </c:pt>
                <c:pt idx="396">
                  <c:v>31.5</c:v>
                </c:pt>
                <c:pt idx="397">
                  <c:v>31.583333333333332</c:v>
                </c:pt>
                <c:pt idx="398">
                  <c:v>31.666666666666668</c:v>
                </c:pt>
                <c:pt idx="399">
                  <c:v>31.75</c:v>
                </c:pt>
                <c:pt idx="400">
                  <c:v>31.833333333333332</c:v>
                </c:pt>
                <c:pt idx="401">
                  <c:v>31.916666666666668</c:v>
                </c:pt>
                <c:pt idx="402">
                  <c:v>32</c:v>
                </c:pt>
                <c:pt idx="403">
                  <c:v>32.083333333333336</c:v>
                </c:pt>
                <c:pt idx="404">
                  <c:v>32.166666666666664</c:v>
                </c:pt>
                <c:pt idx="405">
                  <c:v>32.25</c:v>
                </c:pt>
                <c:pt idx="406">
                  <c:v>32.333333333333336</c:v>
                </c:pt>
                <c:pt idx="407">
                  <c:v>32.416666666666664</c:v>
                </c:pt>
                <c:pt idx="408">
                  <c:v>32.5</c:v>
                </c:pt>
                <c:pt idx="409">
                  <c:v>32.583333333333336</c:v>
                </c:pt>
                <c:pt idx="410">
                  <c:v>32.666666666666664</c:v>
                </c:pt>
                <c:pt idx="411">
                  <c:v>32.75</c:v>
                </c:pt>
                <c:pt idx="412">
                  <c:v>32.833333333333336</c:v>
                </c:pt>
                <c:pt idx="413">
                  <c:v>32.916666666666664</c:v>
                </c:pt>
                <c:pt idx="414">
                  <c:v>33</c:v>
                </c:pt>
              </c:numCache>
            </c:numRef>
          </c:xVal>
          <c:yVal>
            <c:numRef>
              <c:f>'Basic Secondary Scenario S0'!$E$39:$E$453</c:f>
              <c:numCache>
                <c:formatCode>General</c:formatCode>
                <c:ptCount val="415"/>
                <c:pt idx="0">
                  <c:v>0.10000000000000002</c:v>
                </c:pt>
                <c:pt idx="1">
                  <c:v>0.10129715197283819</c:v>
                </c:pt>
                <c:pt idx="2">
                  <c:v>0.10257268673948328</c:v>
                </c:pt>
                <c:pt idx="3">
                  <c:v>0.10382696455348565</c:v>
                </c:pt>
                <c:pt idx="4">
                  <c:v>0.10506033966472343</c:v>
                </c:pt>
                <c:pt idx="5">
                  <c:v>0.10627316041945455</c:v>
                </c:pt>
                <c:pt idx="6">
                  <c:v>0.10746576935870122</c:v>
                </c:pt>
                <c:pt idx="7">
                  <c:v>0.10863850331499504</c:v>
                </c:pt>
                <c:pt idx="8">
                  <c:v>0.10979169350750967</c:v>
                </c:pt>
                <c:pt idx="9">
                  <c:v>0.11092566563560823</c:v>
                </c:pt>
                <c:pt idx="10">
                  <c:v>0.11204073997083161</c:v>
                </c:pt>
                <c:pt idx="11">
                  <c:v>0.11313723144735384</c:v>
                </c:pt>
                <c:pt idx="12">
                  <c:v>0.11421544975093005</c:v>
                </c:pt>
                <c:pt idx="13">
                  <c:v>0.11527569940636199</c:v>
                </c:pt>
                <c:pt idx="14">
                  <c:v>0.11631827986350601</c:v>
                </c:pt>
                <c:pt idx="15">
                  <c:v>0.11734348558184773</c:v>
                </c:pt>
                <c:pt idx="16">
                  <c:v>0.11835160611366712</c:v>
                </c:pt>
                <c:pt idx="17">
                  <c:v>0.11934292618581782</c:v>
                </c:pt>
                <c:pt idx="18">
                  <c:v>0.12031772578014342</c:v>
                </c:pt>
                <c:pt idx="19">
                  <c:v>0.12127628021255377</c:v>
                </c:pt>
                <c:pt idx="20">
                  <c:v>0.12221886021078321</c:v>
                </c:pt>
                <c:pt idx="21">
                  <c:v>0.12314573199085327</c:v>
                </c:pt>
                <c:pt idx="22">
                  <c:v>0.12405715733226089</c:v>
                </c:pt>
                <c:pt idx="23">
                  <c:v>0.12495339365191362</c:v>
                </c:pt>
                <c:pt idx="24">
                  <c:v>0.12583469407683281</c:v>
                </c:pt>
                <c:pt idx="25">
                  <c:v>0.37065817479890772</c:v>
                </c:pt>
                <c:pt idx="26">
                  <c:v>1.1022443984730617</c:v>
                </c:pt>
                <c:pt idx="27">
                  <c:v>2.317332211154878</c:v>
                </c:pt>
                <c:pt idx="28">
                  <c:v>4.012682307583427</c:v>
                </c:pt>
                <c:pt idx="29">
                  <c:v>6.1850770847947878</c:v>
                </c:pt>
                <c:pt idx="30">
                  <c:v>8.5868454100335523</c:v>
                </c:pt>
                <c:pt idx="31">
                  <c:v>10.972522659351823</c:v>
                </c:pt>
                <c:pt idx="32">
                  <c:v>13.342216637787041</c:v>
                </c:pt>
                <c:pt idx="33">
                  <c:v>15.696034428117478</c:v>
                </c:pt>
                <c:pt idx="34">
                  <c:v>18.03408239570139</c:v>
                </c:pt>
                <c:pt idx="35">
                  <c:v>20.417584964959936</c:v>
                </c:pt>
                <c:pt idx="36">
                  <c:v>22.907219578391214</c:v>
                </c:pt>
                <c:pt idx="37">
                  <c:v>25.502275185408209</c:v>
                </c:pt>
                <c:pt idx="38">
                  <c:v>28.20204549923244</c:v>
                </c:pt>
                <c:pt idx="39">
                  <c:v>31.005828964980346</c:v>
                </c:pt>
                <c:pt idx="40">
                  <c:v>34.462313683278957</c:v>
                </c:pt>
                <c:pt idx="41">
                  <c:v>37.895641064778701</c:v>
                </c:pt>
                <c:pt idx="42">
                  <c:v>41.305966256194189</c:v>
                </c:pt>
                <c:pt idx="43">
                  <c:v>44.693443364806512</c:v>
                </c:pt>
                <c:pt idx="44">
                  <c:v>48.058225465427967</c:v>
                </c:pt>
                <c:pt idx="45">
                  <c:v>51.400464607318426</c:v>
                </c:pt>
                <c:pt idx="46">
                  <c:v>54.72031182105674</c:v>
                </c:pt>
                <c:pt idx="47">
                  <c:v>58.017917125365429</c:v>
                </c:pt>
                <c:pt idx="48">
                  <c:v>61.293429533889885</c:v>
                </c:pt>
                <c:pt idx="49">
                  <c:v>64.546997061931762</c:v>
                </c:pt>
                <c:pt idx="50">
                  <c:v>67.412054103079129</c:v>
                </c:pt>
                <c:pt idx="51">
                  <c:v>69.525311710403088</c:v>
                </c:pt>
                <c:pt idx="52">
                  <c:v>70.891806698503771</c:v>
                </c:pt>
                <c:pt idx="53">
                  <c:v>71.516542136940814</c:v>
                </c:pt>
                <c:pt idx="54">
                  <c:v>71.404487576323476</c:v>
                </c:pt>
                <c:pt idx="55">
                  <c:v>70.217486176772098</c:v>
                </c:pt>
                <c:pt idx="56">
                  <c:v>69.050266309795845</c:v>
                </c:pt>
                <c:pt idx="57">
                  <c:v>67.902498313583735</c:v>
                </c:pt>
                <c:pt idx="58">
                  <c:v>66.773858020181706</c:v>
                </c:pt>
                <c:pt idx="59">
                  <c:v>65.664026663936752</c:v>
                </c:pt>
                <c:pt idx="60">
                  <c:v>64.57269079146694</c:v>
                </c:pt>
                <c:pt idx="61">
                  <c:v>63.499542173131651</c:v>
                </c:pt>
                <c:pt idx="62">
                  <c:v>62.444277715977279</c:v>
                </c:pt>
                <c:pt idx="63">
                  <c:v>61.406599378133706</c:v>
                </c:pt>
                <c:pt idx="64">
                  <c:v>60.38621408463726</c:v>
                </c:pt>
                <c:pt idx="65">
                  <c:v>59.382833644656664</c:v>
                </c:pt>
                <c:pt idx="66">
                  <c:v>58.396174670098297</c:v>
                </c:pt>
                <c:pt idx="67">
                  <c:v>57.425958495567926</c:v>
                </c:pt>
                <c:pt idx="68">
                  <c:v>56.471911099666336</c:v>
                </c:pt>
                <c:pt idx="69">
                  <c:v>55.533763027596514</c:v>
                </c:pt>
                <c:pt idx="70">
                  <c:v>54.611249315060697</c:v>
                </c:pt>
                <c:pt idx="71">
                  <c:v>53.704109413425556</c:v>
                </c:pt>
                <c:pt idx="72">
                  <c:v>52.812087116134578</c:v>
                </c:pt>
                <c:pt idx="73">
                  <c:v>51.934930486346836</c:v>
                </c:pt>
                <c:pt idx="74">
                  <c:v>51.072391785781591</c:v>
                </c:pt>
                <c:pt idx="75">
                  <c:v>50.224227404748731</c:v>
                </c:pt>
                <c:pt idx="76">
                  <c:v>49.390197793345301</c:v>
                </c:pt>
                <c:pt idx="77">
                  <c:v>48.570067393798602</c:v>
                </c:pt>
                <c:pt idx="78">
                  <c:v>47.763604573936831</c:v>
                </c:pt>
                <c:pt idx="79">
                  <c:v>46.970581561768427</c:v>
                </c:pt>
                <c:pt idx="80">
                  <c:v>46.190774381151655</c:v>
                </c:pt>
                <c:pt idx="81">
                  <c:v>45.423962788536336</c:v>
                </c:pt>
                <c:pt idx="82">
                  <c:v>44.66993021075961</c:v>
                </c:pt>
                <c:pt idx="83">
                  <c:v>43.928463683878562</c:v>
                </c:pt>
                <c:pt idx="84">
                  <c:v>43.199353793022048</c:v>
                </c:pt>
                <c:pt idx="85">
                  <c:v>42.482394613244963</c:v>
                </c:pt>
                <c:pt idx="86">
                  <c:v>41.777383651368176</c:v>
                </c:pt>
                <c:pt idx="87">
                  <c:v>41.084121788787698</c:v>
                </c:pt>
                <c:pt idx="88">
                  <c:v>40.402413225236955</c:v>
                </c:pt>
                <c:pt idx="89">
                  <c:v>39.732065423486269</c:v>
                </c:pt>
                <c:pt idx="90">
                  <c:v>39.072889054963888</c:v>
                </c:pt>
                <c:pt idx="91">
                  <c:v>38.424697946283324</c:v>
                </c:pt>
                <c:pt idx="92">
                  <c:v>37.787309026661795</c:v>
                </c:pt>
                <c:pt idx="93">
                  <c:v>37.160542276214862</c:v>
                </c:pt>
                <c:pt idx="94">
                  <c:v>36.544220675112861</c:v>
                </c:pt>
                <c:pt idx="95">
                  <c:v>35.938170153584643</c:v>
                </c:pt>
                <c:pt idx="96">
                  <c:v>35.342219542754343</c:v>
                </c:pt>
                <c:pt idx="97">
                  <c:v>34.756200526297704</c:v>
                </c:pt>
                <c:pt idx="98">
                  <c:v>34.179947592903865</c:v>
                </c:pt>
                <c:pt idx="99">
                  <c:v>33.613297989529485</c:v>
                </c:pt>
                <c:pt idx="100">
                  <c:v>33.056091675431823</c:v>
                </c:pt>
                <c:pt idx="101">
                  <c:v>32.508171276967921</c:v>
                </c:pt>
                <c:pt idx="102">
                  <c:v>31.969382043147039</c:v>
                </c:pt>
                <c:pt idx="103">
                  <c:v>31.43957180192379</c:v>
                </c:pt>
                <c:pt idx="104">
                  <c:v>30.918590917219721</c:v>
                </c:pt>
                <c:pt idx="105">
                  <c:v>30.406292246661053</c:v>
                </c:pt>
                <c:pt idx="106">
                  <c:v>29.902531100020781</c:v>
                </c:pt>
                <c:pt idx="107">
                  <c:v>29.407165198353361</c:v>
                </c:pt>
                <c:pt idx="108">
                  <c:v>28.920054633810356</c:v>
                </c:pt>
                <c:pt idx="109">
                  <c:v>28.441061830125793</c:v>
                </c:pt>
                <c:pt idx="110">
                  <c:v>27.970051503760072</c:v>
                </c:pt>
                <c:pt idx="111">
                  <c:v>27.506890625691327</c:v>
                </c:pt>
                <c:pt idx="112">
                  <c:v>27.051448383843656</c:v>
                </c:pt>
                <c:pt idx="113">
                  <c:v>26.603596146141399</c:v>
                </c:pt>
                <c:pt idx="114">
                  <c:v>26.163207424179138</c:v>
                </c:pt>
                <c:pt idx="115">
                  <c:v>25.730157837497181</c:v>
                </c:pt>
                <c:pt idx="116">
                  <c:v>25.304325078452354</c:v>
                </c:pt>
                <c:pt idx="117">
                  <c:v>24.885588877674259</c:v>
                </c:pt>
                <c:pt idx="118">
                  <c:v>24.473830970097168</c:v>
                </c:pt>
                <c:pt idx="119">
                  <c:v>24.068935061558065</c:v>
                </c:pt>
                <c:pt idx="120">
                  <c:v>23.670786795951251</c:v>
                </c:pt>
                <c:pt idx="121">
                  <c:v>23.279273722930405</c:v>
                </c:pt>
                <c:pt idx="122">
                  <c:v>22.894285266148824</c:v>
                </c:pt>
                <c:pt idx="123">
                  <c:v>22.515712692029016</c:v>
                </c:pt>
                <c:pt idx="124">
                  <c:v>22.143449079052669</c:v>
                </c:pt>
                <c:pt idx="125">
                  <c:v>21.777389287562468</c:v>
                </c:pt>
                <c:pt idx="126">
                  <c:v>21.417429930067165</c:v>
                </c:pt>
                <c:pt idx="127">
                  <c:v>21.063469342041472</c:v>
                </c:pt>
                <c:pt idx="128">
                  <c:v>20.715407553212639</c:v>
                </c:pt>
                <c:pt idx="129">
                  <c:v>20.373146259325495</c:v>
                </c:pt>
                <c:pt idx="130">
                  <c:v>20.036588794378055</c:v>
                </c:pt>
                <c:pt idx="131">
                  <c:v>19.705640103319833</c:v>
                </c:pt>
                <c:pt idx="132">
                  <c:v>19.380206715205091</c:v>
                </c:pt>
                <c:pt idx="133">
                  <c:v>19.060196716793566</c:v>
                </c:pt>
                <c:pt idx="134">
                  <c:v>18.745519726591077</c:v>
                </c:pt>
                <c:pt idx="135">
                  <c:v>18.436086869322793</c:v>
                </c:pt>
                <c:pt idx="136">
                  <c:v>18.131810750831885</c:v>
                </c:pt>
                <c:pt idx="137">
                  <c:v>17.832605433396512</c:v>
                </c:pt>
                <c:pt idx="138">
                  <c:v>17.538386411458124</c:v>
                </c:pt>
                <c:pt idx="139">
                  <c:v>17.249070587754296</c:v>
                </c:pt>
                <c:pt idx="140">
                  <c:v>16.964576249849266</c:v>
                </c:pt>
                <c:pt idx="141">
                  <c:v>16.684823047055655</c:v>
                </c:pt>
                <c:pt idx="142">
                  <c:v>16.409731967740711</c:v>
                </c:pt>
                <c:pt idx="143">
                  <c:v>16.139225317010816</c:v>
                </c:pt>
                <c:pt idx="144">
                  <c:v>15.873226694767848</c:v>
                </c:pt>
                <c:pt idx="145">
                  <c:v>15.611660974131256</c:v>
                </c:pt>
                <c:pt idx="146">
                  <c:v>15.354454280219707</c:v>
                </c:pt>
                <c:pt idx="147">
                  <c:v>15.101533969286372</c:v>
                </c:pt>
                <c:pt idx="148">
                  <c:v>14.852828608201905</c:v>
                </c:pt>
                <c:pt idx="149">
                  <c:v>14.608267954279334</c:v>
                </c:pt>
                <c:pt idx="150">
                  <c:v>14.367782935435198</c:v>
                </c:pt>
                <c:pt idx="151">
                  <c:v>14.131305630681286</c:v>
                </c:pt>
                <c:pt idx="152">
                  <c:v>13.898769250941475</c:v>
                </c:pt>
                <c:pt idx="153">
                  <c:v>13.670108120188287</c:v>
                </c:pt>
                <c:pt idx="154">
                  <c:v>13.445257656893761</c:v>
                </c:pt>
                <c:pt idx="155">
                  <c:v>13.224154355789505</c:v>
                </c:pt>
                <c:pt idx="156">
                  <c:v>13.006735769930669</c:v>
                </c:pt>
                <c:pt idx="157">
                  <c:v>12.792940493058857</c:v>
                </c:pt>
                <c:pt idx="158">
                  <c:v>12.582708142258952</c:v>
                </c:pt>
                <c:pt idx="159">
                  <c:v>12.375979340904957</c:v>
                </c:pt>
                <c:pt idx="160">
                  <c:v>12.172695701890071</c:v>
                </c:pt>
                <c:pt idx="161">
                  <c:v>11.972799811136211</c:v>
                </c:pt>
                <c:pt idx="162">
                  <c:v>11.776235211378363</c:v>
                </c:pt>
                <c:pt idx="163">
                  <c:v>11.582946386219177</c:v>
                </c:pt>
                <c:pt idx="164">
                  <c:v>11.392878744449282</c:v>
                </c:pt>
                <c:pt idx="165">
                  <c:v>11.205978604628895</c:v>
                </c:pt>
                <c:pt idx="166">
                  <c:v>11.022193179926409</c:v>
                </c:pt>
                <c:pt idx="167">
                  <c:v>10.841470563209629</c:v>
                </c:pt>
                <c:pt idx="168">
                  <c:v>10.663759712385454</c:v>
                </c:pt>
                <c:pt idx="169">
                  <c:v>10.489010435983902</c:v>
                </c:pt>
                <c:pt idx="170">
                  <c:v>10.317173378982371</c:v>
                </c:pt>
                <c:pt idx="171">
                  <c:v>10.148200008866104</c:v>
                </c:pt>
                <c:pt idx="172">
                  <c:v>9.9820426019210284</c:v>
                </c:pt>
                <c:pt idx="173">
                  <c:v>9.8186542297549533</c:v>
                </c:pt>
                <c:pt idx="174">
                  <c:v>9.6579887460434506</c:v>
                </c:pt>
                <c:pt idx="175">
                  <c:v>9.5000007734965877</c:v>
                </c:pt>
                <c:pt idx="176">
                  <c:v>9.3446456910428584</c:v>
                </c:pt>
                <c:pt idx="177">
                  <c:v>9.1918796212267129</c:v>
                </c:pt>
                <c:pt idx="178">
                  <c:v>9.0416594178161027</c:v>
                </c:pt>
                <c:pt idx="179">
                  <c:v>8.8939426536165467</c:v>
                </c:pt>
                <c:pt idx="180">
                  <c:v>8.7486876084882663</c:v>
                </c:pt>
                <c:pt idx="181">
                  <c:v>8.6058532575630355</c:v>
                </c:pt>
                <c:pt idx="182">
                  <c:v>8.4653992596573939</c:v>
                </c:pt>
                <c:pt idx="183">
                  <c:v>8.3272859458789359</c:v>
                </c:pt>
                <c:pt idx="184">
                  <c:v>8.1914743084225137</c:v>
                </c:pt>
                <c:pt idx="185">
                  <c:v>8.0579259895531123</c:v>
                </c:pt>
                <c:pt idx="186">
                  <c:v>7.9266032707723619</c:v>
                </c:pt>
                <c:pt idx="187">
                  <c:v>7.7974690621655656</c:v>
                </c:pt>
                <c:pt idx="188">
                  <c:v>7.6704868919262754</c:v>
                </c:pt>
                <c:pt idx="189">
                  <c:v>7.5456208960554401</c:v>
                </c:pt>
                <c:pt idx="190">
                  <c:v>7.4228358082322066</c:v>
                </c:pt>
                <c:pt idx="191">
                  <c:v>7.3020969498535528</c:v>
                </c:pt>
                <c:pt idx="192">
                  <c:v>7.1833702202398744</c:v>
                </c:pt>
                <c:pt idx="193">
                  <c:v>7.0666220870038225</c:v>
                </c:pt>
                <c:pt idx="194">
                  <c:v>6.9518195765796458</c:v>
                </c:pt>
                <c:pt idx="195">
                  <c:v>6.8389302649103483</c:v>
                </c:pt>
                <c:pt idx="196">
                  <c:v>6.7279222682900617</c:v>
                </c:pt>
                <c:pt idx="197">
                  <c:v>6.6187642343590118</c:v>
                </c:pt>
                <c:pt idx="198">
                  <c:v>6.5114253332485825</c:v>
                </c:pt>
                <c:pt idx="199">
                  <c:v>6.4058752488739188</c:v>
                </c:pt>
                <c:pt idx="200">
                  <c:v>6.3020841703716606</c:v>
                </c:pt>
                <c:pt idx="201">
                  <c:v>6.2000227836803612</c:v>
                </c:pt>
                <c:pt idx="202">
                  <c:v>6.0996622632612132</c:v>
                </c:pt>
                <c:pt idx="203">
                  <c:v>6.0009742639567687</c:v>
                </c:pt>
                <c:pt idx="204">
                  <c:v>5.9039309129853024</c:v>
                </c:pt>
                <c:pt idx="205">
                  <c:v>5.8085048020686232</c:v>
                </c:pt>
                <c:pt idx="206">
                  <c:v>5.7146689796910559</c:v>
                </c:pt>
                <c:pt idx="207">
                  <c:v>5.6223969434874377</c:v>
                </c:pt>
                <c:pt idx="208">
                  <c:v>5.5316626327579632</c:v>
                </c:pt>
                <c:pt idx="209">
                  <c:v>5.4424404211077784</c:v>
                </c:pt>
                <c:pt idx="210">
                  <c:v>5.3547051092092293</c:v>
                </c:pt>
                <c:pt idx="211">
                  <c:v>5.2684319176847305</c:v>
                </c:pt>
                <c:pt idx="212">
                  <c:v>5.1835964801082453</c:v>
                </c:pt>
                <c:pt idx="213">
                  <c:v>5.1001748361233901</c:v>
                </c:pt>
                <c:pt idx="214">
                  <c:v>5.018143424676242</c:v>
                </c:pt>
                <c:pt idx="215">
                  <c:v>4.937479077360897</c:v>
                </c:pt>
                <c:pt idx="216">
                  <c:v>4.8581590118759452</c:v>
                </c:pt>
                <c:pt idx="217">
                  <c:v>4.7801608255899959</c:v>
                </c:pt>
                <c:pt idx="218">
                  <c:v>4.7034624892144166</c:v>
                </c:pt>
                <c:pt idx="219">
                  <c:v>4.6280423405815361</c:v>
                </c:pt>
                <c:pt idx="220">
                  <c:v>4.5538790785265197</c:v>
                </c:pt>
                <c:pt idx="221">
                  <c:v>4.4809517568712138</c:v>
                </c:pt>
                <c:pt idx="222">
                  <c:v>4.4092397785082484</c:v>
                </c:pt>
                <c:pt idx="223">
                  <c:v>4.33882430904813</c:v>
                </c:pt>
                <c:pt idx="224">
                  <c:v>4.2697845949186295</c:v>
                </c:pt>
                <c:pt idx="225">
                  <c:v>4.2020977089783855</c:v>
                </c:pt>
                <c:pt idx="226">
                  <c:v>4.1357411061698208</c:v>
                </c:pt>
                <c:pt idx="227">
                  <c:v>4.0706926171516749</c:v>
                </c:pt>
                <c:pt idx="228">
                  <c:v>4.0069304420376399</c:v>
                </c:pt>
                <c:pt idx="229">
                  <c:v>3.9444331442393468</c:v>
                </c:pt>
                <c:pt idx="230">
                  <c:v>3.8831796444119573</c:v>
                </c:pt>
                <c:pt idx="231">
                  <c:v>3.8231492145006549</c:v>
                </c:pt>
                <c:pt idx="232">
                  <c:v>3.7643214718863485</c:v>
                </c:pt>
                <c:pt idx="233">
                  <c:v>3.7066763736289423</c:v>
                </c:pt>
                <c:pt idx="234">
                  <c:v>3.6501942108065442</c:v>
                </c:pt>
                <c:pt idx="235">
                  <c:v>3.594754183484596</c:v>
                </c:pt>
                <c:pt idx="236">
                  <c:v>3.5402380714224355</c:v>
                </c:pt>
                <c:pt idx="237">
                  <c:v>3.4866304774521955</c:v>
                </c:pt>
                <c:pt idx="238">
                  <c:v>3.4339162610018108</c:v>
                </c:pt>
                <c:pt idx="239">
                  <c:v>3.3820805338188196</c:v>
                </c:pt>
                <c:pt idx="240">
                  <c:v>3.3311086557654193</c:v>
                </c:pt>
                <c:pt idx="241">
                  <c:v>3.2809862306836077</c:v>
                </c:pt>
                <c:pt idx="242">
                  <c:v>3.2316991023292263</c:v>
                </c:pt>
                <c:pt idx="243">
                  <c:v>3.1832333503737651</c:v>
                </c:pt>
                <c:pt idx="244">
                  <c:v>3.1355752864727982</c:v>
                </c:pt>
                <c:pt idx="245">
                  <c:v>3.0887114503999369</c:v>
                </c:pt>
                <c:pt idx="246">
                  <c:v>3.0426286062452172</c:v>
                </c:pt>
                <c:pt idx="247">
                  <c:v>2.9973137386768305</c:v>
                </c:pt>
                <c:pt idx="248">
                  <c:v>2.9527540492651685</c:v>
                </c:pt>
                <c:pt idx="249">
                  <c:v>2.9089369528681117</c:v>
                </c:pt>
                <c:pt idx="250">
                  <c:v>2.8658500740765724</c:v>
                </c:pt>
                <c:pt idx="251">
                  <c:v>2.8234812437192627</c:v>
                </c:pt>
                <c:pt idx="252">
                  <c:v>2.781818495425715</c:v>
                </c:pt>
                <c:pt idx="253">
                  <c:v>2.7408500622465799</c:v>
                </c:pt>
                <c:pt idx="254">
                  <c:v>2.7005643733302502</c:v>
                </c:pt>
                <c:pt idx="255">
                  <c:v>2.6609500506548627</c:v>
                </c:pt>
                <c:pt idx="256">
                  <c:v>2.6219959058147677</c:v>
                </c:pt>
                <c:pt idx="257">
                  <c:v>2.5836909368605494</c:v>
                </c:pt>
                <c:pt idx="258">
                  <c:v>2.5460243251917092</c:v>
                </c:pt>
                <c:pt idx="259">
                  <c:v>2.5089854325011305</c:v>
                </c:pt>
                <c:pt idx="260">
                  <c:v>2.472563797770468</c:v>
                </c:pt>
                <c:pt idx="261">
                  <c:v>2.4367491343156082</c:v>
                </c:pt>
                <c:pt idx="262">
                  <c:v>2.4015313268813623</c:v>
                </c:pt>
                <c:pt idx="263">
                  <c:v>2.3669004287845863</c:v>
                </c:pt>
                <c:pt idx="264">
                  <c:v>2.3328466591048995</c:v>
                </c:pt>
                <c:pt idx="265">
                  <c:v>2.2993603999222345</c:v>
                </c:pt>
                <c:pt idx="266">
                  <c:v>2.2664321936004104</c:v>
                </c:pt>
                <c:pt idx="267">
                  <c:v>2.2340527401159815</c:v>
                </c:pt>
                <c:pt idx="268">
                  <c:v>2.202212894431602</c:v>
                </c:pt>
                <c:pt idx="269">
                  <c:v>2.1709036639131605</c:v>
                </c:pt>
                <c:pt idx="270">
                  <c:v>2.1401162057899641</c:v>
                </c:pt>
                <c:pt idx="271">
                  <c:v>2.109841824657241</c:v>
                </c:pt>
                <c:pt idx="272">
                  <c:v>2.0800719700202706</c:v>
                </c:pt>
                <c:pt idx="273">
                  <c:v>2.0507982338794375</c:v>
                </c:pt>
                <c:pt idx="274">
                  <c:v>2.0220123483555321</c:v>
                </c:pt>
                <c:pt idx="275">
                  <c:v>1.9937061833546281</c:v>
                </c:pt>
                <c:pt idx="276">
                  <c:v>1.9658717442718683</c:v>
                </c:pt>
                <c:pt idx="277">
                  <c:v>1.9385011697335266</c:v>
                </c:pt>
                <c:pt idx="278">
                  <c:v>1.9115867293766897</c:v>
                </c:pt>
                <c:pt idx="279">
                  <c:v>1.8851208216659494</c:v>
                </c:pt>
                <c:pt idx="280">
                  <c:v>1.8590959717464701</c:v>
                </c:pt>
                <c:pt idx="281">
                  <c:v>1.8335048293328451</c:v>
                </c:pt>
                <c:pt idx="282">
                  <c:v>1.8083401666331294</c:v>
                </c:pt>
                <c:pt idx="283">
                  <c:v>1.7835948763074683</c:v>
                </c:pt>
                <c:pt idx="284">
                  <c:v>1.7592619694607512</c:v>
                </c:pt>
                <c:pt idx="285">
                  <c:v>1.7353345736687118</c:v>
                </c:pt>
                <c:pt idx="286">
                  <c:v>1.7118059310369274</c:v>
                </c:pt>
                <c:pt idx="287">
                  <c:v>1.6886693962921644</c:v>
                </c:pt>
                <c:pt idx="288">
                  <c:v>1.6659184349055303</c:v>
                </c:pt>
                <c:pt idx="289">
                  <c:v>1.643546621246907</c:v>
                </c:pt>
                <c:pt idx="290">
                  <c:v>1.6215476367701367</c:v>
                </c:pt>
                <c:pt idx="291">
                  <c:v>1.5999152682284539</c:v>
                </c:pt>
                <c:pt idx="292">
                  <c:v>1.5786434059196586</c:v>
                </c:pt>
                <c:pt idx="293">
                  <c:v>1.5577260419605321</c:v>
                </c:pt>
                <c:pt idx="294">
                  <c:v>1.5371572685900095</c:v>
                </c:pt>
                <c:pt idx="295">
                  <c:v>1.5169312765006322</c:v>
                </c:pt>
                <c:pt idx="296">
                  <c:v>1.497042353197805</c:v>
                </c:pt>
                <c:pt idx="297">
                  <c:v>1.4774848813863981</c:v>
                </c:pt>
                <c:pt idx="298">
                  <c:v>1.4582533373842346</c:v>
                </c:pt>
                <c:pt idx="299">
                  <c:v>1.4393422895620192</c:v>
                </c:pt>
                <c:pt idx="300">
                  <c:v>1.4207463968092637</c:v>
                </c:pt>
                <c:pt idx="301">
                  <c:v>1.4024604070257813</c:v>
                </c:pt>
                <c:pt idx="302">
                  <c:v>1.3844791556383171</c:v>
                </c:pt>
                <c:pt idx="303">
                  <c:v>1.3667975641419003</c:v>
                </c:pt>
                <c:pt idx="304">
                  <c:v>1.3494106386655058</c:v>
                </c:pt>
                <c:pt idx="305">
                  <c:v>1.3323134685616176</c:v>
                </c:pt>
                <c:pt idx="306">
                  <c:v>1.3155012250192992</c:v>
                </c:pt>
                <c:pt idx="307">
                  <c:v>1.2989691597003754</c:v>
                </c:pt>
                <c:pt idx="308">
                  <c:v>1.2827126033983445</c:v>
                </c:pt>
                <c:pt idx="309">
                  <c:v>1.2667269647196366</c:v>
                </c:pt>
                <c:pt idx="310">
                  <c:v>1.2510077287868537</c:v>
                </c:pt>
                <c:pt idx="311">
                  <c:v>1.2355504559636161</c:v>
                </c:pt>
                <c:pt idx="312">
                  <c:v>1.2203507806006602</c:v>
                </c:pt>
                <c:pt idx="313">
                  <c:v>1.2054044098028358</c:v>
                </c:pt>
                <c:pt idx="314">
                  <c:v>1.1907071222166474</c:v>
                </c:pt>
                <c:pt idx="315">
                  <c:v>1.1762547668380052</c:v>
                </c:pt>
                <c:pt idx="316">
                  <c:v>1.1620432618398411</c:v>
                </c:pt>
                <c:pt idx="317">
                  <c:v>1.1480685934192658</c:v>
                </c:pt>
                <c:pt idx="318">
                  <c:v>1.1343268146639367</c:v>
                </c:pt>
                <c:pt idx="319">
                  <c:v>1.1208140444373182</c:v>
                </c:pt>
                <c:pt idx="320">
                  <c:v>1.1075264662825197</c:v>
                </c:pt>
                <c:pt idx="321">
                  <c:v>1.0944603273444002</c:v>
                </c:pt>
                <c:pt idx="322">
                  <c:v>1.0816119373096382</c:v>
                </c:pt>
                <c:pt idx="323">
                  <c:v>1.068977667364462</c:v>
                </c:pt>
                <c:pt idx="324">
                  <c:v>1.0565539491697538</c:v>
                </c:pt>
                <c:pt idx="325">
                  <c:v>1.0443372738532306</c:v>
                </c:pt>
                <c:pt idx="326">
                  <c:v>1.0323241910184222</c:v>
                </c:pt>
                <c:pt idx="327">
                  <c:v>1.020511307770164</c:v>
                </c:pt>
                <c:pt idx="328">
                  <c:v>1.0088952877563298</c:v>
                </c:pt>
                <c:pt idx="329">
                  <c:v>0.99747285022553567</c:v>
                </c:pt>
                <c:pt idx="330">
                  <c:v>0.98624076910054537</c:v>
                </c:pt>
                <c:pt idx="331">
                  <c:v>0.97519587206711933</c:v>
                </c:pt>
                <c:pt idx="332">
                  <c:v>0.96433503967804668</c:v>
                </c:pt>
                <c:pt idx="333">
                  <c:v>0.9536552044721105</c:v>
                </c:pt>
                <c:pt idx="334">
                  <c:v>0.94315335010773282</c:v>
                </c:pt>
                <c:pt idx="335">
                  <c:v>0.93282651051106025</c:v>
                </c:pt>
                <c:pt idx="336">
                  <c:v>0.92267176903824588</c:v>
                </c:pt>
                <c:pt idx="337">
                  <c:v>0.91268625765169109</c:v>
                </c:pt>
                <c:pt idx="338">
                  <c:v>0.90286715611001711</c:v>
                </c:pt>
                <c:pt idx="339">
                  <c:v>0.89321169117153376</c:v>
                </c:pt>
                <c:pt idx="340">
                  <c:v>0.88371713581098421</c:v>
                </c:pt>
                <c:pt idx="341">
                  <c:v>0.87438080844934196</c:v>
                </c:pt>
                <c:pt idx="342">
                  <c:v>0.86520007219644313</c:v>
                </c:pt>
                <c:pt idx="343">
                  <c:v>0.85617233410624172</c:v>
                </c:pt>
                <c:pt idx="344">
                  <c:v>0.84729504444447401</c:v>
                </c:pt>
                <c:pt idx="345">
                  <c:v>0.83856569596852915</c:v>
                </c:pt>
                <c:pt idx="346">
                  <c:v>0.82998182321932046</c:v>
                </c:pt>
                <c:pt idx="347">
                  <c:v>0.82154100182495726</c:v>
                </c:pt>
                <c:pt idx="348">
                  <c:v>0.81324084781602146</c:v>
                </c:pt>
                <c:pt idx="349">
                  <c:v>0.8050790169522547</c:v>
                </c:pt>
                <c:pt idx="350">
                  <c:v>0.7970532040604682</c:v>
                </c:pt>
                <c:pt idx="351">
                  <c:v>0.78916114238348289</c:v>
                </c:pt>
                <c:pt idx="352">
                  <c:v>0.78140060293992308</c:v>
                </c:pt>
                <c:pt idx="353">
                  <c:v>0.77376939389467736</c:v>
                </c:pt>
                <c:pt idx="354">
                  <c:v>0.76626535993985123</c:v>
                </c:pt>
                <c:pt idx="355">
                  <c:v>0.7588863816860365</c:v>
                </c:pt>
                <c:pt idx="356">
                  <c:v>0.75163037506372454</c:v>
                </c:pt>
                <c:pt idx="357">
                  <c:v>0.74449529073469634</c:v>
                </c:pt>
                <c:pt idx="358">
                  <c:v>0.73747911351321993</c:v>
                </c:pt>
                <c:pt idx="359">
                  <c:v>0.7305798617968966</c:v>
                </c:pt>
                <c:pt idx="360">
                  <c:v>0.72379558700698787</c:v>
                </c:pt>
                <c:pt idx="361">
                  <c:v>0.71712437303807408</c:v>
                </c:pt>
                <c:pt idx="362">
                  <c:v>0.71056433571688082</c:v>
                </c:pt>
                <c:pt idx="363">
                  <c:v>0.7041136222701263</c:v>
                </c:pt>
                <c:pt idx="364">
                  <c:v>0.69777041080123658</c:v>
                </c:pt>
                <c:pt idx="365">
                  <c:v>0.69153290977578019</c:v>
                </c:pt>
                <c:pt idx="366">
                  <c:v>0.68539935751548053</c:v>
                </c:pt>
                <c:pt idx="367">
                  <c:v>0.67936802170065769</c:v>
                </c:pt>
                <c:pt idx="368">
                  <c:v>0.67343719888096498</c:v>
                </c:pt>
                <c:pt idx="369">
                  <c:v>0.66760521399427686</c:v>
                </c:pt>
                <c:pt idx="370">
                  <c:v>0.6618704198935953</c:v>
                </c:pt>
                <c:pt idx="371">
                  <c:v>0.65623119688184206</c:v>
                </c:pt>
                <c:pt idx="372">
                  <c:v>0.65068595225440051</c:v>
                </c:pt>
                <c:pt idx="373">
                  <c:v>0.64523311984928344</c:v>
                </c:pt>
                <c:pt idx="374">
                  <c:v>0.63987115960479668</c:v>
                </c:pt>
                <c:pt idx="375">
                  <c:v>0.63459855712457458</c:v>
                </c:pt>
                <c:pt idx="376">
                  <c:v>0.62941382324986339</c:v>
                </c:pt>
                <c:pt idx="377">
                  <c:v>0.62431549363893402</c:v>
                </c:pt>
                <c:pt idx="378">
                  <c:v>0.61930212835350207</c:v>
                </c:pt>
                <c:pt idx="379">
                  <c:v>0.61437231145204185</c:v>
                </c:pt>
                <c:pt idx="380">
                  <c:v>0.60952465058987737</c:v>
                </c:pt>
                <c:pt idx="381">
                  <c:v>0.60475777662593755</c:v>
                </c:pt>
                <c:pt idx="382">
                  <c:v>0.60007034323606501</c:v>
                </c:pt>
                <c:pt idx="383">
                  <c:v>0.59546102653277011</c:v>
                </c:pt>
                <c:pt idx="384">
                  <c:v>0.59092852469131907</c:v>
                </c:pt>
                <c:pt idx="385">
                  <c:v>0.58647155758205749</c:v>
                </c:pt>
                <c:pt idx="386">
                  <c:v>0.5820888664088576</c:v>
                </c:pt>
                <c:pt idx="387">
                  <c:v>0.5777792133535925</c:v>
                </c:pt>
                <c:pt idx="388">
                  <c:v>0.57354138122653575</c:v>
                </c:pt>
                <c:pt idx="389">
                  <c:v>0.56937417312258554</c:v>
                </c:pt>
                <c:pt idx="390">
                  <c:v>0.56527641208321888</c:v>
                </c:pt>
                <c:pt idx="391">
                  <c:v>0.5612469407640801</c:v>
                </c:pt>
                <c:pt idx="392">
                  <c:v>0.55728462110810728</c:v>
                </c:pt>
                <c:pt idx="393">
                  <c:v>0.55338833402410703</c:v>
                </c:pt>
                <c:pt idx="394">
                  <c:v>0.5495569790706869</c:v>
                </c:pt>
                <c:pt idx="395">
                  <c:v>0.54578947414545254</c:v>
                </c:pt>
                <c:pt idx="396">
                  <c:v>0.54208475517938692</c:v>
                </c:pt>
                <c:pt idx="397">
                  <c:v>0.53844177583632147</c:v>
                </c:pt>
                <c:pt idx="398">
                  <c:v>0.53485950721741571</c:v>
                </c:pt>
                <c:pt idx="399">
                  <c:v>0.53133693757056222</c:v>
                </c:pt>
                <c:pt idx="400">
                  <c:v>0.52787307200463374</c:v>
                </c:pt>
                <c:pt idx="401">
                  <c:v>0.52446693220849316</c:v>
                </c:pt>
                <c:pt idx="402">
                  <c:v>0.52111755617468536</c:v>
                </c:pt>
                <c:pt idx="403">
                  <c:v>0.51782399792773437</c:v>
                </c:pt>
                <c:pt idx="404">
                  <c:v>0.51458532725696893</c:v>
                </c:pt>
                <c:pt idx="405">
                  <c:v>0.51140062945379927</c:v>
                </c:pt>
                <c:pt idx="406">
                  <c:v>0.5082690050533728</c:v>
                </c:pt>
                <c:pt idx="407">
                  <c:v>0.50518956958053618</c:v>
                </c:pt>
                <c:pt idx="408">
                  <c:v>0.50216145330002915</c:v>
                </c:pt>
                <c:pt idx="409">
                  <c:v>0.49918380097084236</c:v>
                </c:pt>
                <c:pt idx="410">
                  <c:v>0.49625577160466944</c:v>
                </c:pt>
                <c:pt idx="411">
                  <c:v>0.49337653822838301</c:v>
                </c:pt>
                <c:pt idx="412">
                  <c:v>0.49054528765047062</c:v>
                </c:pt>
                <c:pt idx="413">
                  <c:v>0.48776122023136215</c:v>
                </c:pt>
                <c:pt idx="414">
                  <c:v>0.48502354965758437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490A-9A46-A82A-035C09AA284F}"/>
            </c:ext>
          </c:extLst>
        </c:ser>
        <c:dLbls/>
        <c:axId val="72137344"/>
        <c:axId val="72143616"/>
      </c:scatterChart>
      <c:valAx>
        <c:axId val="72137344"/>
        <c:scaling>
          <c:orientation val="minMax"/>
          <c:max val="33"/>
          <c:min val="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 in min 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143616"/>
        <c:crosses val="autoZero"/>
        <c:crossBetween val="midCat"/>
      </c:valAx>
      <c:valAx>
        <c:axId val="7214361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u="none" strike="noStrike" baseline="0">
                    <a:solidFill>
                      <a:schemeClr val="tx1"/>
                    </a:solidFill>
                    <a:effectLst/>
                  </a:rPr>
                  <a:t>c</a:t>
                </a:r>
                <a:r>
                  <a:rPr lang="de-DE" sz="1000" b="0" i="0" u="none" strike="noStrike" baseline="-25000">
                    <a:solidFill>
                      <a:schemeClr val="tx1"/>
                    </a:solidFill>
                    <a:effectLst/>
                  </a:rPr>
                  <a:t>cab 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baseline="0">
                    <a:effectLst/>
                  </a:rPr>
                  <a:t>in µg/m</a:t>
                </a:r>
                <a:r>
                  <a:rPr lang="de-DE" sz="1000" b="0" i="0" baseline="30000">
                    <a:effectLst/>
                  </a:rPr>
                  <a:t>3</a:t>
                </a:r>
                <a:endParaRPr lang="de-DE" sz="10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137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S4D!$D$39:$D$453</c:f>
              <c:numCache>
                <c:formatCode>0.00</c:formatCode>
                <c:ptCount val="415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2.0333333333333332</c:v>
                </c:pt>
                <c:pt idx="26">
                  <c:v>2.0666666666666669</c:v>
                </c:pt>
                <c:pt idx="27">
                  <c:v>2.1</c:v>
                </c:pt>
                <c:pt idx="28">
                  <c:v>2.1333333333333333</c:v>
                </c:pt>
                <c:pt idx="29">
                  <c:v>2.1666666666666665</c:v>
                </c:pt>
                <c:pt idx="30">
                  <c:v>2.2000000000000002</c:v>
                </c:pt>
                <c:pt idx="31">
                  <c:v>2.2333333333333334</c:v>
                </c:pt>
                <c:pt idx="32">
                  <c:v>2.2666666666666666</c:v>
                </c:pt>
                <c:pt idx="33">
                  <c:v>2.2999999999999998</c:v>
                </c:pt>
                <c:pt idx="34">
                  <c:v>2.3333333333333335</c:v>
                </c:pt>
                <c:pt idx="35">
                  <c:v>2.3666666666666667</c:v>
                </c:pt>
                <c:pt idx="36">
                  <c:v>2.4</c:v>
                </c:pt>
                <c:pt idx="37">
                  <c:v>2.4333333333333331</c:v>
                </c:pt>
                <c:pt idx="38">
                  <c:v>2.4666666666666668</c:v>
                </c:pt>
                <c:pt idx="39">
                  <c:v>2.5</c:v>
                </c:pt>
                <c:pt idx="40">
                  <c:v>2.5333333333333332</c:v>
                </c:pt>
                <c:pt idx="41">
                  <c:v>2.5666666666666669</c:v>
                </c:pt>
                <c:pt idx="42">
                  <c:v>2.6</c:v>
                </c:pt>
                <c:pt idx="43">
                  <c:v>2.6333333333333333</c:v>
                </c:pt>
                <c:pt idx="44">
                  <c:v>2.6666666666666665</c:v>
                </c:pt>
                <c:pt idx="45">
                  <c:v>2.7</c:v>
                </c:pt>
                <c:pt idx="46">
                  <c:v>2.7333333333333334</c:v>
                </c:pt>
                <c:pt idx="47">
                  <c:v>2.7666666666666666</c:v>
                </c:pt>
                <c:pt idx="48">
                  <c:v>2.8</c:v>
                </c:pt>
                <c:pt idx="49">
                  <c:v>2.8333333333333335</c:v>
                </c:pt>
                <c:pt idx="50">
                  <c:v>2.8666666666666667</c:v>
                </c:pt>
                <c:pt idx="51">
                  <c:v>2.9</c:v>
                </c:pt>
                <c:pt idx="52">
                  <c:v>2.9333333333333331</c:v>
                </c:pt>
                <c:pt idx="53">
                  <c:v>2.9666666666666668</c:v>
                </c:pt>
                <c:pt idx="54">
                  <c:v>3</c:v>
                </c:pt>
                <c:pt idx="55">
                  <c:v>3.0833333333333335</c:v>
                </c:pt>
                <c:pt idx="56">
                  <c:v>3.1666666666666665</c:v>
                </c:pt>
                <c:pt idx="57">
                  <c:v>3.25</c:v>
                </c:pt>
                <c:pt idx="58">
                  <c:v>3.3333333333333335</c:v>
                </c:pt>
                <c:pt idx="59">
                  <c:v>3.4166666666666665</c:v>
                </c:pt>
                <c:pt idx="60">
                  <c:v>3.5</c:v>
                </c:pt>
                <c:pt idx="61">
                  <c:v>3.5833333333333335</c:v>
                </c:pt>
                <c:pt idx="62">
                  <c:v>3.6666666666666665</c:v>
                </c:pt>
                <c:pt idx="63">
                  <c:v>3.75</c:v>
                </c:pt>
                <c:pt idx="64">
                  <c:v>3.8333333333333335</c:v>
                </c:pt>
                <c:pt idx="65">
                  <c:v>3.9166666666666665</c:v>
                </c:pt>
                <c:pt idx="66">
                  <c:v>4</c:v>
                </c:pt>
                <c:pt idx="67">
                  <c:v>4.083333333333333</c:v>
                </c:pt>
                <c:pt idx="68">
                  <c:v>4.166666666666667</c:v>
                </c:pt>
                <c:pt idx="69">
                  <c:v>4.25</c:v>
                </c:pt>
                <c:pt idx="70">
                  <c:v>4.333333333333333</c:v>
                </c:pt>
                <c:pt idx="71">
                  <c:v>4.416666666666667</c:v>
                </c:pt>
                <c:pt idx="72">
                  <c:v>4.5</c:v>
                </c:pt>
                <c:pt idx="73">
                  <c:v>4.583333333333333</c:v>
                </c:pt>
                <c:pt idx="74">
                  <c:v>4.666666666666667</c:v>
                </c:pt>
                <c:pt idx="75">
                  <c:v>4.75</c:v>
                </c:pt>
                <c:pt idx="76">
                  <c:v>4.833333333333333</c:v>
                </c:pt>
                <c:pt idx="77">
                  <c:v>4.916666666666667</c:v>
                </c:pt>
                <c:pt idx="78">
                  <c:v>5</c:v>
                </c:pt>
                <c:pt idx="79">
                  <c:v>5.083333333333333</c:v>
                </c:pt>
                <c:pt idx="80">
                  <c:v>5.166666666666667</c:v>
                </c:pt>
                <c:pt idx="81">
                  <c:v>5.25</c:v>
                </c:pt>
                <c:pt idx="82">
                  <c:v>5.333333333333333</c:v>
                </c:pt>
                <c:pt idx="83">
                  <c:v>5.416666666666667</c:v>
                </c:pt>
                <c:pt idx="84">
                  <c:v>5.5</c:v>
                </c:pt>
                <c:pt idx="85">
                  <c:v>5.583333333333333</c:v>
                </c:pt>
                <c:pt idx="86">
                  <c:v>5.666666666666667</c:v>
                </c:pt>
                <c:pt idx="87">
                  <c:v>5.75</c:v>
                </c:pt>
                <c:pt idx="88">
                  <c:v>5.833333333333333</c:v>
                </c:pt>
                <c:pt idx="89">
                  <c:v>5.916666666666667</c:v>
                </c:pt>
                <c:pt idx="90">
                  <c:v>6</c:v>
                </c:pt>
                <c:pt idx="91">
                  <c:v>6.083333333333333</c:v>
                </c:pt>
                <c:pt idx="92">
                  <c:v>6.166666666666667</c:v>
                </c:pt>
                <c:pt idx="93">
                  <c:v>6.25</c:v>
                </c:pt>
                <c:pt idx="94">
                  <c:v>6.333333333333333</c:v>
                </c:pt>
                <c:pt idx="95">
                  <c:v>6.416666666666667</c:v>
                </c:pt>
                <c:pt idx="96">
                  <c:v>6.5</c:v>
                </c:pt>
                <c:pt idx="97">
                  <c:v>6.583333333333333</c:v>
                </c:pt>
                <c:pt idx="98">
                  <c:v>6.666666666666667</c:v>
                </c:pt>
                <c:pt idx="99">
                  <c:v>6.75</c:v>
                </c:pt>
                <c:pt idx="100">
                  <c:v>6.833333333333333</c:v>
                </c:pt>
                <c:pt idx="101">
                  <c:v>6.916666666666667</c:v>
                </c:pt>
                <c:pt idx="102">
                  <c:v>7</c:v>
                </c:pt>
                <c:pt idx="103">
                  <c:v>7.083333333333333</c:v>
                </c:pt>
                <c:pt idx="104">
                  <c:v>7.166666666666667</c:v>
                </c:pt>
                <c:pt idx="105">
                  <c:v>7.25</c:v>
                </c:pt>
                <c:pt idx="106">
                  <c:v>7.333333333333333</c:v>
                </c:pt>
                <c:pt idx="107">
                  <c:v>7.416666666666667</c:v>
                </c:pt>
                <c:pt idx="108">
                  <c:v>7.5</c:v>
                </c:pt>
                <c:pt idx="109">
                  <c:v>7.583333333333333</c:v>
                </c:pt>
                <c:pt idx="110">
                  <c:v>7.666666666666667</c:v>
                </c:pt>
                <c:pt idx="111">
                  <c:v>7.75</c:v>
                </c:pt>
                <c:pt idx="112">
                  <c:v>7.833333333333333</c:v>
                </c:pt>
                <c:pt idx="113">
                  <c:v>7.916666666666667</c:v>
                </c:pt>
                <c:pt idx="114">
                  <c:v>8</c:v>
                </c:pt>
                <c:pt idx="115">
                  <c:v>8.0833333333333339</c:v>
                </c:pt>
                <c:pt idx="116">
                  <c:v>8.1666666666666661</c:v>
                </c:pt>
                <c:pt idx="117">
                  <c:v>8.25</c:v>
                </c:pt>
                <c:pt idx="118">
                  <c:v>8.3333333333333339</c:v>
                </c:pt>
                <c:pt idx="119">
                  <c:v>8.4166666666666661</c:v>
                </c:pt>
                <c:pt idx="120">
                  <c:v>8.5</c:v>
                </c:pt>
                <c:pt idx="121">
                  <c:v>8.5833333333333339</c:v>
                </c:pt>
                <c:pt idx="122">
                  <c:v>8.6666666666666661</c:v>
                </c:pt>
                <c:pt idx="123">
                  <c:v>8.75</c:v>
                </c:pt>
                <c:pt idx="124">
                  <c:v>8.8333333333333339</c:v>
                </c:pt>
                <c:pt idx="125">
                  <c:v>8.9166666666666661</c:v>
                </c:pt>
                <c:pt idx="126">
                  <c:v>9</c:v>
                </c:pt>
                <c:pt idx="127">
                  <c:v>9.0833333333333339</c:v>
                </c:pt>
                <c:pt idx="128">
                  <c:v>9.1666666666666661</c:v>
                </c:pt>
                <c:pt idx="129">
                  <c:v>9.25</c:v>
                </c:pt>
                <c:pt idx="130">
                  <c:v>9.3333333333333339</c:v>
                </c:pt>
                <c:pt idx="131">
                  <c:v>9.4166666666666661</c:v>
                </c:pt>
                <c:pt idx="132">
                  <c:v>9.5</c:v>
                </c:pt>
                <c:pt idx="133">
                  <c:v>9.5833333333333339</c:v>
                </c:pt>
                <c:pt idx="134">
                  <c:v>9.6666666666666661</c:v>
                </c:pt>
                <c:pt idx="135">
                  <c:v>9.75</c:v>
                </c:pt>
                <c:pt idx="136">
                  <c:v>9.8333333333333339</c:v>
                </c:pt>
                <c:pt idx="137">
                  <c:v>9.9166666666666661</c:v>
                </c:pt>
                <c:pt idx="138">
                  <c:v>10</c:v>
                </c:pt>
                <c:pt idx="139">
                  <c:v>10.083333333333334</c:v>
                </c:pt>
                <c:pt idx="140">
                  <c:v>10.166666666666666</c:v>
                </c:pt>
                <c:pt idx="141">
                  <c:v>10.25</c:v>
                </c:pt>
                <c:pt idx="142">
                  <c:v>10.333333333333334</c:v>
                </c:pt>
                <c:pt idx="143">
                  <c:v>10.416666666666666</c:v>
                </c:pt>
                <c:pt idx="144">
                  <c:v>10.5</c:v>
                </c:pt>
                <c:pt idx="145">
                  <c:v>10.583333333333334</c:v>
                </c:pt>
                <c:pt idx="146">
                  <c:v>10.666666666666666</c:v>
                </c:pt>
                <c:pt idx="147">
                  <c:v>10.75</c:v>
                </c:pt>
                <c:pt idx="148">
                  <c:v>10.833333333333334</c:v>
                </c:pt>
                <c:pt idx="149">
                  <c:v>10.916666666666666</c:v>
                </c:pt>
                <c:pt idx="150">
                  <c:v>11</c:v>
                </c:pt>
                <c:pt idx="151">
                  <c:v>11.083333333333334</c:v>
                </c:pt>
                <c:pt idx="152">
                  <c:v>11.166666666666666</c:v>
                </c:pt>
                <c:pt idx="153">
                  <c:v>11.25</c:v>
                </c:pt>
                <c:pt idx="154">
                  <c:v>11.333333333333334</c:v>
                </c:pt>
                <c:pt idx="155">
                  <c:v>11.416666666666666</c:v>
                </c:pt>
                <c:pt idx="156">
                  <c:v>11.5</c:v>
                </c:pt>
                <c:pt idx="157">
                  <c:v>11.583333333333334</c:v>
                </c:pt>
                <c:pt idx="158">
                  <c:v>11.666666666666666</c:v>
                </c:pt>
                <c:pt idx="159">
                  <c:v>11.75</c:v>
                </c:pt>
                <c:pt idx="160">
                  <c:v>11.833333333333334</c:v>
                </c:pt>
                <c:pt idx="161">
                  <c:v>11.916666666666666</c:v>
                </c:pt>
                <c:pt idx="162">
                  <c:v>12</c:v>
                </c:pt>
                <c:pt idx="163">
                  <c:v>12.083333333333334</c:v>
                </c:pt>
                <c:pt idx="164">
                  <c:v>12.166666666666666</c:v>
                </c:pt>
                <c:pt idx="165">
                  <c:v>12.25</c:v>
                </c:pt>
                <c:pt idx="166">
                  <c:v>12.333333333333334</c:v>
                </c:pt>
                <c:pt idx="167">
                  <c:v>12.416666666666666</c:v>
                </c:pt>
                <c:pt idx="168">
                  <c:v>12.5</c:v>
                </c:pt>
                <c:pt idx="169">
                  <c:v>12.583333333333334</c:v>
                </c:pt>
                <c:pt idx="170">
                  <c:v>12.666666666666666</c:v>
                </c:pt>
                <c:pt idx="171">
                  <c:v>12.75</c:v>
                </c:pt>
                <c:pt idx="172">
                  <c:v>12.833333333333334</c:v>
                </c:pt>
                <c:pt idx="173">
                  <c:v>12.916666666666666</c:v>
                </c:pt>
                <c:pt idx="174">
                  <c:v>13</c:v>
                </c:pt>
                <c:pt idx="175">
                  <c:v>13.083333333333334</c:v>
                </c:pt>
                <c:pt idx="176">
                  <c:v>13.166666666666666</c:v>
                </c:pt>
                <c:pt idx="177">
                  <c:v>13.25</c:v>
                </c:pt>
                <c:pt idx="178">
                  <c:v>13.333333333333334</c:v>
                </c:pt>
                <c:pt idx="179">
                  <c:v>13.416666666666666</c:v>
                </c:pt>
                <c:pt idx="180">
                  <c:v>13.5</c:v>
                </c:pt>
                <c:pt idx="181">
                  <c:v>13.583333333333334</c:v>
                </c:pt>
                <c:pt idx="182">
                  <c:v>13.666666666666666</c:v>
                </c:pt>
                <c:pt idx="183">
                  <c:v>13.75</c:v>
                </c:pt>
                <c:pt idx="184">
                  <c:v>13.833333333333334</c:v>
                </c:pt>
                <c:pt idx="185">
                  <c:v>13.916666666666666</c:v>
                </c:pt>
                <c:pt idx="186">
                  <c:v>14</c:v>
                </c:pt>
                <c:pt idx="187">
                  <c:v>14.083333333333334</c:v>
                </c:pt>
                <c:pt idx="188">
                  <c:v>14.166666666666666</c:v>
                </c:pt>
                <c:pt idx="189">
                  <c:v>14.25</c:v>
                </c:pt>
                <c:pt idx="190">
                  <c:v>14.333333333333334</c:v>
                </c:pt>
                <c:pt idx="191">
                  <c:v>14.416666666666666</c:v>
                </c:pt>
                <c:pt idx="192">
                  <c:v>14.5</c:v>
                </c:pt>
                <c:pt idx="193">
                  <c:v>14.583333333333334</c:v>
                </c:pt>
                <c:pt idx="194">
                  <c:v>14.666666666666666</c:v>
                </c:pt>
                <c:pt idx="195">
                  <c:v>14.75</c:v>
                </c:pt>
                <c:pt idx="196">
                  <c:v>14.833333333333334</c:v>
                </c:pt>
                <c:pt idx="197">
                  <c:v>14.916666666666666</c:v>
                </c:pt>
                <c:pt idx="198">
                  <c:v>15</c:v>
                </c:pt>
                <c:pt idx="199">
                  <c:v>15.083333333333334</c:v>
                </c:pt>
                <c:pt idx="200">
                  <c:v>15.166666666666666</c:v>
                </c:pt>
                <c:pt idx="201">
                  <c:v>15.25</c:v>
                </c:pt>
                <c:pt idx="202">
                  <c:v>15.333333333333334</c:v>
                </c:pt>
                <c:pt idx="203">
                  <c:v>15.416666666666666</c:v>
                </c:pt>
                <c:pt idx="204">
                  <c:v>15.5</c:v>
                </c:pt>
                <c:pt idx="205">
                  <c:v>15.583333333333334</c:v>
                </c:pt>
                <c:pt idx="206">
                  <c:v>15.666666666666666</c:v>
                </c:pt>
                <c:pt idx="207">
                  <c:v>15.75</c:v>
                </c:pt>
                <c:pt idx="208">
                  <c:v>15.833333333333334</c:v>
                </c:pt>
                <c:pt idx="209">
                  <c:v>15.916666666666666</c:v>
                </c:pt>
                <c:pt idx="210">
                  <c:v>16</c:v>
                </c:pt>
                <c:pt idx="211">
                  <c:v>16.083333333333332</c:v>
                </c:pt>
                <c:pt idx="212">
                  <c:v>16.166666666666668</c:v>
                </c:pt>
                <c:pt idx="213">
                  <c:v>16.25</c:v>
                </c:pt>
                <c:pt idx="214">
                  <c:v>16.333333333333332</c:v>
                </c:pt>
                <c:pt idx="215">
                  <c:v>16.416666666666668</c:v>
                </c:pt>
                <c:pt idx="216">
                  <c:v>16.5</c:v>
                </c:pt>
                <c:pt idx="217">
                  <c:v>16.583333333333332</c:v>
                </c:pt>
                <c:pt idx="218">
                  <c:v>16.666666666666668</c:v>
                </c:pt>
                <c:pt idx="219">
                  <c:v>16.75</c:v>
                </c:pt>
                <c:pt idx="220">
                  <c:v>16.833333333333332</c:v>
                </c:pt>
                <c:pt idx="221">
                  <c:v>16.916666666666668</c:v>
                </c:pt>
                <c:pt idx="222">
                  <c:v>17</c:v>
                </c:pt>
                <c:pt idx="223">
                  <c:v>17.083333333333332</c:v>
                </c:pt>
                <c:pt idx="224">
                  <c:v>17.166666666666668</c:v>
                </c:pt>
                <c:pt idx="225">
                  <c:v>17.25</c:v>
                </c:pt>
                <c:pt idx="226">
                  <c:v>17.333333333333332</c:v>
                </c:pt>
                <c:pt idx="227">
                  <c:v>17.416666666666668</c:v>
                </c:pt>
                <c:pt idx="228">
                  <c:v>17.5</c:v>
                </c:pt>
                <c:pt idx="229">
                  <c:v>17.583333333333332</c:v>
                </c:pt>
                <c:pt idx="230">
                  <c:v>17.666666666666668</c:v>
                </c:pt>
                <c:pt idx="231">
                  <c:v>17.75</c:v>
                </c:pt>
                <c:pt idx="232">
                  <c:v>17.833333333333332</c:v>
                </c:pt>
                <c:pt idx="233">
                  <c:v>17.916666666666668</c:v>
                </c:pt>
                <c:pt idx="234">
                  <c:v>18</c:v>
                </c:pt>
                <c:pt idx="235">
                  <c:v>18.083333333333332</c:v>
                </c:pt>
                <c:pt idx="236">
                  <c:v>18.166666666666668</c:v>
                </c:pt>
                <c:pt idx="237">
                  <c:v>18.25</c:v>
                </c:pt>
                <c:pt idx="238">
                  <c:v>18.333333333333332</c:v>
                </c:pt>
                <c:pt idx="239">
                  <c:v>18.416666666666668</c:v>
                </c:pt>
                <c:pt idx="240">
                  <c:v>18.5</c:v>
                </c:pt>
                <c:pt idx="241">
                  <c:v>18.583333333333332</c:v>
                </c:pt>
                <c:pt idx="242">
                  <c:v>18.666666666666668</c:v>
                </c:pt>
                <c:pt idx="243">
                  <c:v>18.75</c:v>
                </c:pt>
                <c:pt idx="244">
                  <c:v>18.833333333333332</c:v>
                </c:pt>
                <c:pt idx="245">
                  <c:v>18.916666666666668</c:v>
                </c:pt>
                <c:pt idx="246">
                  <c:v>19</c:v>
                </c:pt>
                <c:pt idx="247">
                  <c:v>19.083333333333332</c:v>
                </c:pt>
                <c:pt idx="248">
                  <c:v>19.166666666666668</c:v>
                </c:pt>
                <c:pt idx="249">
                  <c:v>19.25</c:v>
                </c:pt>
                <c:pt idx="250">
                  <c:v>19.333333333333332</c:v>
                </c:pt>
                <c:pt idx="251">
                  <c:v>19.416666666666668</c:v>
                </c:pt>
                <c:pt idx="252">
                  <c:v>19.5</c:v>
                </c:pt>
                <c:pt idx="253">
                  <c:v>19.583333333333332</c:v>
                </c:pt>
                <c:pt idx="254">
                  <c:v>19.666666666666668</c:v>
                </c:pt>
                <c:pt idx="255">
                  <c:v>19.75</c:v>
                </c:pt>
                <c:pt idx="256">
                  <c:v>19.833333333333332</c:v>
                </c:pt>
                <c:pt idx="257">
                  <c:v>19.916666666666668</c:v>
                </c:pt>
                <c:pt idx="258">
                  <c:v>20</c:v>
                </c:pt>
                <c:pt idx="259">
                  <c:v>20.083333333333332</c:v>
                </c:pt>
                <c:pt idx="260">
                  <c:v>20.166666666666668</c:v>
                </c:pt>
                <c:pt idx="261">
                  <c:v>20.25</c:v>
                </c:pt>
                <c:pt idx="262">
                  <c:v>20.333333333333332</c:v>
                </c:pt>
                <c:pt idx="263">
                  <c:v>20.416666666666668</c:v>
                </c:pt>
                <c:pt idx="264">
                  <c:v>20.5</c:v>
                </c:pt>
                <c:pt idx="265">
                  <c:v>20.583333333333332</c:v>
                </c:pt>
                <c:pt idx="266">
                  <c:v>20.666666666666668</c:v>
                </c:pt>
                <c:pt idx="267">
                  <c:v>20.75</c:v>
                </c:pt>
                <c:pt idx="268">
                  <c:v>20.833333333333332</c:v>
                </c:pt>
                <c:pt idx="269">
                  <c:v>20.916666666666668</c:v>
                </c:pt>
                <c:pt idx="270">
                  <c:v>21</c:v>
                </c:pt>
                <c:pt idx="271">
                  <c:v>21.083333333333332</c:v>
                </c:pt>
                <c:pt idx="272">
                  <c:v>21.166666666666668</c:v>
                </c:pt>
                <c:pt idx="273">
                  <c:v>21.25</c:v>
                </c:pt>
                <c:pt idx="274">
                  <c:v>21.333333333333332</c:v>
                </c:pt>
                <c:pt idx="275">
                  <c:v>21.416666666666668</c:v>
                </c:pt>
                <c:pt idx="276">
                  <c:v>21.5</c:v>
                </c:pt>
                <c:pt idx="277">
                  <c:v>21.583333333333332</c:v>
                </c:pt>
                <c:pt idx="278">
                  <c:v>21.666666666666668</c:v>
                </c:pt>
                <c:pt idx="279">
                  <c:v>21.75</c:v>
                </c:pt>
                <c:pt idx="280">
                  <c:v>21.833333333333332</c:v>
                </c:pt>
                <c:pt idx="281">
                  <c:v>21.916666666666668</c:v>
                </c:pt>
                <c:pt idx="282">
                  <c:v>22</c:v>
                </c:pt>
                <c:pt idx="283">
                  <c:v>22.083333333333332</c:v>
                </c:pt>
                <c:pt idx="284">
                  <c:v>22.166666666666668</c:v>
                </c:pt>
                <c:pt idx="285">
                  <c:v>22.25</c:v>
                </c:pt>
                <c:pt idx="286">
                  <c:v>22.333333333333332</c:v>
                </c:pt>
                <c:pt idx="287">
                  <c:v>22.416666666666668</c:v>
                </c:pt>
                <c:pt idx="288">
                  <c:v>22.5</c:v>
                </c:pt>
                <c:pt idx="289">
                  <c:v>22.583333333333332</c:v>
                </c:pt>
                <c:pt idx="290">
                  <c:v>22.666666666666668</c:v>
                </c:pt>
                <c:pt idx="291">
                  <c:v>22.75</c:v>
                </c:pt>
                <c:pt idx="292">
                  <c:v>22.833333333333332</c:v>
                </c:pt>
                <c:pt idx="293">
                  <c:v>22.916666666666668</c:v>
                </c:pt>
                <c:pt idx="294">
                  <c:v>23</c:v>
                </c:pt>
                <c:pt idx="295">
                  <c:v>23.083333333333332</c:v>
                </c:pt>
                <c:pt idx="296">
                  <c:v>23.166666666666668</c:v>
                </c:pt>
                <c:pt idx="297">
                  <c:v>23.25</c:v>
                </c:pt>
                <c:pt idx="298">
                  <c:v>23.333333333333332</c:v>
                </c:pt>
                <c:pt idx="299">
                  <c:v>23.416666666666668</c:v>
                </c:pt>
                <c:pt idx="300">
                  <c:v>23.5</c:v>
                </c:pt>
                <c:pt idx="301">
                  <c:v>23.583333333333332</c:v>
                </c:pt>
                <c:pt idx="302">
                  <c:v>23.666666666666668</c:v>
                </c:pt>
                <c:pt idx="303">
                  <c:v>23.75</c:v>
                </c:pt>
                <c:pt idx="304">
                  <c:v>23.833333333333332</c:v>
                </c:pt>
                <c:pt idx="305">
                  <c:v>23.916666666666668</c:v>
                </c:pt>
                <c:pt idx="306">
                  <c:v>24</c:v>
                </c:pt>
                <c:pt idx="307">
                  <c:v>24.083333333333332</c:v>
                </c:pt>
                <c:pt idx="308">
                  <c:v>24.166666666666668</c:v>
                </c:pt>
                <c:pt idx="309">
                  <c:v>24.25</c:v>
                </c:pt>
                <c:pt idx="310">
                  <c:v>24.333333333333332</c:v>
                </c:pt>
                <c:pt idx="311">
                  <c:v>24.416666666666668</c:v>
                </c:pt>
                <c:pt idx="312">
                  <c:v>24.5</c:v>
                </c:pt>
                <c:pt idx="313">
                  <c:v>24.583333333333332</c:v>
                </c:pt>
                <c:pt idx="314">
                  <c:v>24.666666666666668</c:v>
                </c:pt>
                <c:pt idx="315">
                  <c:v>24.75</c:v>
                </c:pt>
                <c:pt idx="316">
                  <c:v>24.833333333333332</c:v>
                </c:pt>
                <c:pt idx="317">
                  <c:v>24.916666666666668</c:v>
                </c:pt>
                <c:pt idx="318">
                  <c:v>25</c:v>
                </c:pt>
                <c:pt idx="319">
                  <c:v>25.083333333333332</c:v>
                </c:pt>
                <c:pt idx="320">
                  <c:v>25.166666666666668</c:v>
                </c:pt>
                <c:pt idx="321">
                  <c:v>25.25</c:v>
                </c:pt>
                <c:pt idx="322">
                  <c:v>25.333333333333332</c:v>
                </c:pt>
                <c:pt idx="323">
                  <c:v>25.416666666666668</c:v>
                </c:pt>
                <c:pt idx="324">
                  <c:v>25.5</c:v>
                </c:pt>
                <c:pt idx="325">
                  <c:v>25.583333333333332</c:v>
                </c:pt>
                <c:pt idx="326">
                  <c:v>25.666666666666668</c:v>
                </c:pt>
                <c:pt idx="327">
                  <c:v>25.75</c:v>
                </c:pt>
                <c:pt idx="328">
                  <c:v>25.833333333333332</c:v>
                </c:pt>
                <c:pt idx="329">
                  <c:v>25.916666666666668</c:v>
                </c:pt>
                <c:pt idx="330">
                  <c:v>26</c:v>
                </c:pt>
                <c:pt idx="331">
                  <c:v>26.083333333333332</c:v>
                </c:pt>
                <c:pt idx="332">
                  <c:v>26.166666666666668</c:v>
                </c:pt>
                <c:pt idx="333">
                  <c:v>26.25</c:v>
                </c:pt>
                <c:pt idx="334">
                  <c:v>26.333333333333332</c:v>
                </c:pt>
                <c:pt idx="335">
                  <c:v>26.416666666666668</c:v>
                </c:pt>
                <c:pt idx="336">
                  <c:v>26.5</c:v>
                </c:pt>
                <c:pt idx="337">
                  <c:v>26.583333333333332</c:v>
                </c:pt>
                <c:pt idx="338">
                  <c:v>26.666666666666668</c:v>
                </c:pt>
                <c:pt idx="339">
                  <c:v>26.75</c:v>
                </c:pt>
                <c:pt idx="340">
                  <c:v>26.833333333333332</c:v>
                </c:pt>
                <c:pt idx="341">
                  <c:v>26.916666666666668</c:v>
                </c:pt>
                <c:pt idx="342">
                  <c:v>27</c:v>
                </c:pt>
                <c:pt idx="343">
                  <c:v>27.083333333333332</c:v>
                </c:pt>
                <c:pt idx="344">
                  <c:v>27.166666666666668</c:v>
                </c:pt>
                <c:pt idx="345">
                  <c:v>27.25</c:v>
                </c:pt>
                <c:pt idx="346">
                  <c:v>27.333333333333332</c:v>
                </c:pt>
                <c:pt idx="347">
                  <c:v>27.416666666666668</c:v>
                </c:pt>
                <c:pt idx="348">
                  <c:v>27.5</c:v>
                </c:pt>
                <c:pt idx="349">
                  <c:v>27.583333333333332</c:v>
                </c:pt>
                <c:pt idx="350">
                  <c:v>27.666666666666668</c:v>
                </c:pt>
                <c:pt idx="351">
                  <c:v>27.75</c:v>
                </c:pt>
                <c:pt idx="352">
                  <c:v>27.833333333333332</c:v>
                </c:pt>
                <c:pt idx="353">
                  <c:v>27.916666666666668</c:v>
                </c:pt>
                <c:pt idx="354">
                  <c:v>28</c:v>
                </c:pt>
                <c:pt idx="355">
                  <c:v>28.083333333333332</c:v>
                </c:pt>
                <c:pt idx="356">
                  <c:v>28.166666666666668</c:v>
                </c:pt>
                <c:pt idx="357">
                  <c:v>28.25</c:v>
                </c:pt>
                <c:pt idx="358">
                  <c:v>28.333333333333332</c:v>
                </c:pt>
                <c:pt idx="359">
                  <c:v>28.416666666666668</c:v>
                </c:pt>
                <c:pt idx="360">
                  <c:v>28.5</c:v>
                </c:pt>
                <c:pt idx="361">
                  <c:v>28.583333333333332</c:v>
                </c:pt>
                <c:pt idx="362">
                  <c:v>28.666666666666668</c:v>
                </c:pt>
                <c:pt idx="363">
                  <c:v>28.75</c:v>
                </c:pt>
                <c:pt idx="364">
                  <c:v>28.833333333333332</c:v>
                </c:pt>
                <c:pt idx="365">
                  <c:v>28.916666666666668</c:v>
                </c:pt>
                <c:pt idx="366">
                  <c:v>29</c:v>
                </c:pt>
                <c:pt idx="367">
                  <c:v>29.083333333333332</c:v>
                </c:pt>
                <c:pt idx="368">
                  <c:v>29.166666666666668</c:v>
                </c:pt>
                <c:pt idx="369">
                  <c:v>29.25</c:v>
                </c:pt>
                <c:pt idx="370">
                  <c:v>29.333333333333332</c:v>
                </c:pt>
                <c:pt idx="371">
                  <c:v>29.416666666666668</c:v>
                </c:pt>
                <c:pt idx="372">
                  <c:v>29.5</c:v>
                </c:pt>
                <c:pt idx="373">
                  <c:v>29.583333333333332</c:v>
                </c:pt>
                <c:pt idx="374">
                  <c:v>29.666666666666668</c:v>
                </c:pt>
                <c:pt idx="375">
                  <c:v>29.75</c:v>
                </c:pt>
                <c:pt idx="376">
                  <c:v>29.833333333333332</c:v>
                </c:pt>
                <c:pt idx="377">
                  <c:v>29.916666666666668</c:v>
                </c:pt>
                <c:pt idx="378">
                  <c:v>30</c:v>
                </c:pt>
                <c:pt idx="379">
                  <c:v>30.083333333333332</c:v>
                </c:pt>
                <c:pt idx="380">
                  <c:v>30.166666666666668</c:v>
                </c:pt>
                <c:pt idx="381">
                  <c:v>30.25</c:v>
                </c:pt>
                <c:pt idx="382">
                  <c:v>30.333333333333332</c:v>
                </c:pt>
                <c:pt idx="383">
                  <c:v>30.416666666666668</c:v>
                </c:pt>
                <c:pt idx="384">
                  <c:v>30.5</c:v>
                </c:pt>
                <c:pt idx="385">
                  <c:v>30.583333333333332</c:v>
                </c:pt>
                <c:pt idx="386">
                  <c:v>30.666666666666668</c:v>
                </c:pt>
                <c:pt idx="387">
                  <c:v>30.75</c:v>
                </c:pt>
                <c:pt idx="388">
                  <c:v>30.833333333333332</c:v>
                </c:pt>
                <c:pt idx="389">
                  <c:v>30.916666666666668</c:v>
                </c:pt>
                <c:pt idx="390">
                  <c:v>31</c:v>
                </c:pt>
                <c:pt idx="391">
                  <c:v>31.083333333333332</c:v>
                </c:pt>
                <c:pt idx="392">
                  <c:v>31.166666666666668</c:v>
                </c:pt>
                <c:pt idx="393">
                  <c:v>31.25</c:v>
                </c:pt>
                <c:pt idx="394">
                  <c:v>31.333333333333332</c:v>
                </c:pt>
                <c:pt idx="395">
                  <c:v>31.416666666666668</c:v>
                </c:pt>
                <c:pt idx="396">
                  <c:v>31.5</c:v>
                </c:pt>
                <c:pt idx="397">
                  <c:v>31.583333333333332</c:v>
                </c:pt>
                <c:pt idx="398">
                  <c:v>31.666666666666668</c:v>
                </c:pt>
                <c:pt idx="399">
                  <c:v>31.75</c:v>
                </c:pt>
                <c:pt idx="400">
                  <c:v>31.833333333333332</c:v>
                </c:pt>
                <c:pt idx="401">
                  <c:v>31.916666666666668</c:v>
                </c:pt>
                <c:pt idx="402">
                  <c:v>32</c:v>
                </c:pt>
                <c:pt idx="403">
                  <c:v>32.083333333333336</c:v>
                </c:pt>
                <c:pt idx="404">
                  <c:v>32.166666666666664</c:v>
                </c:pt>
                <c:pt idx="405">
                  <c:v>32.25</c:v>
                </c:pt>
                <c:pt idx="406">
                  <c:v>32.333333333333336</c:v>
                </c:pt>
                <c:pt idx="407">
                  <c:v>32.416666666666664</c:v>
                </c:pt>
                <c:pt idx="408">
                  <c:v>32.5</c:v>
                </c:pt>
                <c:pt idx="409">
                  <c:v>32.583333333333336</c:v>
                </c:pt>
                <c:pt idx="410">
                  <c:v>32.666666666666664</c:v>
                </c:pt>
                <c:pt idx="411">
                  <c:v>32.75</c:v>
                </c:pt>
                <c:pt idx="412">
                  <c:v>32.833333333333336</c:v>
                </c:pt>
                <c:pt idx="413">
                  <c:v>32.916666666666664</c:v>
                </c:pt>
                <c:pt idx="414">
                  <c:v>33</c:v>
                </c:pt>
              </c:numCache>
            </c:numRef>
          </c:xVal>
          <c:yVal>
            <c:numRef>
              <c:f>S4D!$E$39:$E$453</c:f>
              <c:numCache>
                <c:formatCode>General</c:formatCode>
                <c:ptCount val="415"/>
                <c:pt idx="0">
                  <c:v>0.10000000000000002</c:v>
                </c:pt>
                <c:pt idx="1">
                  <c:v>0.10129715197283819</c:v>
                </c:pt>
                <c:pt idx="2">
                  <c:v>0.10257268673948328</c:v>
                </c:pt>
                <c:pt idx="3">
                  <c:v>0.10382696455348565</c:v>
                </c:pt>
                <c:pt idx="4">
                  <c:v>0.10506033966472343</c:v>
                </c:pt>
                <c:pt idx="5">
                  <c:v>0.10627316041945455</c:v>
                </c:pt>
                <c:pt idx="6">
                  <c:v>0.10746576935870122</c:v>
                </c:pt>
                <c:pt idx="7">
                  <c:v>0.10863850331499504</c:v>
                </c:pt>
                <c:pt idx="8">
                  <c:v>0.10979169350750967</c:v>
                </c:pt>
                <c:pt idx="9">
                  <c:v>0.11092566563560823</c:v>
                </c:pt>
                <c:pt idx="10">
                  <c:v>0.11204073997083161</c:v>
                </c:pt>
                <c:pt idx="11">
                  <c:v>0.11313723144735384</c:v>
                </c:pt>
                <c:pt idx="12">
                  <c:v>0.11421544975093005</c:v>
                </c:pt>
                <c:pt idx="13">
                  <c:v>0.11527569940636199</c:v>
                </c:pt>
                <c:pt idx="14">
                  <c:v>0.11631827986350601</c:v>
                </c:pt>
                <c:pt idx="15">
                  <c:v>0.11734348558184773</c:v>
                </c:pt>
                <c:pt idx="16">
                  <c:v>0.11835160611366712</c:v>
                </c:pt>
                <c:pt idx="17">
                  <c:v>0.11934292618581782</c:v>
                </c:pt>
                <c:pt idx="18">
                  <c:v>0.12031772578014342</c:v>
                </c:pt>
                <c:pt idx="19">
                  <c:v>0.12127628021255377</c:v>
                </c:pt>
                <c:pt idx="20">
                  <c:v>0.12221886021078321</c:v>
                </c:pt>
                <c:pt idx="21">
                  <c:v>0.12314573199085327</c:v>
                </c:pt>
                <c:pt idx="22">
                  <c:v>0.12405715733226089</c:v>
                </c:pt>
                <c:pt idx="23">
                  <c:v>0.12495339365191362</c:v>
                </c:pt>
                <c:pt idx="24">
                  <c:v>0.12583469407683281</c:v>
                </c:pt>
                <c:pt idx="25">
                  <c:v>0.12788083174961515</c:v>
                </c:pt>
                <c:pt idx="26">
                  <c:v>0.13330494832974601</c:v>
                </c:pt>
                <c:pt idx="27">
                  <c:v>0.14208441244414086</c:v>
                </c:pt>
                <c:pt idx="28">
                  <c:v>0.1541967443426156</c:v>
                </c:pt>
                <c:pt idx="29">
                  <c:v>0.16961961488212937</c:v>
                </c:pt>
                <c:pt idx="30">
                  <c:v>0.1883308445176638</c:v>
                </c:pt>
                <c:pt idx="31">
                  <c:v>0.21030840230009043</c:v>
                </c:pt>
                <c:pt idx="32">
                  <c:v>0.23553040488049676</c:v>
                </c:pt>
                <c:pt idx="33">
                  <c:v>0.26397511552143399</c:v>
                </c:pt>
                <c:pt idx="34">
                  <c:v>0.29562094311457066</c:v>
                </c:pt>
                <c:pt idx="35">
                  <c:v>0.3304464412050695</c:v>
                </c:pt>
                <c:pt idx="36">
                  <c:v>0.36843030702244933</c:v>
                </c:pt>
                <c:pt idx="37">
                  <c:v>0.40955138051795864</c:v>
                </c:pt>
                <c:pt idx="38">
                  <c:v>0.453788643408368</c:v>
                </c:pt>
                <c:pt idx="39">
                  <c:v>0.50112121822615507</c:v>
                </c:pt>
                <c:pt idx="40">
                  <c:v>0.55152836737620092</c:v>
                </c:pt>
                <c:pt idx="41">
                  <c:v>0.60498949219849507</c:v>
                </c:pt>
                <c:pt idx="42">
                  <c:v>0.66148413203752454</c:v>
                </c:pt>
                <c:pt idx="43">
                  <c:v>0.72099196331755178</c:v>
                </c:pt>
                <c:pt idx="44">
                  <c:v>0.78349279862431198</c:v>
                </c:pt>
                <c:pt idx="45">
                  <c:v>0.84896658579263939</c:v>
                </c:pt>
                <c:pt idx="46">
                  <c:v>0.91739340700049954</c:v>
                </c:pt>
                <c:pt idx="47">
                  <c:v>0.98875347786885781</c:v>
                </c:pt>
                <c:pt idx="48">
                  <c:v>1.0630271465676362</c:v>
                </c:pt>
                <c:pt idx="49">
                  <c:v>1.1401948929277181</c:v>
                </c:pt>
                <c:pt idx="50">
                  <c:v>1.2202373275588703</c:v>
                </c:pt>
                <c:pt idx="51">
                  <c:v>1.303135190973473</c:v>
                </c:pt>
                <c:pt idx="52">
                  <c:v>1.3888693527163525</c:v>
                </c:pt>
                <c:pt idx="53">
                  <c:v>1.4774208105002264</c:v>
                </c:pt>
                <c:pt idx="54">
                  <c:v>1.5687706893470093</c:v>
                </c:pt>
                <c:pt idx="55">
                  <c:v>1.8092657503487568</c:v>
                </c:pt>
                <c:pt idx="56">
                  <c:v>2.0668445799463506</c:v>
                </c:pt>
                <c:pt idx="57">
                  <c:v>2.3412224749160728</c:v>
                </c:pt>
                <c:pt idx="58">
                  <c:v>2.6321194766504417</c:v>
                </c:pt>
                <c:pt idx="59">
                  <c:v>2.9392602920885791</c:v>
                </c:pt>
                <c:pt idx="60">
                  <c:v>3.2623742159641984</c:v>
                </c:pt>
                <c:pt idx="61">
                  <c:v>3.6011950543494846</c:v>
                </c:pt>
                <c:pt idx="62">
                  <c:v>3.9554610494729934</c:v>
                </c:pt>
                <c:pt idx="63">
                  <c:v>4.3249148057905948</c:v>
                </c:pt>
                <c:pt idx="64">
                  <c:v>4.7093032172883227</c:v>
                </c:pt>
                <c:pt idx="65">
                  <c:v>5.1083773959968228</c:v>
                </c:pt>
                <c:pt idx="66">
                  <c:v>5.5218926016971066</c:v>
                </c:pt>
                <c:pt idx="67">
                  <c:v>5.9390328098421143</c:v>
                </c:pt>
                <c:pt idx="68">
                  <c:v>6.3492213222107443</c:v>
                </c:pt>
                <c:pt idx="69">
                  <c:v>6.7525739897164847</c:v>
                </c:pt>
                <c:pt idx="70">
                  <c:v>7.1492047326022989</c:v>
                </c:pt>
                <c:pt idx="71">
                  <c:v>7.5392255726154955</c:v>
                </c:pt>
                <c:pt idx="72">
                  <c:v>7.9227466646464109</c:v>
                </c:pt>
                <c:pt idx="73">
                  <c:v>8.2998763278398151</c:v>
                </c:pt>
                <c:pt idx="74">
                  <c:v>8.6707210761878493</c:v>
                </c:pt>
                <c:pt idx="75">
                  <c:v>9.0353856486131523</c:v>
                </c:pt>
                <c:pt idx="76">
                  <c:v>9.3939730385505857</c:v>
                </c:pt>
                <c:pt idx="77">
                  <c:v>9.7465845230360468</c:v>
                </c:pt>
                <c:pt idx="78">
                  <c:v>10.093319691310462</c:v>
                </c:pt>
                <c:pt idx="79">
                  <c:v>10.434276472947124</c:v>
                </c:pt>
                <c:pt idx="80">
                  <c:v>10.769551165510254</c:v>
                </c:pt>
                <c:pt idx="81">
                  <c:v>11.099238461752655</c:v>
                </c:pt>
                <c:pt idx="82">
                  <c:v>11.423431476360097</c:v>
                </c:pt>
                <c:pt idx="83">
                  <c:v>11.742221772250007</c:v>
                </c:pt>
                <c:pt idx="84">
                  <c:v>12.055699386431908</c:v>
                </c:pt>
                <c:pt idx="85">
                  <c:v>12.363952855436846</c:v>
                </c:pt>
                <c:pt idx="86">
                  <c:v>12.667069240323078</c:v>
                </c:pt>
                <c:pt idx="87">
                  <c:v>12.965134151265007</c:v>
                </c:pt>
                <c:pt idx="88">
                  <c:v>13.25823177173236</c:v>
                </c:pt>
                <c:pt idx="89">
                  <c:v>13.546444882266394</c:v>
                </c:pt>
                <c:pt idx="90">
                  <c:v>13.8298548838599</c:v>
                </c:pt>
                <c:pt idx="91">
                  <c:v>14.111185661686443</c:v>
                </c:pt>
                <c:pt idx="92">
                  <c:v>14.393100938051363</c:v>
                </c:pt>
                <c:pt idx="93">
                  <c:v>14.675590972210566</c:v>
                </c:pt>
                <c:pt idx="94">
                  <c:v>14.958646185750723</c:v>
                </c:pt>
                <c:pt idx="95">
                  <c:v>15.242257159883998</c:v>
                </c:pt>
                <c:pt idx="96">
                  <c:v>15.52641463278789</c:v>
                </c:pt>
                <c:pt idx="97">
                  <c:v>15.811109496989369</c:v>
                </c:pt>
                <c:pt idx="98">
                  <c:v>16.096332796792623</c:v>
                </c:pt>
                <c:pt idx="99">
                  <c:v>16.382075725749679</c:v>
                </c:pt>
                <c:pt idx="100">
                  <c:v>16.668329624173168</c:v>
                </c:pt>
                <c:pt idx="101">
                  <c:v>16.955085976690523</c:v>
                </c:pt>
                <c:pt idx="102">
                  <c:v>17.242336409838984</c:v>
                </c:pt>
                <c:pt idx="103">
                  <c:v>17.530072689700621</c:v>
                </c:pt>
                <c:pt idx="104">
                  <c:v>17.818286719576822</c:v>
                </c:pt>
                <c:pt idx="105">
                  <c:v>18.106970537701518</c:v>
                </c:pt>
                <c:pt idx="106">
                  <c:v>18.396116314992483</c:v>
                </c:pt>
                <c:pt idx="107">
                  <c:v>18.685716352840199</c:v>
                </c:pt>
                <c:pt idx="108">
                  <c:v>18.975763080933447</c:v>
                </c:pt>
                <c:pt idx="109">
                  <c:v>19.266249055121232</c:v>
                </c:pt>
                <c:pt idx="110">
                  <c:v>19.557166955310322</c:v>
                </c:pt>
                <c:pt idx="111">
                  <c:v>19.84850958339776</c:v>
                </c:pt>
                <c:pt idx="112">
                  <c:v>20.140269861237936</c:v>
                </c:pt>
                <c:pt idx="113">
                  <c:v>20.43244082864345</c:v>
                </c:pt>
                <c:pt idx="114">
                  <c:v>20.725015641419315</c:v>
                </c:pt>
                <c:pt idx="115">
                  <c:v>21.141893628930539</c:v>
                </c:pt>
                <c:pt idx="116">
                  <c:v>21.551824290606326</c:v>
                </c:pt>
                <c:pt idx="117">
                  <c:v>21.954923404534526</c:v>
                </c:pt>
                <c:pt idx="118">
                  <c:v>22.351304819346122</c:v>
                </c:pt>
                <c:pt idx="119">
                  <c:v>22.741080486369857</c:v>
                </c:pt>
                <c:pt idx="120">
                  <c:v>23.124360491251039</c:v>
                </c:pt>
                <c:pt idx="121">
                  <c:v>23.501253085043391</c:v>
                </c:pt>
                <c:pt idx="122">
                  <c:v>23.871864714782749</c:v>
                </c:pt>
                <c:pt idx="123">
                  <c:v>24.236300053551279</c:v>
                </c:pt>
                <c:pt idx="124">
                  <c:v>24.59466203004062</c:v>
                </c:pt>
                <c:pt idx="125">
                  <c:v>24.947051857622395</c:v>
                </c:pt>
                <c:pt idx="126">
                  <c:v>25.293569062934228</c:v>
                </c:pt>
                <c:pt idx="127">
                  <c:v>25.63431151398941</c:v>
                </c:pt>
                <c:pt idx="128">
                  <c:v>25.969375447818045</c:v>
                </c:pt>
                <c:pt idx="129">
                  <c:v>26.298855497647651</c:v>
                </c:pt>
                <c:pt idx="130">
                  <c:v>26.622844719630699</c:v>
                </c:pt>
                <c:pt idx="131">
                  <c:v>26.941434619126788</c:v>
                </c:pt>
                <c:pt idx="132">
                  <c:v>27.254715176546807</c:v>
                </c:pt>
                <c:pt idx="133">
                  <c:v>27.562774872766408</c:v>
                </c:pt>
                <c:pt idx="134">
                  <c:v>27.865700714115953</c:v>
                </c:pt>
                <c:pt idx="135">
                  <c:v>28.163578256953997</c:v>
                </c:pt>
                <c:pt idx="136">
                  <c:v>28.456491631831259</c:v>
                </c:pt>
                <c:pt idx="137">
                  <c:v>28.74452356725191</c:v>
                </c:pt>
                <c:pt idx="138">
                  <c:v>29.027755413038836</c:v>
                </c:pt>
                <c:pt idx="139">
                  <c:v>29.30626716330956</c:v>
                </c:pt>
                <c:pt idx="140">
                  <c:v>29.580137479069244</c:v>
                </c:pt>
                <c:pt idx="141">
                  <c:v>29.849443710427163</c:v>
                </c:pt>
                <c:pt idx="142">
                  <c:v>30.114261918442974</c:v>
                </c:pt>
                <c:pt idx="143">
                  <c:v>30.374666896608911</c:v>
                </c:pt>
                <c:pt idx="144">
                  <c:v>30.630732191973909</c:v>
                </c:pt>
                <c:pt idx="145">
                  <c:v>30.882530125915803</c:v>
                </c:pt>
                <c:pt idx="146">
                  <c:v>31.130131814567239</c:v>
                </c:pt>
                <c:pt idx="147">
                  <c:v>31.373607188901307</c:v>
                </c:pt>
                <c:pt idx="148">
                  <c:v>31.613025014482311</c:v>
                </c:pt>
                <c:pt idx="149">
                  <c:v>31.848452910887506</c:v>
                </c:pt>
                <c:pt idx="150">
                  <c:v>32.079957370805097</c:v>
                </c:pt>
                <c:pt idx="151">
                  <c:v>32.307603778814006</c:v>
                </c:pt>
                <c:pt idx="152">
                  <c:v>32.53145642985065</c:v>
                </c:pt>
                <c:pt idx="153">
                  <c:v>32.75157854736797</c:v>
                </c:pt>
                <c:pt idx="154">
                  <c:v>32.968032301191847</c:v>
                </c:pt>
                <c:pt idx="155">
                  <c:v>33.180878825079937</c:v>
                </c:pt>
                <c:pt idx="156">
                  <c:v>33.390178233987896</c:v>
                </c:pt>
                <c:pt idx="157">
                  <c:v>33.595989641047808</c:v>
                </c:pt>
                <c:pt idx="158">
                  <c:v>33.798371174263735</c:v>
                </c:pt>
                <c:pt idx="159">
                  <c:v>33.997379992929005</c:v>
                </c:pt>
                <c:pt idx="160">
                  <c:v>34.193072303769902</c:v>
                </c:pt>
                <c:pt idx="161">
                  <c:v>34.385503376820289</c:v>
                </c:pt>
                <c:pt idx="162">
                  <c:v>34.574727561031736</c:v>
                </c:pt>
                <c:pt idx="163">
                  <c:v>34.74493525519005</c:v>
                </c:pt>
                <c:pt idx="164">
                  <c:v>34.880668940946762</c:v>
                </c:pt>
                <c:pt idx="165">
                  <c:v>34.982503132131768</c:v>
                </c:pt>
                <c:pt idx="166">
                  <c:v>35.051002768227406</c:v>
                </c:pt>
                <c:pt idx="167">
                  <c:v>35.086723373926056</c:v>
                </c:pt>
                <c:pt idx="168">
                  <c:v>35.090211216028912</c:v>
                </c:pt>
                <c:pt idx="169">
                  <c:v>35.06200345773005</c:v>
                </c:pt>
                <c:pt idx="170">
                  <c:v>35.00262831032898</c:v>
                </c:pt>
                <c:pt idx="171">
                  <c:v>34.912605182415319</c:v>
                </c:pt>
                <c:pt idx="172">
                  <c:v>34.792444826567014</c:v>
                </c:pt>
                <c:pt idx="173">
                  <c:v>34.642649483603982</c:v>
                </c:pt>
                <c:pt idx="174">
                  <c:v>34.463713024437567</c:v>
                </c:pt>
                <c:pt idx="175">
                  <c:v>34.256121089556174</c:v>
                </c:pt>
                <c:pt idx="176">
                  <c:v>34.02035122618642</c:v>
                </c:pt>
                <c:pt idx="177">
                  <c:v>33.756873023168325</c:v>
                </c:pt>
                <c:pt idx="178">
                  <c:v>33.466148243582808</c:v>
                </c:pt>
                <c:pt idx="179">
                  <c:v>33.148630955169075</c:v>
                </c:pt>
                <c:pt idx="180">
                  <c:v>32.804767658568473</c:v>
                </c:pt>
                <c:pt idx="181">
                  <c:v>32.43499741343112</c:v>
                </c:pt>
                <c:pt idx="182">
                  <c:v>32.039751962420986</c:v>
                </c:pt>
                <c:pt idx="183">
                  <c:v>31.619455853154452</c:v>
                </c:pt>
                <c:pt idx="184">
                  <c:v>31.174526558106741</c:v>
                </c:pt>
                <c:pt idx="185">
                  <c:v>30.705374592519998</c:v>
                </c:pt>
                <c:pt idx="186">
                  <c:v>30.212403630346461</c:v>
                </c:pt>
                <c:pt idx="187">
                  <c:v>29.71187366269303</c:v>
                </c:pt>
                <c:pt idx="188">
                  <c:v>29.219685091994737</c:v>
                </c:pt>
                <c:pt idx="189">
                  <c:v>28.735698907787363</c:v>
                </c:pt>
                <c:pt idx="190">
                  <c:v>28.259778416234123</c:v>
                </c:pt>
                <c:pt idx="191">
                  <c:v>27.791789201518796</c:v>
                </c:pt>
                <c:pt idx="192">
                  <c:v>27.331599087882207</c:v>
                </c:pt>
                <c:pt idx="193">
                  <c:v>26.879078102291377</c:v>
                </c:pt>
                <c:pt idx="194">
                  <c:v>26.434098437730817</c:v>
                </c:pt>
                <c:pt idx="195">
                  <c:v>25.996534417105558</c:v>
                </c:pt>
                <c:pt idx="196">
                  <c:v>25.566262457745751</c:v>
                </c:pt>
                <c:pt idx="197">
                  <c:v>25.143161036502789</c:v>
                </c:pt>
                <c:pt idx="198">
                  <c:v>24.727110655427154</c:v>
                </c:pt>
                <c:pt idx="199">
                  <c:v>24.317993808018162</c:v>
                </c:pt>
                <c:pt idx="200">
                  <c:v>23.915694946036247</c:v>
                </c:pt>
                <c:pt idx="201">
                  <c:v>23.520100446868256</c:v>
                </c:pt>
                <c:pt idx="202">
                  <c:v>23.131098581436667</c:v>
                </c:pt>
                <c:pt idx="203">
                  <c:v>22.748579482643542</c:v>
                </c:pt>
                <c:pt idx="204">
                  <c:v>22.372435114340409</c:v>
                </c:pt>
                <c:pt idx="205">
                  <c:v>22.002559240815252</c:v>
                </c:pt>
                <c:pt idx="206">
                  <c:v>21.638847396788009</c:v>
                </c:pt>
                <c:pt idx="207">
                  <c:v>21.281196857906068</c:v>
                </c:pt>
                <c:pt idx="208">
                  <c:v>20.929506611731519</c:v>
                </c:pt>
                <c:pt idx="209">
                  <c:v>20.583677329211845</c:v>
                </c:pt>
                <c:pt idx="210">
                  <c:v>20.243611336626103</c:v>
                </c:pt>
                <c:pt idx="211">
                  <c:v>19.909212587998599</c:v>
                </c:pt>
                <c:pt idx="212">
                  <c:v>19.58038663797231</c:v>
                </c:pt>
                <c:pt idx="213">
                  <c:v>19.257040615134358</c:v>
                </c:pt>
                <c:pt idx="214">
                  <c:v>18.939083195786022</c:v>
                </c:pt>
                <c:pt idx="215">
                  <c:v>18.626424578149905</c:v>
                </c:pt>
                <c:pt idx="216">
                  <c:v>18.318976457006887</c:v>
                </c:pt>
                <c:pt idx="217">
                  <c:v>18.016651998755801</c:v>
                </c:pt>
                <c:pt idx="218">
                  <c:v>17.719365816888729</c:v>
                </c:pt>
                <c:pt idx="219">
                  <c:v>17.427033947875007</c:v>
                </c:pt>
                <c:pt idx="220">
                  <c:v>17.139573827447112</c:v>
                </c:pt>
                <c:pt idx="221">
                  <c:v>16.856904267281781</c:v>
                </c:pt>
                <c:pt idx="222">
                  <c:v>16.578945432069702</c:v>
                </c:pt>
                <c:pt idx="223">
                  <c:v>16.305720236431771</c:v>
                </c:pt>
                <c:pt idx="224">
                  <c:v>16.037250646566473</c:v>
                </c:pt>
                <c:pt idx="225">
                  <c:v>15.773457409685609</c:v>
                </c:pt>
                <c:pt idx="226">
                  <c:v>15.514262593758994</c:v>
                </c:pt>
                <c:pt idx="227">
                  <c:v>15.25958956550387</c:v>
                </c:pt>
                <c:pt idx="228">
                  <c:v>15.009362968741065</c:v>
                </c:pt>
                <c:pt idx="229">
                  <c:v>14.763508703111958</c:v>
                </c:pt>
                <c:pt idx="230">
                  <c:v>14.521953903150012</c:v>
                </c:pt>
                <c:pt idx="231">
                  <c:v>14.28462691770117</c:v>
                </c:pt>
                <c:pt idx="232">
                  <c:v>14.051457289687157</c:v>
                </c:pt>
                <c:pt idx="233">
                  <c:v>13.822375736206071</c:v>
                </c:pt>
                <c:pt idx="234">
                  <c:v>13.59731412896458</c:v>
                </c:pt>
                <c:pt idx="235">
                  <c:v>13.376104055571789</c:v>
                </c:pt>
                <c:pt idx="236">
                  <c:v>13.158580476798482</c:v>
                </c:pt>
                <c:pt idx="237">
                  <c:v>12.944681956732765</c:v>
                </c:pt>
                <c:pt idx="238">
                  <c:v>12.734348083300194</c:v>
                </c:pt>
                <c:pt idx="239">
                  <c:v>12.527519451201403</c:v>
                </c:pt>
                <c:pt idx="240">
                  <c:v>12.324137645134053</c:v>
                </c:pt>
                <c:pt idx="241">
                  <c:v>12.124145223294414</c:v>
                </c:pt>
                <c:pt idx="242">
                  <c:v>11.927485701153879</c:v>
                </c:pt>
                <c:pt idx="243">
                  <c:v>11.734103535505852</c:v>
                </c:pt>
                <c:pt idx="244">
                  <c:v>11.543944108778485</c:v>
                </c:pt>
                <c:pt idx="245">
                  <c:v>11.356953713608872</c:v>
                </c:pt>
                <c:pt idx="246">
                  <c:v>11.173079537674285</c:v>
                </c:pt>
                <c:pt idx="247">
                  <c:v>10.992269648776217</c:v>
                </c:pt>
                <c:pt idx="248">
                  <c:v>10.814472980173001</c:v>
                </c:pt>
                <c:pt idx="249">
                  <c:v>10.639639316156847</c:v>
                </c:pt>
                <c:pt idx="250">
                  <c:v>10.467719277871273</c:v>
                </c:pt>
                <c:pt idx="251">
                  <c:v>10.298664309364851</c:v>
                </c:pt>
                <c:pt idx="252">
                  <c:v>10.132426663877391</c:v>
                </c:pt>
                <c:pt idx="253">
                  <c:v>9.9689593903546712</c:v>
                </c:pt>
                <c:pt idx="254">
                  <c:v>9.8082163201878867</c:v>
                </c:pt>
                <c:pt idx="255">
                  <c:v>9.6501520541740948</c:v>
                </c:pt>
                <c:pt idx="256">
                  <c:v>9.4947219496939823</c:v>
                </c:pt>
                <c:pt idx="257">
                  <c:v>9.3418821081032739</c:v>
                </c:pt>
                <c:pt idx="258">
                  <c:v>9.1915893623343088</c:v>
                </c:pt>
                <c:pt idx="259">
                  <c:v>9.0438012647042267</c:v>
                </c:pt>
                <c:pt idx="260">
                  <c:v>8.8984760749263092</c:v>
                </c:pt>
                <c:pt idx="261">
                  <c:v>8.7555727483211445</c:v>
                </c:pt>
                <c:pt idx="262">
                  <c:v>8.615050924224235</c:v>
                </c:pt>
                <c:pt idx="263">
                  <c:v>8.4768709145868044</c:v>
                </c:pt>
                <c:pt idx="264">
                  <c:v>8.3409936927665651</c:v>
                </c:pt>
                <c:pt idx="265">
                  <c:v>8.2073808825052907</c:v>
                </c:pt>
                <c:pt idx="266">
                  <c:v>8.0759947470900944</c:v>
                </c:pt>
                <c:pt idx="267">
                  <c:v>7.9467981786953068</c:v>
                </c:pt>
                <c:pt idx="268">
                  <c:v>7.8197546879019963</c:v>
                </c:pt>
                <c:pt idx="269">
                  <c:v>7.6948283933921404</c:v>
                </c:pt>
                <c:pt idx="270">
                  <c:v>7.5719840118145463</c:v>
                </c:pt>
                <c:pt idx="271">
                  <c:v>7.4511868478196508</c:v>
                </c:pt>
                <c:pt idx="272">
                  <c:v>7.3324027842603989</c:v>
                </c:pt>
                <c:pt idx="273">
                  <c:v>7.2155982725564307</c:v>
                </c:pt>
                <c:pt idx="274">
                  <c:v>7.1007403232188295</c:v>
                </c:pt>
                <c:pt idx="275">
                  <c:v>6.9877964965328081</c:v>
                </c:pt>
                <c:pt idx="276">
                  <c:v>6.8767348933956312</c:v>
                </c:pt>
                <c:pt idx="277">
                  <c:v>6.7675241463072631</c:v>
                </c:pt>
                <c:pt idx="278">
                  <c:v>6.6601334105111318</c:v>
                </c:pt>
                <c:pt idx="279">
                  <c:v>6.5545323552825394</c:v>
                </c:pt>
                <c:pt idx="280">
                  <c:v>6.4506911553622563</c:v>
                </c:pt>
                <c:pt idx="281">
                  <c:v>6.3485804825328778</c:v>
                </c:pt>
                <c:pt idx="282">
                  <c:v>6.2481714973355498</c:v>
                </c:pt>
                <c:pt idx="283">
                  <c:v>6.149435840924748</c:v>
                </c:pt>
                <c:pt idx="284">
                  <c:v>6.052345627058795</c:v>
                </c:pt>
                <c:pt idx="285">
                  <c:v>5.9568734342238558</c:v>
                </c:pt>
                <c:pt idx="286">
                  <c:v>5.8629922978891829</c:v>
                </c:pt>
                <c:pt idx="287">
                  <c:v>5.7706757028914444</c:v>
                </c:pt>
                <c:pt idx="288">
                  <c:v>5.6798975759459438</c:v>
                </c:pt>
                <c:pt idx="289">
                  <c:v>5.5906322782826683</c:v>
                </c:pt>
                <c:pt idx="290">
                  <c:v>5.5028545984050341</c:v>
                </c:pt>
                <c:pt idx="291">
                  <c:v>5.4165397449693273</c:v>
                </c:pt>
                <c:pt idx="292">
                  <c:v>5.3316633397827999</c:v>
                </c:pt>
                <c:pt idx="293">
                  <c:v>5.2482014109184476</c:v>
                </c:pt>
                <c:pt idx="294">
                  <c:v>5.1661303859445544</c:v>
                </c:pt>
                <c:pt idx="295">
                  <c:v>5.0854270852670345</c:v>
                </c:pt>
                <c:pt idx="296">
                  <c:v>5.0060687155827504</c:v>
                </c:pt>
                <c:pt idx="297">
                  <c:v>4.9280328634419286</c:v>
                </c:pt>
                <c:pt idx="298">
                  <c:v>4.851297488917842</c:v>
                </c:pt>
                <c:pt idx="299">
                  <c:v>4.7758409193820128</c:v>
                </c:pt>
                <c:pt idx="300">
                  <c:v>4.7016418433831282</c:v>
                </c:pt>
                <c:pt idx="301">
                  <c:v>4.6286793046279833</c:v>
                </c:pt>
                <c:pt idx="302">
                  <c:v>4.5569326960627219</c:v>
                </c:pt>
                <c:pt idx="303">
                  <c:v>4.4863817540527204</c:v>
                </c:pt>
                <c:pt idx="304">
                  <c:v>4.4170065526594566</c:v>
                </c:pt>
                <c:pt idx="305">
                  <c:v>4.3487874980127641</c:v>
                </c:pt>
                <c:pt idx="306">
                  <c:v>4.2817053227768689</c:v>
                </c:pt>
                <c:pt idx="307">
                  <c:v>4.2157410807086535</c:v>
                </c:pt>
                <c:pt idx="308">
                  <c:v>4.1508761413066013</c:v>
                </c:pt>
                <c:pt idx="309">
                  <c:v>4.0870921845489248</c:v>
                </c:pt>
                <c:pt idx="310">
                  <c:v>4.0243711957193815</c:v>
                </c:pt>
                <c:pt idx="311">
                  <c:v>3.9626954603193174</c:v>
                </c:pt>
                <c:pt idx="312">
                  <c:v>3.9020475590644961</c:v>
                </c:pt>
                <c:pt idx="313">
                  <c:v>3.8424103629653223</c:v>
                </c:pt>
                <c:pt idx="314">
                  <c:v>3.783767028489033</c:v>
                </c:pt>
                <c:pt idx="315">
                  <c:v>3.7261009928025306</c:v>
                </c:pt>
                <c:pt idx="316">
                  <c:v>3.6693959690944826</c:v>
                </c:pt>
                <c:pt idx="317">
                  <c:v>3.6136359419753852</c:v>
                </c:pt>
                <c:pt idx="318">
                  <c:v>3.5588051629542794</c:v>
                </c:pt>
                <c:pt idx="319">
                  <c:v>3.5048881459908556</c:v>
                </c:pt>
                <c:pt idx="320">
                  <c:v>3.4518696631216774</c:v>
                </c:pt>
                <c:pt idx="321">
                  <c:v>3.3997347401593023</c:v>
                </c:pt>
                <c:pt idx="322">
                  <c:v>3.3484686524630627</c:v>
                </c:pt>
                <c:pt idx="323">
                  <c:v>3.2980569207803421</c:v>
                </c:pt>
                <c:pt idx="324">
                  <c:v>3.2484853071571509</c:v>
                </c:pt>
                <c:pt idx="325">
                  <c:v>3.1997398109168547</c:v>
                </c:pt>
                <c:pt idx="326">
                  <c:v>3.1518066647059109</c:v>
                </c:pt>
                <c:pt idx="327">
                  <c:v>3.1046723306055175</c:v>
                </c:pt>
                <c:pt idx="328">
                  <c:v>3.0583234963080446</c:v>
                </c:pt>
                <c:pt idx="329">
                  <c:v>3.0127470713572002</c:v>
                </c:pt>
                <c:pt idx="330">
                  <c:v>2.9679301834508469</c:v>
                </c:pt>
                <c:pt idx="331">
                  <c:v>2.9238601748054389</c:v>
                </c:pt>
                <c:pt idx="332">
                  <c:v>2.8805245985810304</c:v>
                </c:pt>
                <c:pt idx="333">
                  <c:v>2.8379112153658901</c:v>
                </c:pt>
                <c:pt idx="334">
                  <c:v>2.796007989719667</c:v>
                </c:pt>
                <c:pt idx="335">
                  <c:v>2.7548030867741891</c:v>
                </c:pt>
                <c:pt idx="336">
                  <c:v>2.714284868890902</c:v>
                </c:pt>
                <c:pt idx="337">
                  <c:v>2.6744418923740083</c:v>
                </c:pt>
                <c:pt idx="338">
                  <c:v>2.6352629042383904</c:v>
                </c:pt>
                <c:pt idx="339">
                  <c:v>2.596736839031387</c:v>
                </c:pt>
                <c:pt idx="340">
                  <c:v>2.5588528157075463</c:v>
                </c:pt>
                <c:pt idx="341">
                  <c:v>2.5216001345554502</c:v>
                </c:pt>
                <c:pt idx="342">
                  <c:v>2.4849682741757646</c:v>
                </c:pt>
                <c:pt idx="343">
                  <c:v>2.4489468885096404</c:v>
                </c:pt>
                <c:pt idx="344">
                  <c:v>2.4135258039166452</c:v>
                </c:pt>
                <c:pt idx="345">
                  <c:v>2.3786950163013856</c:v>
                </c:pt>
                <c:pt idx="346">
                  <c:v>2.344444688288017</c:v>
                </c:pt>
                <c:pt idx="347">
                  <c:v>2.3107651464418448</c:v>
                </c:pt>
                <c:pt idx="348">
                  <c:v>2.277646878537217</c:v>
                </c:pt>
                <c:pt idx="349">
                  <c:v>2.2450805308709598</c:v>
                </c:pt>
                <c:pt idx="350">
                  <c:v>2.2130569056205793</c:v>
                </c:pt>
                <c:pt idx="351">
                  <c:v>2.1815669582464881</c:v>
                </c:pt>
                <c:pt idx="352">
                  <c:v>2.1506017949375251</c:v>
                </c:pt>
                <c:pt idx="353">
                  <c:v>2.1201526700990487</c:v>
                </c:pt>
                <c:pt idx="354">
                  <c:v>2.0902109838828897</c:v>
                </c:pt>
                <c:pt idx="355">
                  <c:v>2.0607682797584643</c:v>
                </c:pt>
                <c:pt idx="356">
                  <c:v>2.0318162421243717</c:v>
                </c:pt>
                <c:pt idx="357">
                  <c:v>2.003346693959787</c:v>
                </c:pt>
                <c:pt idx="358">
                  <c:v>1.9753515945150009</c:v>
                </c:pt>
                <c:pt idx="359">
                  <c:v>1.9478230370404441</c:v>
                </c:pt>
                <c:pt idx="360">
                  <c:v>1.9207532465535555</c:v>
                </c:pt>
                <c:pt idx="361">
                  <c:v>1.8941345776428675</c:v>
                </c:pt>
                <c:pt idx="362">
                  <c:v>1.8679595123086892</c:v>
                </c:pt>
                <c:pt idx="363">
                  <c:v>1.8422206578397722</c:v>
                </c:pt>
                <c:pt idx="364">
                  <c:v>1.816910744725361</c:v>
                </c:pt>
                <c:pt idx="365">
                  <c:v>1.7920226246020408</c:v>
                </c:pt>
                <c:pt idx="366">
                  <c:v>1.7675492682348033</c:v>
                </c:pt>
                <c:pt idx="367">
                  <c:v>1.7434837635317544</c:v>
                </c:pt>
                <c:pt idx="368">
                  <c:v>1.71981931359191</c:v>
                </c:pt>
                <c:pt idx="369">
                  <c:v>1.6965492347855236</c:v>
                </c:pt>
                <c:pt idx="370">
                  <c:v>1.6736669548664074</c:v>
                </c:pt>
                <c:pt idx="371">
                  <c:v>1.6511660111157107</c:v>
                </c:pt>
                <c:pt idx="372">
                  <c:v>1.6290400485166321</c:v>
                </c:pt>
                <c:pt idx="373">
                  <c:v>1.6072828179595502</c:v>
                </c:pt>
                <c:pt idx="374">
                  <c:v>1.5858881744770688</c:v>
                </c:pt>
                <c:pt idx="375">
                  <c:v>1.5648500755084702</c:v>
                </c:pt>
                <c:pt idx="376">
                  <c:v>1.5441625791930984</c:v>
                </c:pt>
                <c:pt idx="377">
                  <c:v>1.5238198426921759</c:v>
                </c:pt>
                <c:pt idx="378">
                  <c:v>1.5038161205385931</c:v>
                </c:pt>
                <c:pt idx="379">
                  <c:v>1.4841457630141968</c:v>
                </c:pt>
                <c:pt idx="380">
                  <c:v>1.4648032145541201</c:v>
                </c:pt>
                <c:pt idx="381">
                  <c:v>1.4457830121777075</c:v>
                </c:pt>
                <c:pt idx="382">
                  <c:v>1.4270797839455849</c:v>
                </c:pt>
                <c:pt idx="383">
                  <c:v>1.4086882474424482</c:v>
                </c:pt>
                <c:pt idx="384">
                  <c:v>1.3906032082851283</c:v>
                </c:pt>
                <c:pt idx="385">
                  <c:v>1.3728195586555278</c:v>
                </c:pt>
                <c:pt idx="386">
                  <c:v>1.3553322758580013</c:v>
                </c:pt>
                <c:pt idx="387">
                  <c:v>1.33813642090078</c:v>
                </c:pt>
                <c:pt idx="388">
                  <c:v>1.3212271371010327</c:v>
                </c:pt>
                <c:pt idx="389">
                  <c:v>1.304599648713181</c:v>
                </c:pt>
                <c:pt idx="390">
                  <c:v>1.2882492595800661</c:v>
                </c:pt>
                <c:pt idx="391">
                  <c:v>1.2721713518065978</c:v>
                </c:pt>
                <c:pt idx="392">
                  <c:v>1.2563613844555093</c:v>
                </c:pt>
                <c:pt idx="393">
                  <c:v>1.2408148922648417</c:v>
                </c:pt>
                <c:pt idx="394">
                  <c:v>1.2255274843868089</c:v>
                </c:pt>
                <c:pt idx="395">
                  <c:v>1.2104948431476723</c:v>
                </c:pt>
                <c:pt idx="396">
                  <c:v>1.1957127228282871</c:v>
                </c:pt>
                <c:pt idx="397">
                  <c:v>1.1811769484649708</c:v>
                </c:pt>
                <c:pt idx="398">
                  <c:v>1.1668834146703528</c:v>
                </c:pt>
                <c:pt idx="399">
                  <c:v>1.1528280844738761</c:v>
                </c:pt>
                <c:pt idx="400">
                  <c:v>1.1390069881816229</c:v>
                </c:pt>
                <c:pt idx="401">
                  <c:v>1.1254162222551405</c:v>
                </c:pt>
                <c:pt idx="402">
                  <c:v>1.1120519482089521</c:v>
                </c:pt>
                <c:pt idx="403">
                  <c:v>1.0989103915264395</c:v>
                </c:pt>
                <c:pt idx="404">
                  <c:v>1.0859878405937948</c:v>
                </c:pt>
                <c:pt idx="405">
                  <c:v>1.0732806456517363</c:v>
                </c:pt>
                <c:pt idx="406">
                  <c:v>1.0607852177646959</c:v>
                </c:pt>
                <c:pt idx="407">
                  <c:v>1.048498027807182</c:v>
                </c:pt>
                <c:pt idx="408">
                  <c:v>1.0364156054670384</c:v>
                </c:pt>
                <c:pt idx="409">
                  <c:v>1.0245345382653117</c:v>
                </c:pt>
                <c:pt idx="410">
                  <c:v>1.0128514705924549</c:v>
                </c:pt>
                <c:pt idx="411">
                  <c:v>1.001363102760588</c:v>
                </c:pt>
                <c:pt idx="412">
                  <c:v>0.99006619007156005</c:v>
                </c:pt>
                <c:pt idx="413">
                  <c:v>0.9789575419005363</c:v>
                </c:pt>
                <c:pt idx="414">
                  <c:v>0.96803402079485867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DF70-6A44-9D0B-FBAD4665DC7A}"/>
            </c:ext>
          </c:extLst>
        </c:ser>
        <c:dLbls/>
        <c:axId val="297793024"/>
        <c:axId val="297794944"/>
      </c:scatterChart>
      <c:valAx>
        <c:axId val="297793024"/>
        <c:scaling>
          <c:orientation val="minMax"/>
          <c:max val="33"/>
          <c:min val="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 in min 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794944"/>
        <c:crosses val="autoZero"/>
        <c:crossBetween val="midCat"/>
      </c:valAx>
      <c:valAx>
        <c:axId val="29779494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u="none" strike="noStrike" baseline="0">
                    <a:solidFill>
                      <a:schemeClr val="tx1"/>
                    </a:solidFill>
                    <a:effectLst/>
                  </a:rPr>
                  <a:t>c</a:t>
                </a:r>
                <a:r>
                  <a:rPr lang="de-DE" sz="1000" b="0" i="0" u="none" strike="noStrike" baseline="-25000">
                    <a:solidFill>
                      <a:schemeClr val="tx1"/>
                    </a:solidFill>
                    <a:effectLst/>
                  </a:rPr>
                  <a:t>cab 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baseline="0">
                    <a:effectLst/>
                  </a:rPr>
                  <a:t>in µg/m</a:t>
                </a:r>
                <a:r>
                  <a:rPr lang="de-DE" sz="1000" b="0" i="0" baseline="30000">
                    <a:effectLst/>
                  </a:rPr>
                  <a:t>3</a:t>
                </a:r>
                <a:endParaRPr lang="de-DE" sz="10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793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S1A!$D$39:$D$453</c:f>
              <c:numCache>
                <c:formatCode>0.00</c:formatCode>
                <c:ptCount val="415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2.0333333333333332</c:v>
                </c:pt>
                <c:pt idx="26">
                  <c:v>2.0666666666666669</c:v>
                </c:pt>
                <c:pt idx="27">
                  <c:v>2.1</c:v>
                </c:pt>
                <c:pt idx="28">
                  <c:v>2.1333333333333333</c:v>
                </c:pt>
                <c:pt idx="29">
                  <c:v>2.1666666666666665</c:v>
                </c:pt>
                <c:pt idx="30">
                  <c:v>2.2000000000000002</c:v>
                </c:pt>
                <c:pt idx="31">
                  <c:v>2.2333333333333334</c:v>
                </c:pt>
                <c:pt idx="32">
                  <c:v>2.2666666666666666</c:v>
                </c:pt>
                <c:pt idx="33">
                  <c:v>2.2999999999999998</c:v>
                </c:pt>
                <c:pt idx="34">
                  <c:v>2.3333333333333335</c:v>
                </c:pt>
                <c:pt idx="35">
                  <c:v>2.3666666666666667</c:v>
                </c:pt>
                <c:pt idx="36">
                  <c:v>2.4</c:v>
                </c:pt>
                <c:pt idx="37">
                  <c:v>2.4333333333333331</c:v>
                </c:pt>
                <c:pt idx="38">
                  <c:v>2.4666666666666668</c:v>
                </c:pt>
                <c:pt idx="39">
                  <c:v>2.5</c:v>
                </c:pt>
                <c:pt idx="40">
                  <c:v>2.5333333333333332</c:v>
                </c:pt>
                <c:pt idx="41">
                  <c:v>2.5666666666666669</c:v>
                </c:pt>
                <c:pt idx="42">
                  <c:v>2.6</c:v>
                </c:pt>
                <c:pt idx="43">
                  <c:v>2.6333333333333333</c:v>
                </c:pt>
                <c:pt idx="44">
                  <c:v>2.6666666666666665</c:v>
                </c:pt>
                <c:pt idx="45">
                  <c:v>2.7</c:v>
                </c:pt>
                <c:pt idx="46">
                  <c:v>2.7333333333333334</c:v>
                </c:pt>
                <c:pt idx="47">
                  <c:v>2.7666666666666666</c:v>
                </c:pt>
                <c:pt idx="48">
                  <c:v>2.8</c:v>
                </c:pt>
                <c:pt idx="49">
                  <c:v>2.8333333333333335</c:v>
                </c:pt>
                <c:pt idx="50">
                  <c:v>2.8666666666666667</c:v>
                </c:pt>
                <c:pt idx="51">
                  <c:v>2.9</c:v>
                </c:pt>
                <c:pt idx="52">
                  <c:v>2.9333333333333331</c:v>
                </c:pt>
                <c:pt idx="53">
                  <c:v>2.9666666666666668</c:v>
                </c:pt>
                <c:pt idx="54">
                  <c:v>3</c:v>
                </c:pt>
                <c:pt idx="55">
                  <c:v>3.0833333333333335</c:v>
                </c:pt>
                <c:pt idx="56">
                  <c:v>3.1666666666666665</c:v>
                </c:pt>
                <c:pt idx="57">
                  <c:v>3.25</c:v>
                </c:pt>
                <c:pt idx="58">
                  <c:v>3.3333333333333335</c:v>
                </c:pt>
                <c:pt idx="59">
                  <c:v>3.4166666666666665</c:v>
                </c:pt>
                <c:pt idx="60">
                  <c:v>3.5</c:v>
                </c:pt>
                <c:pt idx="61">
                  <c:v>3.5833333333333335</c:v>
                </c:pt>
                <c:pt idx="62">
                  <c:v>3.6666666666666665</c:v>
                </c:pt>
                <c:pt idx="63">
                  <c:v>3.75</c:v>
                </c:pt>
                <c:pt idx="64">
                  <c:v>3.8333333333333335</c:v>
                </c:pt>
                <c:pt idx="65">
                  <c:v>3.9166666666666665</c:v>
                </c:pt>
                <c:pt idx="66">
                  <c:v>4</c:v>
                </c:pt>
                <c:pt idx="67">
                  <c:v>4.083333333333333</c:v>
                </c:pt>
                <c:pt idx="68">
                  <c:v>4.166666666666667</c:v>
                </c:pt>
                <c:pt idx="69">
                  <c:v>4.25</c:v>
                </c:pt>
                <c:pt idx="70">
                  <c:v>4.333333333333333</c:v>
                </c:pt>
                <c:pt idx="71">
                  <c:v>4.416666666666667</c:v>
                </c:pt>
                <c:pt idx="72">
                  <c:v>4.5</c:v>
                </c:pt>
                <c:pt idx="73">
                  <c:v>4.583333333333333</c:v>
                </c:pt>
                <c:pt idx="74">
                  <c:v>4.666666666666667</c:v>
                </c:pt>
                <c:pt idx="75">
                  <c:v>4.75</c:v>
                </c:pt>
                <c:pt idx="76">
                  <c:v>4.833333333333333</c:v>
                </c:pt>
                <c:pt idx="77">
                  <c:v>4.916666666666667</c:v>
                </c:pt>
                <c:pt idx="78">
                  <c:v>5</c:v>
                </c:pt>
                <c:pt idx="79">
                  <c:v>5.083333333333333</c:v>
                </c:pt>
                <c:pt idx="80">
                  <c:v>5.166666666666667</c:v>
                </c:pt>
                <c:pt idx="81">
                  <c:v>5.25</c:v>
                </c:pt>
                <c:pt idx="82">
                  <c:v>5.333333333333333</c:v>
                </c:pt>
                <c:pt idx="83">
                  <c:v>5.416666666666667</c:v>
                </c:pt>
                <c:pt idx="84">
                  <c:v>5.5</c:v>
                </c:pt>
                <c:pt idx="85">
                  <c:v>5.583333333333333</c:v>
                </c:pt>
                <c:pt idx="86">
                  <c:v>5.666666666666667</c:v>
                </c:pt>
                <c:pt idx="87">
                  <c:v>5.75</c:v>
                </c:pt>
                <c:pt idx="88">
                  <c:v>5.833333333333333</c:v>
                </c:pt>
                <c:pt idx="89">
                  <c:v>5.916666666666667</c:v>
                </c:pt>
                <c:pt idx="90">
                  <c:v>6</c:v>
                </c:pt>
                <c:pt idx="91">
                  <c:v>6.083333333333333</c:v>
                </c:pt>
                <c:pt idx="92">
                  <c:v>6.166666666666667</c:v>
                </c:pt>
                <c:pt idx="93">
                  <c:v>6.25</c:v>
                </c:pt>
                <c:pt idx="94">
                  <c:v>6.333333333333333</c:v>
                </c:pt>
                <c:pt idx="95">
                  <c:v>6.416666666666667</c:v>
                </c:pt>
                <c:pt idx="96">
                  <c:v>6.5</c:v>
                </c:pt>
                <c:pt idx="97">
                  <c:v>6.583333333333333</c:v>
                </c:pt>
                <c:pt idx="98">
                  <c:v>6.666666666666667</c:v>
                </c:pt>
                <c:pt idx="99">
                  <c:v>6.75</c:v>
                </c:pt>
                <c:pt idx="100">
                  <c:v>6.833333333333333</c:v>
                </c:pt>
                <c:pt idx="101">
                  <c:v>6.916666666666667</c:v>
                </c:pt>
                <c:pt idx="102">
                  <c:v>7</c:v>
                </c:pt>
                <c:pt idx="103">
                  <c:v>7.083333333333333</c:v>
                </c:pt>
                <c:pt idx="104">
                  <c:v>7.166666666666667</c:v>
                </c:pt>
                <c:pt idx="105">
                  <c:v>7.25</c:v>
                </c:pt>
                <c:pt idx="106">
                  <c:v>7.333333333333333</c:v>
                </c:pt>
                <c:pt idx="107">
                  <c:v>7.416666666666667</c:v>
                </c:pt>
                <c:pt idx="108">
                  <c:v>7.5</c:v>
                </c:pt>
                <c:pt idx="109">
                  <c:v>7.583333333333333</c:v>
                </c:pt>
                <c:pt idx="110">
                  <c:v>7.666666666666667</c:v>
                </c:pt>
                <c:pt idx="111">
                  <c:v>7.75</c:v>
                </c:pt>
                <c:pt idx="112">
                  <c:v>7.833333333333333</c:v>
                </c:pt>
                <c:pt idx="113">
                  <c:v>7.916666666666667</c:v>
                </c:pt>
                <c:pt idx="114">
                  <c:v>8</c:v>
                </c:pt>
                <c:pt idx="115">
                  <c:v>8.0833333333333339</c:v>
                </c:pt>
                <c:pt idx="116">
                  <c:v>8.1666666666666661</c:v>
                </c:pt>
                <c:pt idx="117">
                  <c:v>8.25</c:v>
                </c:pt>
                <c:pt idx="118">
                  <c:v>8.3333333333333339</c:v>
                </c:pt>
                <c:pt idx="119">
                  <c:v>8.4166666666666661</c:v>
                </c:pt>
                <c:pt idx="120">
                  <c:v>8.5</c:v>
                </c:pt>
                <c:pt idx="121">
                  <c:v>8.5833333333333339</c:v>
                </c:pt>
                <c:pt idx="122">
                  <c:v>8.6666666666666661</c:v>
                </c:pt>
                <c:pt idx="123">
                  <c:v>8.75</c:v>
                </c:pt>
                <c:pt idx="124">
                  <c:v>8.8333333333333339</c:v>
                </c:pt>
                <c:pt idx="125">
                  <c:v>8.9166666666666661</c:v>
                </c:pt>
                <c:pt idx="126">
                  <c:v>9</c:v>
                </c:pt>
                <c:pt idx="127">
                  <c:v>9.0833333333333339</c:v>
                </c:pt>
                <c:pt idx="128">
                  <c:v>9.1666666666666661</c:v>
                </c:pt>
                <c:pt idx="129">
                  <c:v>9.25</c:v>
                </c:pt>
                <c:pt idx="130">
                  <c:v>9.3333333333333339</c:v>
                </c:pt>
                <c:pt idx="131">
                  <c:v>9.4166666666666661</c:v>
                </c:pt>
                <c:pt idx="132">
                  <c:v>9.5</c:v>
                </c:pt>
                <c:pt idx="133">
                  <c:v>9.5833333333333339</c:v>
                </c:pt>
                <c:pt idx="134">
                  <c:v>9.6666666666666661</c:v>
                </c:pt>
                <c:pt idx="135">
                  <c:v>9.75</c:v>
                </c:pt>
                <c:pt idx="136">
                  <c:v>9.8333333333333339</c:v>
                </c:pt>
                <c:pt idx="137">
                  <c:v>9.9166666666666661</c:v>
                </c:pt>
                <c:pt idx="138">
                  <c:v>10</c:v>
                </c:pt>
                <c:pt idx="139">
                  <c:v>10.083333333333334</c:v>
                </c:pt>
                <c:pt idx="140">
                  <c:v>10.166666666666666</c:v>
                </c:pt>
                <c:pt idx="141">
                  <c:v>10.25</c:v>
                </c:pt>
                <c:pt idx="142">
                  <c:v>10.333333333333334</c:v>
                </c:pt>
                <c:pt idx="143">
                  <c:v>10.416666666666666</c:v>
                </c:pt>
                <c:pt idx="144">
                  <c:v>10.5</c:v>
                </c:pt>
                <c:pt idx="145">
                  <c:v>10.583333333333334</c:v>
                </c:pt>
                <c:pt idx="146">
                  <c:v>10.666666666666666</c:v>
                </c:pt>
                <c:pt idx="147">
                  <c:v>10.75</c:v>
                </c:pt>
                <c:pt idx="148">
                  <c:v>10.833333333333334</c:v>
                </c:pt>
                <c:pt idx="149">
                  <c:v>10.916666666666666</c:v>
                </c:pt>
                <c:pt idx="150">
                  <c:v>11</c:v>
                </c:pt>
                <c:pt idx="151">
                  <c:v>11.083333333333334</c:v>
                </c:pt>
                <c:pt idx="152">
                  <c:v>11.166666666666666</c:v>
                </c:pt>
                <c:pt idx="153">
                  <c:v>11.25</c:v>
                </c:pt>
                <c:pt idx="154">
                  <c:v>11.333333333333334</c:v>
                </c:pt>
                <c:pt idx="155">
                  <c:v>11.416666666666666</c:v>
                </c:pt>
                <c:pt idx="156">
                  <c:v>11.5</c:v>
                </c:pt>
                <c:pt idx="157">
                  <c:v>11.583333333333334</c:v>
                </c:pt>
                <c:pt idx="158">
                  <c:v>11.666666666666666</c:v>
                </c:pt>
                <c:pt idx="159">
                  <c:v>11.75</c:v>
                </c:pt>
                <c:pt idx="160">
                  <c:v>11.833333333333334</c:v>
                </c:pt>
                <c:pt idx="161">
                  <c:v>11.916666666666666</c:v>
                </c:pt>
                <c:pt idx="162">
                  <c:v>12</c:v>
                </c:pt>
                <c:pt idx="163">
                  <c:v>12.083333333333334</c:v>
                </c:pt>
                <c:pt idx="164">
                  <c:v>12.166666666666666</c:v>
                </c:pt>
                <c:pt idx="165">
                  <c:v>12.25</c:v>
                </c:pt>
                <c:pt idx="166">
                  <c:v>12.333333333333334</c:v>
                </c:pt>
                <c:pt idx="167">
                  <c:v>12.416666666666666</c:v>
                </c:pt>
                <c:pt idx="168">
                  <c:v>12.5</c:v>
                </c:pt>
                <c:pt idx="169">
                  <c:v>12.583333333333334</c:v>
                </c:pt>
                <c:pt idx="170">
                  <c:v>12.666666666666666</c:v>
                </c:pt>
                <c:pt idx="171">
                  <c:v>12.75</c:v>
                </c:pt>
                <c:pt idx="172">
                  <c:v>12.833333333333334</c:v>
                </c:pt>
                <c:pt idx="173">
                  <c:v>12.916666666666666</c:v>
                </c:pt>
                <c:pt idx="174">
                  <c:v>13</c:v>
                </c:pt>
                <c:pt idx="175">
                  <c:v>13.083333333333334</c:v>
                </c:pt>
                <c:pt idx="176">
                  <c:v>13.166666666666666</c:v>
                </c:pt>
                <c:pt idx="177">
                  <c:v>13.25</c:v>
                </c:pt>
                <c:pt idx="178">
                  <c:v>13.333333333333334</c:v>
                </c:pt>
                <c:pt idx="179">
                  <c:v>13.416666666666666</c:v>
                </c:pt>
                <c:pt idx="180">
                  <c:v>13.5</c:v>
                </c:pt>
                <c:pt idx="181">
                  <c:v>13.583333333333334</c:v>
                </c:pt>
                <c:pt idx="182">
                  <c:v>13.666666666666666</c:v>
                </c:pt>
                <c:pt idx="183">
                  <c:v>13.75</c:v>
                </c:pt>
                <c:pt idx="184">
                  <c:v>13.833333333333334</c:v>
                </c:pt>
                <c:pt idx="185">
                  <c:v>13.916666666666666</c:v>
                </c:pt>
                <c:pt idx="186">
                  <c:v>14</c:v>
                </c:pt>
                <c:pt idx="187">
                  <c:v>14.083333333333334</c:v>
                </c:pt>
                <c:pt idx="188">
                  <c:v>14.166666666666666</c:v>
                </c:pt>
                <c:pt idx="189">
                  <c:v>14.25</c:v>
                </c:pt>
                <c:pt idx="190">
                  <c:v>14.333333333333334</c:v>
                </c:pt>
                <c:pt idx="191">
                  <c:v>14.416666666666666</c:v>
                </c:pt>
                <c:pt idx="192">
                  <c:v>14.5</c:v>
                </c:pt>
                <c:pt idx="193">
                  <c:v>14.583333333333334</c:v>
                </c:pt>
                <c:pt idx="194">
                  <c:v>14.666666666666666</c:v>
                </c:pt>
                <c:pt idx="195">
                  <c:v>14.75</c:v>
                </c:pt>
                <c:pt idx="196">
                  <c:v>14.833333333333334</c:v>
                </c:pt>
                <c:pt idx="197">
                  <c:v>14.916666666666666</c:v>
                </c:pt>
                <c:pt idx="198">
                  <c:v>15</c:v>
                </c:pt>
                <c:pt idx="199">
                  <c:v>15.083333333333334</c:v>
                </c:pt>
                <c:pt idx="200">
                  <c:v>15.166666666666666</c:v>
                </c:pt>
                <c:pt idx="201">
                  <c:v>15.25</c:v>
                </c:pt>
                <c:pt idx="202">
                  <c:v>15.333333333333334</c:v>
                </c:pt>
                <c:pt idx="203">
                  <c:v>15.416666666666666</c:v>
                </c:pt>
                <c:pt idx="204">
                  <c:v>15.5</c:v>
                </c:pt>
                <c:pt idx="205">
                  <c:v>15.583333333333334</c:v>
                </c:pt>
                <c:pt idx="206">
                  <c:v>15.666666666666666</c:v>
                </c:pt>
                <c:pt idx="207">
                  <c:v>15.75</c:v>
                </c:pt>
                <c:pt idx="208">
                  <c:v>15.833333333333334</c:v>
                </c:pt>
                <c:pt idx="209">
                  <c:v>15.916666666666666</c:v>
                </c:pt>
                <c:pt idx="210">
                  <c:v>16</c:v>
                </c:pt>
                <c:pt idx="211">
                  <c:v>16.083333333333332</c:v>
                </c:pt>
                <c:pt idx="212">
                  <c:v>16.166666666666668</c:v>
                </c:pt>
                <c:pt idx="213">
                  <c:v>16.25</c:v>
                </c:pt>
                <c:pt idx="214">
                  <c:v>16.333333333333332</c:v>
                </c:pt>
                <c:pt idx="215">
                  <c:v>16.416666666666668</c:v>
                </c:pt>
                <c:pt idx="216">
                  <c:v>16.5</c:v>
                </c:pt>
                <c:pt idx="217">
                  <c:v>16.583333333333332</c:v>
                </c:pt>
                <c:pt idx="218">
                  <c:v>16.666666666666668</c:v>
                </c:pt>
                <c:pt idx="219">
                  <c:v>16.75</c:v>
                </c:pt>
                <c:pt idx="220">
                  <c:v>16.833333333333332</c:v>
                </c:pt>
                <c:pt idx="221">
                  <c:v>16.916666666666668</c:v>
                </c:pt>
                <c:pt idx="222">
                  <c:v>17</c:v>
                </c:pt>
                <c:pt idx="223">
                  <c:v>17.083333333333332</c:v>
                </c:pt>
                <c:pt idx="224">
                  <c:v>17.166666666666668</c:v>
                </c:pt>
                <c:pt idx="225">
                  <c:v>17.25</c:v>
                </c:pt>
                <c:pt idx="226">
                  <c:v>17.333333333333332</c:v>
                </c:pt>
                <c:pt idx="227">
                  <c:v>17.416666666666668</c:v>
                </c:pt>
                <c:pt idx="228">
                  <c:v>17.5</c:v>
                </c:pt>
                <c:pt idx="229">
                  <c:v>17.583333333333332</c:v>
                </c:pt>
                <c:pt idx="230">
                  <c:v>17.666666666666668</c:v>
                </c:pt>
                <c:pt idx="231">
                  <c:v>17.75</c:v>
                </c:pt>
                <c:pt idx="232">
                  <c:v>17.833333333333332</c:v>
                </c:pt>
                <c:pt idx="233">
                  <c:v>17.916666666666668</c:v>
                </c:pt>
                <c:pt idx="234">
                  <c:v>18</c:v>
                </c:pt>
                <c:pt idx="235">
                  <c:v>18.083333333333332</c:v>
                </c:pt>
                <c:pt idx="236">
                  <c:v>18.166666666666668</c:v>
                </c:pt>
                <c:pt idx="237">
                  <c:v>18.25</c:v>
                </c:pt>
                <c:pt idx="238">
                  <c:v>18.333333333333332</c:v>
                </c:pt>
                <c:pt idx="239">
                  <c:v>18.416666666666668</c:v>
                </c:pt>
                <c:pt idx="240">
                  <c:v>18.5</c:v>
                </c:pt>
                <c:pt idx="241">
                  <c:v>18.583333333333332</c:v>
                </c:pt>
                <c:pt idx="242">
                  <c:v>18.666666666666668</c:v>
                </c:pt>
                <c:pt idx="243">
                  <c:v>18.75</c:v>
                </c:pt>
                <c:pt idx="244">
                  <c:v>18.833333333333332</c:v>
                </c:pt>
                <c:pt idx="245">
                  <c:v>18.916666666666668</c:v>
                </c:pt>
                <c:pt idx="246">
                  <c:v>19</c:v>
                </c:pt>
                <c:pt idx="247">
                  <c:v>19.083333333333332</c:v>
                </c:pt>
                <c:pt idx="248">
                  <c:v>19.166666666666668</c:v>
                </c:pt>
                <c:pt idx="249">
                  <c:v>19.25</c:v>
                </c:pt>
                <c:pt idx="250">
                  <c:v>19.333333333333332</c:v>
                </c:pt>
                <c:pt idx="251">
                  <c:v>19.416666666666668</c:v>
                </c:pt>
                <c:pt idx="252">
                  <c:v>19.5</c:v>
                </c:pt>
                <c:pt idx="253">
                  <c:v>19.583333333333332</c:v>
                </c:pt>
                <c:pt idx="254">
                  <c:v>19.666666666666668</c:v>
                </c:pt>
                <c:pt idx="255">
                  <c:v>19.75</c:v>
                </c:pt>
                <c:pt idx="256">
                  <c:v>19.833333333333332</c:v>
                </c:pt>
                <c:pt idx="257">
                  <c:v>19.916666666666668</c:v>
                </c:pt>
                <c:pt idx="258">
                  <c:v>20</c:v>
                </c:pt>
                <c:pt idx="259">
                  <c:v>20.083333333333332</c:v>
                </c:pt>
                <c:pt idx="260">
                  <c:v>20.166666666666668</c:v>
                </c:pt>
                <c:pt idx="261">
                  <c:v>20.25</c:v>
                </c:pt>
                <c:pt idx="262">
                  <c:v>20.333333333333332</c:v>
                </c:pt>
                <c:pt idx="263">
                  <c:v>20.416666666666668</c:v>
                </c:pt>
                <c:pt idx="264">
                  <c:v>20.5</c:v>
                </c:pt>
                <c:pt idx="265">
                  <c:v>20.583333333333332</c:v>
                </c:pt>
                <c:pt idx="266">
                  <c:v>20.666666666666668</c:v>
                </c:pt>
                <c:pt idx="267">
                  <c:v>20.75</c:v>
                </c:pt>
                <c:pt idx="268">
                  <c:v>20.833333333333332</c:v>
                </c:pt>
                <c:pt idx="269">
                  <c:v>20.916666666666668</c:v>
                </c:pt>
                <c:pt idx="270">
                  <c:v>21</c:v>
                </c:pt>
                <c:pt idx="271">
                  <c:v>21.083333333333332</c:v>
                </c:pt>
                <c:pt idx="272">
                  <c:v>21.166666666666668</c:v>
                </c:pt>
                <c:pt idx="273">
                  <c:v>21.25</c:v>
                </c:pt>
                <c:pt idx="274">
                  <c:v>21.333333333333332</c:v>
                </c:pt>
                <c:pt idx="275">
                  <c:v>21.416666666666668</c:v>
                </c:pt>
                <c:pt idx="276">
                  <c:v>21.5</c:v>
                </c:pt>
                <c:pt idx="277">
                  <c:v>21.583333333333332</c:v>
                </c:pt>
                <c:pt idx="278">
                  <c:v>21.666666666666668</c:v>
                </c:pt>
                <c:pt idx="279">
                  <c:v>21.75</c:v>
                </c:pt>
                <c:pt idx="280">
                  <c:v>21.833333333333332</c:v>
                </c:pt>
                <c:pt idx="281">
                  <c:v>21.916666666666668</c:v>
                </c:pt>
                <c:pt idx="282">
                  <c:v>22</c:v>
                </c:pt>
                <c:pt idx="283">
                  <c:v>22.083333333333332</c:v>
                </c:pt>
                <c:pt idx="284">
                  <c:v>22.166666666666668</c:v>
                </c:pt>
                <c:pt idx="285">
                  <c:v>22.25</c:v>
                </c:pt>
                <c:pt idx="286">
                  <c:v>22.333333333333332</c:v>
                </c:pt>
                <c:pt idx="287">
                  <c:v>22.416666666666668</c:v>
                </c:pt>
                <c:pt idx="288">
                  <c:v>22.5</c:v>
                </c:pt>
                <c:pt idx="289">
                  <c:v>22.583333333333332</c:v>
                </c:pt>
                <c:pt idx="290">
                  <c:v>22.666666666666668</c:v>
                </c:pt>
                <c:pt idx="291">
                  <c:v>22.75</c:v>
                </c:pt>
                <c:pt idx="292">
                  <c:v>22.833333333333332</c:v>
                </c:pt>
                <c:pt idx="293">
                  <c:v>22.916666666666668</c:v>
                </c:pt>
                <c:pt idx="294">
                  <c:v>23</c:v>
                </c:pt>
                <c:pt idx="295">
                  <c:v>23.083333333333332</c:v>
                </c:pt>
                <c:pt idx="296">
                  <c:v>23.166666666666668</c:v>
                </c:pt>
                <c:pt idx="297">
                  <c:v>23.25</c:v>
                </c:pt>
                <c:pt idx="298">
                  <c:v>23.333333333333332</c:v>
                </c:pt>
                <c:pt idx="299">
                  <c:v>23.416666666666668</c:v>
                </c:pt>
                <c:pt idx="300">
                  <c:v>23.5</c:v>
                </c:pt>
                <c:pt idx="301">
                  <c:v>23.583333333333332</c:v>
                </c:pt>
                <c:pt idx="302">
                  <c:v>23.666666666666668</c:v>
                </c:pt>
                <c:pt idx="303">
                  <c:v>23.75</c:v>
                </c:pt>
                <c:pt idx="304">
                  <c:v>23.833333333333332</c:v>
                </c:pt>
                <c:pt idx="305">
                  <c:v>23.916666666666668</c:v>
                </c:pt>
                <c:pt idx="306">
                  <c:v>24</c:v>
                </c:pt>
                <c:pt idx="307">
                  <c:v>24.083333333333332</c:v>
                </c:pt>
                <c:pt idx="308">
                  <c:v>24.166666666666668</c:v>
                </c:pt>
                <c:pt idx="309">
                  <c:v>24.25</c:v>
                </c:pt>
                <c:pt idx="310">
                  <c:v>24.333333333333332</c:v>
                </c:pt>
                <c:pt idx="311">
                  <c:v>24.416666666666668</c:v>
                </c:pt>
                <c:pt idx="312">
                  <c:v>24.5</c:v>
                </c:pt>
                <c:pt idx="313">
                  <c:v>24.583333333333332</c:v>
                </c:pt>
                <c:pt idx="314">
                  <c:v>24.666666666666668</c:v>
                </c:pt>
                <c:pt idx="315">
                  <c:v>24.75</c:v>
                </c:pt>
                <c:pt idx="316">
                  <c:v>24.833333333333332</c:v>
                </c:pt>
                <c:pt idx="317">
                  <c:v>24.916666666666668</c:v>
                </c:pt>
                <c:pt idx="318">
                  <c:v>25</c:v>
                </c:pt>
                <c:pt idx="319">
                  <c:v>25.083333333333332</c:v>
                </c:pt>
                <c:pt idx="320">
                  <c:v>25.166666666666668</c:v>
                </c:pt>
                <c:pt idx="321">
                  <c:v>25.25</c:v>
                </c:pt>
                <c:pt idx="322">
                  <c:v>25.333333333333332</c:v>
                </c:pt>
                <c:pt idx="323">
                  <c:v>25.416666666666668</c:v>
                </c:pt>
                <c:pt idx="324">
                  <c:v>25.5</c:v>
                </c:pt>
                <c:pt idx="325">
                  <c:v>25.583333333333332</c:v>
                </c:pt>
                <c:pt idx="326">
                  <c:v>25.666666666666668</c:v>
                </c:pt>
                <c:pt idx="327">
                  <c:v>25.75</c:v>
                </c:pt>
                <c:pt idx="328">
                  <c:v>25.833333333333332</c:v>
                </c:pt>
                <c:pt idx="329">
                  <c:v>25.916666666666668</c:v>
                </c:pt>
                <c:pt idx="330">
                  <c:v>26</c:v>
                </c:pt>
                <c:pt idx="331">
                  <c:v>26.083333333333332</c:v>
                </c:pt>
                <c:pt idx="332">
                  <c:v>26.166666666666668</c:v>
                </c:pt>
                <c:pt idx="333">
                  <c:v>26.25</c:v>
                </c:pt>
                <c:pt idx="334">
                  <c:v>26.333333333333332</c:v>
                </c:pt>
                <c:pt idx="335">
                  <c:v>26.416666666666668</c:v>
                </c:pt>
                <c:pt idx="336">
                  <c:v>26.5</c:v>
                </c:pt>
                <c:pt idx="337">
                  <c:v>26.583333333333332</c:v>
                </c:pt>
                <c:pt idx="338">
                  <c:v>26.666666666666668</c:v>
                </c:pt>
                <c:pt idx="339">
                  <c:v>26.75</c:v>
                </c:pt>
                <c:pt idx="340">
                  <c:v>26.833333333333332</c:v>
                </c:pt>
                <c:pt idx="341">
                  <c:v>26.916666666666668</c:v>
                </c:pt>
                <c:pt idx="342">
                  <c:v>27</c:v>
                </c:pt>
                <c:pt idx="343">
                  <c:v>27.083333333333332</c:v>
                </c:pt>
                <c:pt idx="344">
                  <c:v>27.166666666666668</c:v>
                </c:pt>
                <c:pt idx="345">
                  <c:v>27.25</c:v>
                </c:pt>
                <c:pt idx="346">
                  <c:v>27.333333333333332</c:v>
                </c:pt>
                <c:pt idx="347">
                  <c:v>27.416666666666668</c:v>
                </c:pt>
                <c:pt idx="348">
                  <c:v>27.5</c:v>
                </c:pt>
                <c:pt idx="349">
                  <c:v>27.583333333333332</c:v>
                </c:pt>
                <c:pt idx="350">
                  <c:v>27.666666666666668</c:v>
                </c:pt>
                <c:pt idx="351">
                  <c:v>27.75</c:v>
                </c:pt>
                <c:pt idx="352">
                  <c:v>27.833333333333332</c:v>
                </c:pt>
                <c:pt idx="353">
                  <c:v>27.916666666666668</c:v>
                </c:pt>
                <c:pt idx="354">
                  <c:v>28</c:v>
                </c:pt>
                <c:pt idx="355">
                  <c:v>28.083333333333332</c:v>
                </c:pt>
                <c:pt idx="356">
                  <c:v>28.166666666666668</c:v>
                </c:pt>
                <c:pt idx="357">
                  <c:v>28.25</c:v>
                </c:pt>
                <c:pt idx="358">
                  <c:v>28.333333333333332</c:v>
                </c:pt>
                <c:pt idx="359">
                  <c:v>28.416666666666668</c:v>
                </c:pt>
                <c:pt idx="360">
                  <c:v>28.5</c:v>
                </c:pt>
                <c:pt idx="361">
                  <c:v>28.583333333333332</c:v>
                </c:pt>
                <c:pt idx="362">
                  <c:v>28.666666666666668</c:v>
                </c:pt>
                <c:pt idx="363">
                  <c:v>28.75</c:v>
                </c:pt>
                <c:pt idx="364">
                  <c:v>28.833333333333332</c:v>
                </c:pt>
                <c:pt idx="365">
                  <c:v>28.916666666666668</c:v>
                </c:pt>
                <c:pt idx="366">
                  <c:v>29</c:v>
                </c:pt>
                <c:pt idx="367">
                  <c:v>29.083333333333332</c:v>
                </c:pt>
                <c:pt idx="368">
                  <c:v>29.166666666666668</c:v>
                </c:pt>
                <c:pt idx="369">
                  <c:v>29.25</c:v>
                </c:pt>
                <c:pt idx="370">
                  <c:v>29.333333333333332</c:v>
                </c:pt>
                <c:pt idx="371">
                  <c:v>29.416666666666668</c:v>
                </c:pt>
                <c:pt idx="372">
                  <c:v>29.5</c:v>
                </c:pt>
                <c:pt idx="373">
                  <c:v>29.583333333333332</c:v>
                </c:pt>
                <c:pt idx="374">
                  <c:v>29.666666666666668</c:v>
                </c:pt>
                <c:pt idx="375">
                  <c:v>29.75</c:v>
                </c:pt>
                <c:pt idx="376">
                  <c:v>29.833333333333332</c:v>
                </c:pt>
                <c:pt idx="377">
                  <c:v>29.916666666666668</c:v>
                </c:pt>
                <c:pt idx="378">
                  <c:v>30</c:v>
                </c:pt>
                <c:pt idx="379">
                  <c:v>30.083333333333332</c:v>
                </c:pt>
                <c:pt idx="380">
                  <c:v>30.166666666666668</c:v>
                </c:pt>
                <c:pt idx="381">
                  <c:v>30.25</c:v>
                </c:pt>
                <c:pt idx="382">
                  <c:v>30.333333333333332</c:v>
                </c:pt>
                <c:pt idx="383">
                  <c:v>30.416666666666668</c:v>
                </c:pt>
                <c:pt idx="384">
                  <c:v>30.5</c:v>
                </c:pt>
                <c:pt idx="385">
                  <c:v>30.583333333333332</c:v>
                </c:pt>
                <c:pt idx="386">
                  <c:v>30.666666666666668</c:v>
                </c:pt>
                <c:pt idx="387">
                  <c:v>30.75</c:v>
                </c:pt>
                <c:pt idx="388">
                  <c:v>30.833333333333332</c:v>
                </c:pt>
                <c:pt idx="389">
                  <c:v>30.916666666666668</c:v>
                </c:pt>
                <c:pt idx="390">
                  <c:v>31</c:v>
                </c:pt>
                <c:pt idx="391">
                  <c:v>31.083333333333332</c:v>
                </c:pt>
                <c:pt idx="392">
                  <c:v>31.166666666666668</c:v>
                </c:pt>
                <c:pt idx="393">
                  <c:v>31.25</c:v>
                </c:pt>
                <c:pt idx="394">
                  <c:v>31.333333333333332</c:v>
                </c:pt>
                <c:pt idx="395">
                  <c:v>31.416666666666668</c:v>
                </c:pt>
                <c:pt idx="396">
                  <c:v>31.5</c:v>
                </c:pt>
                <c:pt idx="397">
                  <c:v>31.583333333333332</c:v>
                </c:pt>
                <c:pt idx="398">
                  <c:v>31.666666666666668</c:v>
                </c:pt>
                <c:pt idx="399">
                  <c:v>31.75</c:v>
                </c:pt>
                <c:pt idx="400">
                  <c:v>31.833333333333332</c:v>
                </c:pt>
                <c:pt idx="401">
                  <c:v>31.916666666666668</c:v>
                </c:pt>
                <c:pt idx="402">
                  <c:v>32</c:v>
                </c:pt>
                <c:pt idx="403">
                  <c:v>32.083333333333336</c:v>
                </c:pt>
                <c:pt idx="404">
                  <c:v>32.166666666666664</c:v>
                </c:pt>
                <c:pt idx="405">
                  <c:v>32.25</c:v>
                </c:pt>
                <c:pt idx="406">
                  <c:v>32.333333333333336</c:v>
                </c:pt>
                <c:pt idx="407">
                  <c:v>32.416666666666664</c:v>
                </c:pt>
                <c:pt idx="408">
                  <c:v>32.5</c:v>
                </c:pt>
                <c:pt idx="409">
                  <c:v>32.583333333333336</c:v>
                </c:pt>
                <c:pt idx="410">
                  <c:v>32.666666666666664</c:v>
                </c:pt>
                <c:pt idx="411">
                  <c:v>32.75</c:v>
                </c:pt>
                <c:pt idx="412">
                  <c:v>32.833333333333336</c:v>
                </c:pt>
                <c:pt idx="413">
                  <c:v>32.916666666666664</c:v>
                </c:pt>
                <c:pt idx="414">
                  <c:v>33</c:v>
                </c:pt>
              </c:numCache>
            </c:numRef>
          </c:xVal>
          <c:yVal>
            <c:numRef>
              <c:f>S1A!$E$39:$E$453</c:f>
              <c:numCache>
                <c:formatCode>General</c:formatCode>
                <c:ptCount val="415"/>
                <c:pt idx="0">
                  <c:v>0.10000000000000002</c:v>
                </c:pt>
                <c:pt idx="1">
                  <c:v>0.10129715197283819</c:v>
                </c:pt>
                <c:pt idx="2">
                  <c:v>0.10257268673948328</c:v>
                </c:pt>
                <c:pt idx="3">
                  <c:v>0.10382696455348565</c:v>
                </c:pt>
                <c:pt idx="4">
                  <c:v>0.10506033966472343</c:v>
                </c:pt>
                <c:pt idx="5">
                  <c:v>0.10627316041945455</c:v>
                </c:pt>
                <c:pt idx="6">
                  <c:v>0.10746576935870122</c:v>
                </c:pt>
                <c:pt idx="7">
                  <c:v>0.10863850331499504</c:v>
                </c:pt>
                <c:pt idx="8">
                  <c:v>0.10979169350750967</c:v>
                </c:pt>
                <c:pt idx="9">
                  <c:v>0.11092566563560823</c:v>
                </c:pt>
                <c:pt idx="10">
                  <c:v>0.11204073997083161</c:v>
                </c:pt>
                <c:pt idx="11">
                  <c:v>0.11313723144735384</c:v>
                </c:pt>
                <c:pt idx="12">
                  <c:v>0.11421544975093005</c:v>
                </c:pt>
                <c:pt idx="13">
                  <c:v>0.11527569940636199</c:v>
                </c:pt>
                <c:pt idx="14">
                  <c:v>0.11631827986350601</c:v>
                </c:pt>
                <c:pt idx="15">
                  <c:v>0.11734348558184773</c:v>
                </c:pt>
                <c:pt idx="16">
                  <c:v>0.11835160611366712</c:v>
                </c:pt>
                <c:pt idx="17">
                  <c:v>0.11934292618581782</c:v>
                </c:pt>
                <c:pt idx="18">
                  <c:v>0.12031772578014342</c:v>
                </c:pt>
                <c:pt idx="19">
                  <c:v>0.12127628021255377</c:v>
                </c:pt>
                <c:pt idx="20">
                  <c:v>0.12221886021078321</c:v>
                </c:pt>
                <c:pt idx="21">
                  <c:v>0.12314573199085327</c:v>
                </c:pt>
                <c:pt idx="22">
                  <c:v>0.12405715733226089</c:v>
                </c:pt>
                <c:pt idx="23">
                  <c:v>0.12495339365191362</c:v>
                </c:pt>
                <c:pt idx="24">
                  <c:v>0.12583469407683281</c:v>
                </c:pt>
                <c:pt idx="25">
                  <c:v>0.48583199126168508</c:v>
                </c:pt>
                <c:pt idx="26">
                  <c:v>1.5619102511158498</c:v>
                </c:pt>
                <c:pt idx="27">
                  <c:v>3.349271961314781</c:v>
                </c:pt>
                <c:pt idx="28">
                  <c:v>5.8431517513329947</c:v>
                </c:pt>
                <c:pt idx="29">
                  <c:v>9.0388161770786173</c:v>
                </c:pt>
                <c:pt idx="30">
                  <c:v>12.571914603868391</c:v>
                </c:pt>
                <c:pt idx="31">
                  <c:v>16.081342406633961</c:v>
                </c:pt>
                <c:pt idx="32">
                  <c:v>19.567258170949053</c:v>
                </c:pt>
                <c:pt idx="33">
                  <c:v>23.029819419915306</c:v>
                </c:pt>
                <c:pt idx="34">
                  <c:v>26.469182621280133</c:v>
                </c:pt>
                <c:pt idx="35">
                  <c:v>29.975415420299019</c:v>
                </c:pt>
                <c:pt idx="36">
                  <c:v>33.637780793582863</c:v>
                </c:pt>
                <c:pt idx="37">
                  <c:v>37.455232703060936</c:v>
                </c:pt>
                <c:pt idx="38">
                  <c:v>41.426732118780834</c:v>
                </c:pt>
                <c:pt idx="39">
                  <c:v>45.551246971955905</c:v>
                </c:pt>
                <c:pt idx="40">
                  <c:v>50.635955918623296</c:v>
                </c:pt>
                <c:pt idx="41">
                  <c:v>55.686598949425715</c:v>
                </c:pt>
                <c:pt idx="42">
                  <c:v>60.703404295051826</c:v>
                </c:pt>
                <c:pt idx="43">
                  <c:v>65.686598657117628</c:v>
                </c:pt>
                <c:pt idx="44">
                  <c:v>70.636407218411406</c:v>
                </c:pt>
                <c:pt idx="45">
                  <c:v>75.553053653069412</c:v>
                </c:pt>
                <c:pt idx="46">
                  <c:v>80.436760136682267</c:v>
                </c:pt>
                <c:pt idx="47">
                  <c:v>85.287747356336467</c:v>
                </c:pt>
                <c:pt idx="48">
                  <c:v>90.106234520585232</c:v>
                </c:pt>
                <c:pt idx="49">
                  <c:v>94.892439369355415</c:v>
                </c:pt>
                <c:pt idx="50">
                  <c:v>99.107104829027534</c:v>
                </c:pt>
                <c:pt idx="51">
                  <c:v>102.21579414129776</c:v>
                </c:pt>
                <c:pt idx="52">
                  <c:v>104.22591699091269</c:v>
                </c:pt>
                <c:pt idx="53">
                  <c:v>105.14483342013212</c:v>
                </c:pt>
                <c:pt idx="54">
                  <c:v>104.97985416128421</c:v>
                </c:pt>
                <c:pt idx="55">
                  <c:v>103.23331491445362</c:v>
                </c:pt>
                <c:pt idx="56">
                  <c:v>101.51588197113536</c:v>
                </c:pt>
                <c:pt idx="57">
                  <c:v>99.82707027099903</c:v>
                </c:pt>
                <c:pt idx="58">
                  <c:v>98.166402837307686</c:v>
                </c:pt>
                <c:pt idx="59">
                  <c:v>96.533410642203592</c:v>
                </c:pt>
                <c:pt idx="60">
                  <c:v>94.927632474239331</c:v>
                </c:pt>
                <c:pt idx="61">
                  <c:v>93.34861480811611</c:v>
                </c:pt>
                <c:pt idx="62">
                  <c:v>91.795911676593221</c:v>
                </c:pt>
                <c:pt idx="63">
                  <c:v>90.26908454453195</c:v>
                </c:pt>
                <c:pt idx="64">
                  <c:v>88.767702185038644</c:v>
                </c:pt>
                <c:pt idx="65">
                  <c:v>87.291340557671916</c:v>
                </c:pt>
                <c:pt idx="66">
                  <c:v>85.839582688679428</c:v>
                </c:pt>
                <c:pt idx="67">
                  <c:v>84.412018553230581</c:v>
                </c:pt>
                <c:pt idx="68">
                  <c:v>83.008244959611901</c:v>
                </c:pt>
                <c:pt idx="69">
                  <c:v>81.627865435352135</c:v>
                </c:pt>
                <c:pt idx="70">
                  <c:v>80.270490115245408</c:v>
                </c:pt>
                <c:pt idx="71">
                  <c:v>78.935735631240064</c:v>
                </c:pt>
                <c:pt idx="72">
                  <c:v>77.623225004162876</c:v>
                </c:pt>
                <c:pt idx="73">
                  <c:v>76.332587537247548</c:v>
                </c:pt>
                <c:pt idx="74">
                  <c:v>75.063458711437548</c:v>
                </c:pt>
                <c:pt idx="75">
                  <c:v>73.815480082433794</c:v>
                </c:pt>
                <c:pt idx="76">
                  <c:v>72.588299179458033</c:v>
                </c:pt>
                <c:pt idx="77">
                  <c:v>71.381569405703331</c:v>
                </c:pt>
                <c:pt idx="78">
                  <c:v>70.19494994044355</c:v>
                </c:pt>
                <c:pt idx="79">
                  <c:v>69.028105642774307</c:v>
                </c:pt>
                <c:pt idx="80">
                  <c:v>67.880706956957908</c:v>
                </c:pt>
                <c:pt idx="81">
                  <c:v>66.752429819345849</c:v>
                </c:pt>
                <c:pt idx="82">
                  <c:v>65.64295556685245</c:v>
                </c:pt>
                <c:pt idx="83">
                  <c:v>64.551970846953736</c:v>
                </c:pt>
                <c:pt idx="84">
                  <c:v>63.479167529186341</c:v>
                </c:pt>
                <c:pt idx="85">
                  <c:v>62.424242618121021</c:v>
                </c:pt>
                <c:pt idx="86">
                  <c:v>61.386898167786775</c:v>
                </c:pt>
                <c:pt idx="87">
                  <c:v>60.366841197520955</c:v>
                </c:pt>
                <c:pt idx="88">
                  <c:v>59.36378360922167</c:v>
                </c:pt>
                <c:pt idx="89">
                  <c:v>58.377442105979405</c:v>
                </c:pt>
                <c:pt idx="90">
                  <c:v>57.407538112064373</c:v>
                </c:pt>
                <c:pt idx="91">
                  <c:v>56.453797694247598</c:v>
                </c:pt>
                <c:pt idx="92">
                  <c:v>55.515951484432932</c:v>
                </c:pt>
                <c:pt idx="93">
                  <c:v>54.593734603578568</c:v>
                </c:pt>
                <c:pt idx="94">
                  <c:v>53.68688658688631</c:v>
                </c:pt>
                <c:pt idx="95">
                  <c:v>52.795151310237735</c:v>
                </c:pt>
                <c:pt idx="96">
                  <c:v>51.91827691785609</c:v>
                </c:pt>
                <c:pt idx="97">
                  <c:v>51.056015751173874</c:v>
                </c:pt>
                <c:pt idx="98">
                  <c:v>50.20812427888584</c:v>
                </c:pt>
                <c:pt idx="99">
                  <c:v>49.374363028167522</c:v>
                </c:pt>
                <c:pt idx="100">
                  <c:v>48.554496517040242</c:v>
                </c:pt>
                <c:pt idx="101">
                  <c:v>47.748293187863098</c:v>
                </c:pt>
                <c:pt idx="102">
                  <c:v>46.955525341933338</c:v>
                </c:pt>
                <c:pt idx="103">
                  <c:v>46.175969075176688</c:v>
                </c:pt>
                <c:pt idx="104">
                  <c:v>45.409404214909401</c:v>
                </c:pt>
                <c:pt idx="105">
                  <c:v>44.655614257654065</c:v>
                </c:pt>
                <c:pt idx="106">
                  <c:v>43.914386307991883</c:v>
                </c:pt>
                <c:pt idx="107">
                  <c:v>43.185511018433878</c:v>
                </c:pt>
                <c:pt idx="108">
                  <c:v>42.468782530294185</c:v>
                </c:pt>
                <c:pt idx="109">
                  <c:v>41.76399841554867</c:v>
                </c:pt>
                <c:pt idx="110">
                  <c:v>41.070959619662553</c:v>
                </c:pt>
                <c:pt idx="111">
                  <c:v>40.389470405370716</c:v>
                </c:pt>
                <c:pt idx="112">
                  <c:v>39.719338297395026</c:v>
                </c:pt>
                <c:pt idx="113">
                  <c:v>39.060374028082848</c:v>
                </c:pt>
                <c:pt idx="114">
                  <c:v>38.412391483951602</c:v>
                </c:pt>
                <c:pt idx="115">
                  <c:v>37.775207653124056</c:v>
                </c:pt>
                <c:pt idx="116">
                  <c:v>37.148642573639705</c:v>
                </c:pt>
                <c:pt idx="117">
                  <c:v>36.532519282627504</c:v>
                </c:pt>
                <c:pt idx="118">
                  <c:v>35.926663766325653</c:v>
                </c:pt>
                <c:pt idx="119">
                  <c:v>35.330904910934287</c:v>
                </c:pt>
                <c:pt idx="120">
                  <c:v>34.74507445428727</c:v>
                </c:pt>
                <c:pt idx="121">
                  <c:v>34.169006938329339</c:v>
                </c:pt>
                <c:pt idx="122">
                  <c:v>33.602539662385176</c:v>
                </c:pt>
                <c:pt idx="123">
                  <c:v>33.04551263720743</c:v>
                </c:pt>
                <c:pt idx="124">
                  <c:v>32.497768539790293</c:v>
                </c:pt>
                <c:pt idx="125">
                  <c:v>31.959152668936312</c:v>
                </c:pt>
                <c:pt idx="126">
                  <c:v>31.429512901563605</c:v>
                </c:pt>
                <c:pt idx="127">
                  <c:v>30.908699649741195</c:v>
                </c:pt>
                <c:pt idx="128">
                  <c:v>30.396565818440425</c:v>
                </c:pt>
                <c:pt idx="129">
                  <c:v>29.892966763990412</c:v>
                </c:pt>
                <c:pt idx="130">
                  <c:v>29.39776025322583</c:v>
                </c:pt>
                <c:pt idx="131">
                  <c:v>28.910806423315559</c:v>
                </c:pt>
                <c:pt idx="132">
                  <c:v>28.431967742260703</c:v>
                </c:pt>
                <c:pt idx="133">
                  <c:v>27.961108970051033</c:v>
                </c:pt>
                <c:pt idx="134">
                  <c:v>27.498097120468639</c:v>
                </c:pt>
                <c:pt idx="135">
                  <c:v>27.042801423528228</c:v>
                </c:pt>
                <c:pt idx="136">
                  <c:v>26.5950932885433</c:v>
                </c:pt>
                <c:pt idx="137">
                  <c:v>26.154846267807869</c:v>
                </c:pt>
                <c:pt idx="138">
                  <c:v>25.721936020883376</c:v>
                </c:pt>
                <c:pt idx="139">
                  <c:v>25.296240279480852</c:v>
                </c:pt>
                <c:pt idx="140">
                  <c:v>24.877638812928236</c:v>
                </c:pt>
                <c:pt idx="141">
                  <c:v>24.466013394213256</c:v>
                </c:pt>
                <c:pt idx="142">
                  <c:v>24.061247766592157</c:v>
                </c:pt>
                <c:pt idx="143">
                  <c:v>23.663227610754916</c:v>
                </c:pt>
                <c:pt idx="144">
                  <c:v>23.271840512537686</c:v>
                </c:pt>
                <c:pt idx="145">
                  <c:v>22.886975931173261</c:v>
                </c:pt>
                <c:pt idx="146">
                  <c:v>22.508525168070666</c:v>
                </c:pt>
                <c:pt idx="147">
                  <c:v>22.136381336115104</c:v>
                </c:pt>
                <c:pt idx="148">
                  <c:v>21.770439329479423</c:v>
                </c:pt>
                <c:pt idx="149">
                  <c:v>21.410595793938722</c:v>
                </c:pt>
                <c:pt idx="150">
                  <c:v>21.05674909767971</c:v>
                </c:pt>
                <c:pt idx="151">
                  <c:v>20.708799302596468</c:v>
                </c:pt>
                <c:pt idx="152">
                  <c:v>20.366648136064583</c:v>
                </c:pt>
                <c:pt idx="153">
                  <c:v>20.030198963185725</c:v>
                </c:pt>
                <c:pt idx="154">
                  <c:v>19.699356759494687</c:v>
                </c:pt>
                <c:pt idx="155">
                  <c:v>19.374028084121317</c:v>
                </c:pt>
                <c:pt idx="156">
                  <c:v>19.054121053399722</c:v>
                </c:pt>
                <c:pt idx="157">
                  <c:v>18.739545314917223</c:v>
                </c:pt>
                <c:pt idx="158">
                  <c:v>18.430212021995864</c:v>
                </c:pt>
                <c:pt idx="159">
                  <c:v>18.1260338085991</c:v>
                </c:pt>
                <c:pt idx="160">
                  <c:v>17.826924764656749</c:v>
                </c:pt>
                <c:pt idx="161">
                  <c:v>17.532800411801119</c:v>
                </c:pt>
                <c:pt idx="162">
                  <c:v>17.243577679507478</c:v>
                </c:pt>
                <c:pt idx="163">
                  <c:v>16.95917488163219</c:v>
                </c:pt>
                <c:pt idx="164">
                  <c:v>16.679511693341826</c:v>
                </c:pt>
                <c:pt idx="165">
                  <c:v>16.404509128426735</c:v>
                </c:pt>
                <c:pt idx="166">
                  <c:v>16.13408951699272</c:v>
                </c:pt>
                <c:pt idx="167">
                  <c:v>15.868176483524456</c:v>
                </c:pt>
                <c:pt idx="168">
                  <c:v>15.606694925314516</c:v>
                </c:pt>
                <c:pt idx="169">
                  <c:v>15.349570991251834</c:v>
                </c:pt>
                <c:pt idx="170">
                  <c:v>15.09673206096374</c:v>
                </c:pt>
                <c:pt idx="171">
                  <c:v>14.848106724305481</c:v>
                </c:pt>
                <c:pt idx="172">
                  <c:v>14.603624761191654</c:v>
                </c:pt>
                <c:pt idx="173">
                  <c:v>14.363217121763711</c:v>
                </c:pt>
                <c:pt idx="174">
                  <c:v>14.126815906887963</c:v>
                </c:pt>
                <c:pt idx="175">
                  <c:v>13.894354348978615</c:v>
                </c:pt>
                <c:pt idx="176">
                  <c:v>13.665766793140355</c:v>
                </c:pt>
                <c:pt idx="177">
                  <c:v>13.440988678625246</c:v>
                </c:pt>
                <c:pt idx="178">
                  <c:v>13.219956520598583</c:v>
                </c:pt>
                <c:pt idx="179">
                  <c:v>13.002607892208717</c:v>
                </c:pt>
                <c:pt idx="180">
                  <c:v>12.788881406955563</c:v>
                </c:pt>
                <c:pt idx="181">
                  <c:v>12.57871670135305</c:v>
                </c:pt>
                <c:pt idx="182">
                  <c:v>12.372054417880443</c:v>
                </c:pt>
                <c:pt idx="183">
                  <c:v>12.168836188217806</c:v>
                </c:pt>
                <c:pt idx="184">
                  <c:v>11.969004616760841</c:v>
                </c:pt>
                <c:pt idx="185">
                  <c:v>11.772503264410448</c:v>
                </c:pt>
                <c:pt idx="186">
                  <c:v>11.579276632632453</c:v>
                </c:pt>
                <c:pt idx="187">
                  <c:v>11.389270147782966</c:v>
                </c:pt>
                <c:pt idx="188">
                  <c:v>11.202430145694962</c:v>
                </c:pt>
                <c:pt idx="189">
                  <c:v>11.018703856521736</c:v>
                </c:pt>
                <c:pt idx="190">
                  <c:v>10.838039389832929</c:v>
                </c:pt>
                <c:pt idx="191">
                  <c:v>10.66038571995896</c:v>
                </c:pt>
                <c:pt idx="192">
                  <c:v>10.485692671579653</c:v>
                </c:pt>
                <c:pt idx="193">
                  <c:v>10.31391090555306</c:v>
                </c:pt>
                <c:pt idx="194">
                  <c:v>10.144991904980456</c:v>
                </c:pt>
                <c:pt idx="195">
                  <c:v>9.9788879615035277</c:v>
                </c:pt>
                <c:pt idx="196">
                  <c:v>9.8155521618299595</c:v>
                </c:pt>
                <c:pt idx="197">
                  <c:v>9.6549383744835424</c:v>
                </c:pt>
                <c:pt idx="198">
                  <c:v>9.4970012367751249</c:v>
                </c:pt>
                <c:pt idx="199">
                  <c:v>9.3416961419906492</c:v>
                </c:pt>
                <c:pt idx="200">
                  <c:v>9.188979226792755</c:v>
                </c:pt>
                <c:pt idx="201">
                  <c:v>9.0388073588322975</c:v>
                </c:pt>
                <c:pt idx="202">
                  <c:v>8.8911381245663286</c:v>
                </c:pt>
                <c:pt idx="203">
                  <c:v>8.7459298172791211</c:v>
                </c:pt>
                <c:pt idx="204">
                  <c:v>8.6031414253027698</c:v>
                </c:pt>
                <c:pt idx="205">
                  <c:v>8.4627326204341475</c:v>
                </c:pt>
                <c:pt idx="206">
                  <c:v>8.3246637465448785</c:v>
                </c:pt>
                <c:pt idx="207">
                  <c:v>8.1888958083811136</c:v>
                </c:pt>
                <c:pt idx="208">
                  <c:v>8.0553904605499795</c:v>
                </c:pt>
                <c:pt idx="209">
                  <c:v>7.9241099966895607</c:v>
                </c:pt>
                <c:pt idx="210">
                  <c:v>7.7950173388193562</c:v>
                </c:pt>
                <c:pt idx="211">
                  <c:v>7.6680760268682349</c:v>
                </c:pt>
                <c:pt idx="212">
                  <c:v>7.5432502083768851</c:v>
                </c:pt>
                <c:pt idx="213">
                  <c:v>7.4205046283718863</c:v>
                </c:pt>
                <c:pt idx="214">
                  <c:v>7.2998046194085449</c:v>
                </c:pt>
                <c:pt idx="215">
                  <c:v>7.1811160917796206</c:v>
                </c:pt>
                <c:pt idx="216">
                  <c:v>7.0644055238872845</c:v>
                </c:pt>
                <c:pt idx="217">
                  <c:v>6.9496399527754882</c:v>
                </c:pt>
                <c:pt idx="218">
                  <c:v>6.8367869648201332</c:v>
                </c:pt>
                <c:pt idx="219">
                  <c:v>6.7258146865743713</c:v>
                </c:pt>
                <c:pt idx="220">
                  <c:v>6.6166917757664958</c:v>
                </c:pt>
                <c:pt idx="221">
                  <c:v>6.5093874124478273</c:v>
                </c:pt>
                <c:pt idx="222">
                  <c:v>6.4038712902881372</c:v>
                </c:pt>
                <c:pt idx="223">
                  <c:v>6.3002150274805384</c:v>
                </c:pt>
                <c:pt idx="224">
                  <c:v>6.1984884821443549</c:v>
                </c:pt>
                <c:pt idx="225">
                  <c:v>6.0986594952871629</c:v>
                </c:pt>
                <c:pt idx="226">
                  <c:v>6.0006964438503179</c:v>
                </c:pt>
                <c:pt idx="227">
                  <c:v>5.9045682317775601</c:v>
                </c:pt>
                <c:pt idx="228">
                  <c:v>5.8102442812324488</c:v>
                </c:pt>
                <c:pt idx="229">
                  <c:v>5.7176945239621624</c:v>
                </c:pt>
                <c:pt idx="230">
                  <c:v>5.6268893928052162</c:v>
                </c:pt>
                <c:pt idx="231">
                  <c:v>5.537799813340718</c:v>
                </c:pt>
                <c:pt idx="232">
                  <c:v>5.4503971956767749</c:v>
                </c:pt>
                <c:pt idx="233">
                  <c:v>5.3646534263757575</c:v>
                </c:pt>
                <c:pt idx="234">
                  <c:v>5.2805408605141322</c:v>
                </c:pt>
                <c:pt idx="235">
                  <c:v>5.1979308944101934</c:v>
                </c:pt>
                <c:pt idx="236">
                  <c:v>5.1166976341265968</c:v>
                </c:pt>
                <c:pt idx="237">
                  <c:v>5.0368181366819407</c:v>
                </c:pt>
                <c:pt idx="238">
                  <c:v>4.9582698414425925</c:v>
                </c:pt>
                <c:pt idx="239">
                  <c:v>4.8810305637508105</c:v>
                </c:pt>
                <c:pt idx="240">
                  <c:v>4.8050784886590572</c:v>
                </c:pt>
                <c:pt idx="241">
                  <c:v>4.7303921647687286</c:v>
                </c:pt>
                <c:pt idx="242">
                  <c:v>4.6569504981715699</c:v>
                </c:pt>
                <c:pt idx="243">
                  <c:v>4.5847327464920458</c:v>
                </c:pt>
                <c:pt idx="244">
                  <c:v>4.5137185130290041</c:v>
                </c:pt>
                <c:pt idx="245">
                  <c:v>4.4438877409949704</c:v>
                </c:pt>
                <c:pt idx="246">
                  <c:v>4.3752207078514394</c:v>
                </c:pt>
                <c:pt idx="247">
                  <c:v>4.3076980197385693</c:v>
                </c:pt>
                <c:pt idx="248">
                  <c:v>4.2413006059977194</c:v>
                </c:pt>
                <c:pt idx="249">
                  <c:v>4.1760097137852474</c:v>
                </c:pt>
                <c:pt idx="250">
                  <c:v>4.11180690277609</c:v>
                </c:pt>
                <c:pt idx="251">
                  <c:v>4.048674039955598</c:v>
                </c:pt>
                <c:pt idx="252">
                  <c:v>3.9865932944981659</c:v>
                </c:pt>
                <c:pt idx="253">
                  <c:v>3.9255471327312152</c:v>
                </c:pt>
                <c:pt idx="254">
                  <c:v>3.8655183131831001</c:v>
                </c:pt>
                <c:pt idx="255">
                  <c:v>3.8064898817135382</c:v>
                </c:pt>
                <c:pt idx="256">
                  <c:v>3.7484451667252001</c:v>
                </c:pt>
                <c:pt idx="257">
                  <c:v>3.6913677744550912</c:v>
                </c:pt>
                <c:pt idx="258">
                  <c:v>3.6352415843444086</c:v>
                </c:pt>
                <c:pt idx="259">
                  <c:v>3.5800507444855549</c:v>
                </c:pt>
                <c:pt idx="260">
                  <c:v>3.5257796671450352</c:v>
                </c:pt>
                <c:pt idx="261">
                  <c:v>3.4724130243609568</c:v>
                </c:pt>
                <c:pt idx="262">
                  <c:v>3.4199357436139053</c:v>
                </c:pt>
                <c:pt idx="263">
                  <c:v>3.368333003569961</c:v>
                </c:pt>
                <c:pt idx="264">
                  <c:v>3.3175902298946585</c:v>
                </c:pt>
                <c:pt idx="265">
                  <c:v>3.2676930911367115</c:v>
                </c:pt>
                <c:pt idx="266">
                  <c:v>3.2186274946803315</c:v>
                </c:pt>
                <c:pt idx="267">
                  <c:v>3.1703795827650034</c:v>
                </c:pt>
                <c:pt idx="268">
                  <c:v>3.122935728571592</c:v>
                </c:pt>
                <c:pt idx="269">
                  <c:v>3.0762825323736731</c:v>
                </c:pt>
                <c:pt idx="270">
                  <c:v>3.0304068177530068</c:v>
                </c:pt>
                <c:pt idx="271">
                  <c:v>2.9852956278780725</c:v>
                </c:pt>
                <c:pt idx="272">
                  <c:v>2.9409362218446322</c:v>
                </c:pt>
                <c:pt idx="273">
                  <c:v>2.8973160710772743</c:v>
                </c:pt>
                <c:pt idx="274">
                  <c:v>2.8544228557909204</c:v>
                </c:pt>
                <c:pt idx="275">
                  <c:v>2.812244461511316</c:v>
                </c:pt>
                <c:pt idx="276">
                  <c:v>2.7707689756534899</c:v>
                </c:pt>
                <c:pt idx="277">
                  <c:v>2.7299846841572517</c:v>
                </c:pt>
                <c:pt idx="278">
                  <c:v>2.6898800681787436</c:v>
                </c:pt>
                <c:pt idx="279">
                  <c:v>2.650443800837138</c:v>
                </c:pt>
                <c:pt idx="280">
                  <c:v>2.6116647440155489</c:v>
                </c:pt>
                <c:pt idx="281">
                  <c:v>2.5735319452152559</c:v>
                </c:pt>
                <c:pt idx="282">
                  <c:v>2.5360346344623523</c:v>
                </c:pt>
                <c:pt idx="283">
                  <c:v>2.4991622212659452</c:v>
                </c:pt>
                <c:pt idx="284">
                  <c:v>2.4629042916270509</c:v>
                </c:pt>
                <c:pt idx="285">
                  <c:v>2.4272506050973299</c:v>
                </c:pt>
                <c:pt idx="286">
                  <c:v>2.392191091886847</c:v>
                </c:pt>
                <c:pt idx="287">
                  <c:v>2.3577158500200235</c:v>
                </c:pt>
                <c:pt idx="288">
                  <c:v>2.3238151425389901</c:v>
                </c:pt>
                <c:pt idx="289">
                  <c:v>2.2904793947535476</c:v>
                </c:pt>
                <c:pt idx="290">
                  <c:v>2.2576991915369526</c:v>
                </c:pt>
                <c:pt idx="291">
                  <c:v>2.22546527466677</c:v>
                </c:pt>
                <c:pt idx="292">
                  <c:v>2.1937685402100482</c:v>
                </c:pt>
                <c:pt idx="293">
                  <c:v>2.1626000359520581</c:v>
                </c:pt>
                <c:pt idx="294">
                  <c:v>2.131950958867896</c:v>
                </c:pt>
                <c:pt idx="295">
                  <c:v>2.1018126526362084</c:v>
                </c:pt>
                <c:pt idx="296">
                  <c:v>2.0721766051943646</c:v>
                </c:pt>
                <c:pt idx="297">
                  <c:v>2.0430344463343633</c:v>
                </c:pt>
                <c:pt idx="298">
                  <c:v>2.014377945338806</c:v>
                </c:pt>
                <c:pt idx="299">
                  <c:v>1.9861990086562706</c:v>
                </c:pt>
                <c:pt idx="300">
                  <c:v>1.9584896776154213</c:v>
                </c:pt>
                <c:pt idx="301">
                  <c:v>1.9312421261772135</c:v>
                </c:pt>
                <c:pt idx="302">
                  <c:v>1.9044486587245602</c:v>
                </c:pt>
                <c:pt idx="303">
                  <c:v>1.8781017078888345</c:v>
                </c:pt>
                <c:pt idx="304">
                  <c:v>1.8521938324125893</c:v>
                </c:pt>
                <c:pt idx="305">
                  <c:v>1.8267177150479008</c:v>
                </c:pt>
                <c:pt idx="306">
                  <c:v>1.8016661604897337</c:v>
                </c:pt>
                <c:pt idx="307">
                  <c:v>1.7770320933437438</c:v>
                </c:pt>
                <c:pt idx="308">
                  <c:v>1.7528085561279549</c:v>
                </c:pt>
                <c:pt idx="309">
                  <c:v>1.7289887073077321</c:v>
                </c:pt>
                <c:pt idx="310">
                  <c:v>1.7055658193635028</c:v>
                </c:pt>
                <c:pt idx="311">
                  <c:v>1.682533276890684</c:v>
                </c:pt>
                <c:pt idx="312">
                  <c:v>1.6598845747312685</c:v>
                </c:pt>
                <c:pt idx="313">
                  <c:v>1.6376133161365536</c:v>
                </c:pt>
                <c:pt idx="314">
                  <c:v>1.6157132109604837</c:v>
                </c:pt>
                <c:pt idx="315">
                  <c:v>1.5941780738831064</c:v>
                </c:pt>
                <c:pt idx="316">
                  <c:v>1.5730018226636286</c:v>
                </c:pt>
                <c:pt idx="317">
                  <c:v>1.5521784764225912</c:v>
                </c:pt>
                <c:pt idx="318">
                  <c:v>1.5317021539526681</c:v>
                </c:pt>
                <c:pt idx="319">
                  <c:v>1.5115670720576178</c:v>
                </c:pt>
                <c:pt idx="320">
                  <c:v>1.4917675439189153</c:v>
                </c:pt>
                <c:pt idx="321">
                  <c:v>1.4722979774896061</c:v>
                </c:pt>
                <c:pt idx="322">
                  <c:v>1.4531528739149242</c:v>
                </c:pt>
                <c:pt idx="323">
                  <c:v>1.4343268259792334</c:v>
                </c:pt>
                <c:pt idx="324">
                  <c:v>1.4158145165788478</c:v>
                </c:pt>
                <c:pt idx="325">
                  <c:v>1.3976107172203065</c:v>
                </c:pt>
                <c:pt idx="326">
                  <c:v>1.3797102865436708</c:v>
                </c:pt>
                <c:pt idx="327">
                  <c:v>1.362108168870434</c:v>
                </c:pt>
                <c:pt idx="328">
                  <c:v>1.3447993927756283</c:v>
                </c:pt>
                <c:pt idx="329">
                  <c:v>1.3277790696837293</c:v>
                </c:pt>
                <c:pt idx="330">
                  <c:v>1.3110423924879591</c:v>
                </c:pt>
                <c:pt idx="331">
                  <c:v>1.2945846341925984</c:v>
                </c:pt>
                <c:pt idx="332">
                  <c:v>1.2784011465779264</c:v>
                </c:pt>
                <c:pt idx="333">
                  <c:v>1.2624873588874077</c:v>
                </c:pt>
                <c:pt idx="334">
                  <c:v>1.2468387765367583</c:v>
                </c:pt>
                <c:pt idx="335">
                  <c:v>1.2314509798445263</c:v>
                </c:pt>
                <c:pt idx="336">
                  <c:v>1.2163196227838249</c:v>
                </c:pt>
                <c:pt idx="337">
                  <c:v>1.2014404317548693</c:v>
                </c:pt>
                <c:pt idx="338">
                  <c:v>1.1868092043779721</c:v>
                </c:pt>
                <c:pt idx="339">
                  <c:v>1.1724218083066484</c:v>
                </c:pt>
                <c:pt idx="340">
                  <c:v>1.1582741800605048</c:v>
                </c:pt>
                <c:pt idx="341">
                  <c:v>1.1443623238775769</c:v>
                </c:pt>
                <c:pt idx="342">
                  <c:v>1.1306823105857922</c:v>
                </c:pt>
                <c:pt idx="343">
                  <c:v>1.1172302764932414</c:v>
                </c:pt>
                <c:pt idx="344">
                  <c:v>1.104002422296944</c:v>
                </c:pt>
                <c:pt idx="345">
                  <c:v>1.0909950120097962</c:v>
                </c:pt>
                <c:pt idx="346">
                  <c:v>1.0782043719054051</c:v>
                </c:pt>
                <c:pt idx="347">
                  <c:v>1.0656268894805059</c:v>
                </c:pt>
                <c:pt idx="348">
                  <c:v>1.0532590124346695</c:v>
                </c:pt>
                <c:pt idx="349">
                  <c:v>1.0410972476670157</c:v>
                </c:pt>
                <c:pt idx="350">
                  <c:v>1.0291381602896441</c:v>
                </c:pt>
                <c:pt idx="351">
                  <c:v>1.0173783726575076</c:v>
                </c:pt>
                <c:pt idx="352">
                  <c:v>1.0058145634144531</c:v>
                </c:pt>
                <c:pt idx="353">
                  <c:v>0.99444346655515825</c:v>
                </c:pt>
                <c:pt idx="354">
                  <c:v>0.98326187050270519</c:v>
                </c:pt>
                <c:pt idx="355">
                  <c:v>0.97226661720152208</c:v>
                </c:pt>
                <c:pt idx="356">
                  <c:v>0.96145460122544335</c:v>
                </c:pt>
                <c:pt idx="357">
                  <c:v>0.95082276890063477</c:v>
                </c:pt>
                <c:pt idx="358">
                  <c:v>0.9403681174431322</c:v>
                </c:pt>
                <c:pt idx="359">
                  <c:v>0.93008769411075798</c:v>
                </c:pt>
                <c:pt idx="360">
                  <c:v>0.9199785953691656</c:v>
                </c:pt>
                <c:pt idx="361">
                  <c:v>0.91003796607178589</c:v>
                </c:pt>
                <c:pt idx="362">
                  <c:v>0.90026299865343828</c:v>
                </c:pt>
                <c:pt idx="363">
                  <c:v>0.89065093233738069</c:v>
                </c:pt>
                <c:pt idx="364">
                  <c:v>0.88119905235557461</c:v>
                </c:pt>
                <c:pt idx="365">
                  <c:v>0.8719046891819433</c:v>
                </c:pt>
                <c:pt idx="366">
                  <c:v>0.8627652177784092</c:v>
                </c:pt>
                <c:pt idx="367">
                  <c:v>0.85377805685349528</c:v>
                </c:pt>
                <c:pt idx="368">
                  <c:v>0.84494066813328239</c:v>
                </c:pt>
                <c:pt idx="369">
                  <c:v>0.83625055564451622</c:v>
                </c:pt>
                <c:pt idx="370">
                  <c:v>0.82770526500966113</c:v>
                </c:pt>
                <c:pt idx="371">
                  <c:v>0.81930238275370204</c:v>
                </c:pt>
                <c:pt idx="372">
                  <c:v>0.81103953562249875</c:v>
                </c:pt>
                <c:pt idx="373">
                  <c:v>0.80291438991249919</c:v>
                </c:pt>
                <c:pt idx="374">
                  <c:v>0.79492465081162489</c:v>
                </c:pt>
                <c:pt idx="375">
                  <c:v>0.7870680617511383</c:v>
                </c:pt>
                <c:pt idx="376">
                  <c:v>0.77934240376831376</c:v>
                </c:pt>
                <c:pt idx="377">
                  <c:v>0.77174549487972721</c:v>
                </c:pt>
                <c:pt idx="378">
                  <c:v>0.7642751894649924</c:v>
                </c:pt>
                <c:pt idx="379">
                  <c:v>0.75692937766076496</c:v>
                </c:pt>
                <c:pt idx="380">
                  <c:v>0.74970598476484818</c:v>
                </c:pt>
                <c:pt idx="381">
                  <c:v>0.74260297065022651</c:v>
                </c:pt>
                <c:pt idx="382">
                  <c:v>0.73561832918886605</c:v>
                </c:pt>
                <c:pt idx="383">
                  <c:v>0.72875008768511818</c:v>
                </c:pt>
                <c:pt idx="384">
                  <c:v>0.72199630631856271</c:v>
                </c:pt>
                <c:pt idx="385">
                  <c:v>0.71535507759613925</c:v>
                </c:pt>
                <c:pt idx="386">
                  <c:v>0.70882452581340682</c:v>
                </c:pt>
                <c:pt idx="387">
                  <c:v>0.70240280652478326</c:v>
                </c:pt>
                <c:pt idx="388">
                  <c:v>0.69608810602261106</c:v>
                </c:pt>
                <c:pt idx="389">
                  <c:v>0.68987864082490713</c:v>
                </c:pt>
                <c:pt idx="390">
                  <c:v>0.68377265717164704</c:v>
                </c:pt>
                <c:pt idx="391">
                  <c:v>0.67776843052944513</c:v>
                </c:pt>
                <c:pt idx="392">
                  <c:v>0.67186426510448849</c:v>
                </c:pt>
                <c:pt idx="393">
                  <c:v>0.66605849336358891</c:v>
                </c:pt>
                <c:pt idx="394">
                  <c:v>0.66034947556321544</c:v>
                </c:pt>
                <c:pt idx="395">
                  <c:v>0.65473559928637581</c:v>
                </c:pt>
                <c:pt idx="396">
                  <c:v>0.64921527898721643</c:v>
                </c:pt>
                <c:pt idx="397">
                  <c:v>0.64378695554321186</c:v>
                </c:pt>
                <c:pt idx="398">
                  <c:v>0.6384490958148159</c:v>
                </c:pt>
                <c:pt idx="399">
                  <c:v>0.63320019221245183</c:v>
                </c:pt>
                <c:pt idx="400">
                  <c:v>0.62803876227071975</c:v>
                </c:pt>
                <c:pt idx="401">
                  <c:v>0.6229633482296979</c:v>
                </c:pt>
                <c:pt idx="402">
                  <c:v>0.61797251662322283</c:v>
                </c:pt>
                <c:pt idx="403">
                  <c:v>0.61306485787403175</c:v>
                </c:pt>
                <c:pt idx="404">
                  <c:v>0.60823898589564929</c:v>
                </c:pt>
                <c:pt idx="405">
                  <c:v>0.60349353770091163</c:v>
                </c:pt>
                <c:pt idx="406">
                  <c:v>0.59882717301701349</c:v>
                </c:pt>
                <c:pt idx="407">
                  <c:v>0.59423857390696966</c:v>
                </c:pt>
                <c:pt idx="408">
                  <c:v>0.58972644439738631</c:v>
                </c:pt>
                <c:pt idx="409">
                  <c:v>0.58528951011243413</c:v>
                </c:pt>
                <c:pt idx="410">
                  <c:v>0.58092651791392325</c:v>
                </c:pt>
                <c:pt idx="411">
                  <c:v>0.57663623554737442</c:v>
                </c:pt>
                <c:pt idx="412">
                  <c:v>0.57241745129398891</c:v>
                </c:pt>
                <c:pt idx="413">
                  <c:v>0.56826897362841999</c:v>
                </c:pt>
                <c:pt idx="414">
                  <c:v>0.56418963088224505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46FD-874C-9DC3-587F665F1F8D}"/>
            </c:ext>
          </c:extLst>
        </c:ser>
        <c:dLbls/>
        <c:axId val="277053440"/>
        <c:axId val="277055360"/>
      </c:scatterChart>
      <c:valAx>
        <c:axId val="277053440"/>
        <c:scaling>
          <c:orientation val="minMax"/>
          <c:max val="33"/>
          <c:min val="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 in min 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055360"/>
        <c:crosses val="autoZero"/>
        <c:crossBetween val="midCat"/>
      </c:valAx>
      <c:valAx>
        <c:axId val="27705536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u="none" strike="noStrike" baseline="0">
                    <a:solidFill>
                      <a:schemeClr val="tx1"/>
                    </a:solidFill>
                    <a:effectLst/>
                  </a:rPr>
                  <a:t>c</a:t>
                </a:r>
                <a:r>
                  <a:rPr lang="de-DE" sz="1000" b="0" i="0" u="none" strike="noStrike" baseline="-25000">
                    <a:solidFill>
                      <a:schemeClr val="tx1"/>
                    </a:solidFill>
                    <a:effectLst/>
                  </a:rPr>
                  <a:t>cab 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baseline="0">
                    <a:effectLst/>
                  </a:rPr>
                  <a:t>in µg/m</a:t>
                </a:r>
                <a:r>
                  <a:rPr lang="de-DE" sz="1000" b="0" i="0" baseline="30000">
                    <a:effectLst/>
                  </a:rPr>
                  <a:t>3</a:t>
                </a:r>
                <a:endParaRPr lang="de-DE" sz="10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053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S1B!$D$39:$D$453</c:f>
              <c:numCache>
                <c:formatCode>0.00</c:formatCode>
                <c:ptCount val="415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2.0333333333333332</c:v>
                </c:pt>
                <c:pt idx="26">
                  <c:v>2.0666666666666669</c:v>
                </c:pt>
                <c:pt idx="27">
                  <c:v>2.1</c:v>
                </c:pt>
                <c:pt idx="28">
                  <c:v>2.1333333333333333</c:v>
                </c:pt>
                <c:pt idx="29">
                  <c:v>2.1666666666666665</c:v>
                </c:pt>
                <c:pt idx="30">
                  <c:v>2.2000000000000002</c:v>
                </c:pt>
                <c:pt idx="31">
                  <c:v>2.2333333333333334</c:v>
                </c:pt>
                <c:pt idx="32">
                  <c:v>2.2666666666666666</c:v>
                </c:pt>
                <c:pt idx="33">
                  <c:v>2.2999999999999998</c:v>
                </c:pt>
                <c:pt idx="34">
                  <c:v>2.3333333333333335</c:v>
                </c:pt>
                <c:pt idx="35">
                  <c:v>2.3666666666666667</c:v>
                </c:pt>
                <c:pt idx="36">
                  <c:v>2.4</c:v>
                </c:pt>
                <c:pt idx="37">
                  <c:v>2.4333333333333331</c:v>
                </c:pt>
                <c:pt idx="38">
                  <c:v>2.4666666666666668</c:v>
                </c:pt>
                <c:pt idx="39">
                  <c:v>2.5</c:v>
                </c:pt>
                <c:pt idx="40">
                  <c:v>2.5333333333333332</c:v>
                </c:pt>
                <c:pt idx="41">
                  <c:v>2.5666666666666669</c:v>
                </c:pt>
                <c:pt idx="42">
                  <c:v>2.6</c:v>
                </c:pt>
                <c:pt idx="43">
                  <c:v>2.6333333333333333</c:v>
                </c:pt>
                <c:pt idx="44">
                  <c:v>2.6666666666666665</c:v>
                </c:pt>
                <c:pt idx="45">
                  <c:v>2.7</c:v>
                </c:pt>
                <c:pt idx="46">
                  <c:v>2.7333333333333334</c:v>
                </c:pt>
                <c:pt idx="47">
                  <c:v>2.7666666666666666</c:v>
                </c:pt>
                <c:pt idx="48">
                  <c:v>2.8</c:v>
                </c:pt>
                <c:pt idx="49">
                  <c:v>2.8333333333333335</c:v>
                </c:pt>
                <c:pt idx="50">
                  <c:v>2.8666666666666667</c:v>
                </c:pt>
                <c:pt idx="51">
                  <c:v>2.9</c:v>
                </c:pt>
                <c:pt idx="52">
                  <c:v>2.9333333333333331</c:v>
                </c:pt>
                <c:pt idx="53">
                  <c:v>2.9666666666666668</c:v>
                </c:pt>
                <c:pt idx="54">
                  <c:v>3</c:v>
                </c:pt>
                <c:pt idx="55">
                  <c:v>3.0833333333333335</c:v>
                </c:pt>
                <c:pt idx="56">
                  <c:v>3.1666666666666665</c:v>
                </c:pt>
                <c:pt idx="57">
                  <c:v>3.25</c:v>
                </c:pt>
                <c:pt idx="58">
                  <c:v>3.3333333333333335</c:v>
                </c:pt>
                <c:pt idx="59">
                  <c:v>3.4166666666666665</c:v>
                </c:pt>
                <c:pt idx="60">
                  <c:v>3.5</c:v>
                </c:pt>
                <c:pt idx="61">
                  <c:v>3.5833333333333335</c:v>
                </c:pt>
                <c:pt idx="62">
                  <c:v>3.6666666666666665</c:v>
                </c:pt>
                <c:pt idx="63">
                  <c:v>3.75</c:v>
                </c:pt>
                <c:pt idx="64">
                  <c:v>3.8333333333333335</c:v>
                </c:pt>
                <c:pt idx="65">
                  <c:v>3.9166666666666665</c:v>
                </c:pt>
                <c:pt idx="66">
                  <c:v>4</c:v>
                </c:pt>
                <c:pt idx="67">
                  <c:v>4.083333333333333</c:v>
                </c:pt>
                <c:pt idx="68">
                  <c:v>4.166666666666667</c:v>
                </c:pt>
                <c:pt idx="69">
                  <c:v>4.25</c:v>
                </c:pt>
                <c:pt idx="70">
                  <c:v>4.333333333333333</c:v>
                </c:pt>
                <c:pt idx="71">
                  <c:v>4.416666666666667</c:v>
                </c:pt>
                <c:pt idx="72">
                  <c:v>4.5</c:v>
                </c:pt>
                <c:pt idx="73">
                  <c:v>4.583333333333333</c:v>
                </c:pt>
                <c:pt idx="74">
                  <c:v>4.666666666666667</c:v>
                </c:pt>
                <c:pt idx="75">
                  <c:v>4.75</c:v>
                </c:pt>
                <c:pt idx="76">
                  <c:v>4.833333333333333</c:v>
                </c:pt>
                <c:pt idx="77">
                  <c:v>4.916666666666667</c:v>
                </c:pt>
                <c:pt idx="78">
                  <c:v>5</c:v>
                </c:pt>
                <c:pt idx="79">
                  <c:v>5.083333333333333</c:v>
                </c:pt>
                <c:pt idx="80">
                  <c:v>5.166666666666667</c:v>
                </c:pt>
                <c:pt idx="81">
                  <c:v>5.25</c:v>
                </c:pt>
                <c:pt idx="82">
                  <c:v>5.333333333333333</c:v>
                </c:pt>
                <c:pt idx="83">
                  <c:v>5.416666666666667</c:v>
                </c:pt>
                <c:pt idx="84">
                  <c:v>5.5</c:v>
                </c:pt>
                <c:pt idx="85">
                  <c:v>5.583333333333333</c:v>
                </c:pt>
                <c:pt idx="86">
                  <c:v>5.666666666666667</c:v>
                </c:pt>
                <c:pt idx="87">
                  <c:v>5.75</c:v>
                </c:pt>
                <c:pt idx="88">
                  <c:v>5.833333333333333</c:v>
                </c:pt>
                <c:pt idx="89">
                  <c:v>5.916666666666667</c:v>
                </c:pt>
                <c:pt idx="90">
                  <c:v>6</c:v>
                </c:pt>
                <c:pt idx="91">
                  <c:v>6.083333333333333</c:v>
                </c:pt>
                <c:pt idx="92">
                  <c:v>6.166666666666667</c:v>
                </c:pt>
                <c:pt idx="93">
                  <c:v>6.25</c:v>
                </c:pt>
                <c:pt idx="94">
                  <c:v>6.333333333333333</c:v>
                </c:pt>
                <c:pt idx="95">
                  <c:v>6.416666666666667</c:v>
                </c:pt>
                <c:pt idx="96">
                  <c:v>6.5</c:v>
                </c:pt>
                <c:pt idx="97">
                  <c:v>6.583333333333333</c:v>
                </c:pt>
                <c:pt idx="98">
                  <c:v>6.666666666666667</c:v>
                </c:pt>
                <c:pt idx="99">
                  <c:v>6.75</c:v>
                </c:pt>
                <c:pt idx="100">
                  <c:v>6.833333333333333</c:v>
                </c:pt>
                <c:pt idx="101">
                  <c:v>6.916666666666667</c:v>
                </c:pt>
                <c:pt idx="102">
                  <c:v>7</c:v>
                </c:pt>
                <c:pt idx="103">
                  <c:v>7.083333333333333</c:v>
                </c:pt>
                <c:pt idx="104">
                  <c:v>7.166666666666667</c:v>
                </c:pt>
                <c:pt idx="105">
                  <c:v>7.25</c:v>
                </c:pt>
                <c:pt idx="106">
                  <c:v>7.333333333333333</c:v>
                </c:pt>
                <c:pt idx="107">
                  <c:v>7.416666666666667</c:v>
                </c:pt>
                <c:pt idx="108">
                  <c:v>7.5</c:v>
                </c:pt>
                <c:pt idx="109">
                  <c:v>7.583333333333333</c:v>
                </c:pt>
                <c:pt idx="110">
                  <c:v>7.666666666666667</c:v>
                </c:pt>
                <c:pt idx="111">
                  <c:v>7.75</c:v>
                </c:pt>
                <c:pt idx="112">
                  <c:v>7.833333333333333</c:v>
                </c:pt>
                <c:pt idx="113">
                  <c:v>7.916666666666667</c:v>
                </c:pt>
                <c:pt idx="114">
                  <c:v>8</c:v>
                </c:pt>
                <c:pt idx="115">
                  <c:v>8.0833333333333339</c:v>
                </c:pt>
                <c:pt idx="116">
                  <c:v>8.1666666666666661</c:v>
                </c:pt>
                <c:pt idx="117">
                  <c:v>8.25</c:v>
                </c:pt>
                <c:pt idx="118">
                  <c:v>8.3333333333333339</c:v>
                </c:pt>
                <c:pt idx="119">
                  <c:v>8.4166666666666661</c:v>
                </c:pt>
                <c:pt idx="120">
                  <c:v>8.5</c:v>
                </c:pt>
                <c:pt idx="121">
                  <c:v>8.5833333333333339</c:v>
                </c:pt>
                <c:pt idx="122">
                  <c:v>8.6666666666666661</c:v>
                </c:pt>
                <c:pt idx="123">
                  <c:v>8.75</c:v>
                </c:pt>
                <c:pt idx="124">
                  <c:v>8.8333333333333339</c:v>
                </c:pt>
                <c:pt idx="125">
                  <c:v>8.9166666666666661</c:v>
                </c:pt>
                <c:pt idx="126">
                  <c:v>9</c:v>
                </c:pt>
                <c:pt idx="127">
                  <c:v>9.0833333333333339</c:v>
                </c:pt>
                <c:pt idx="128">
                  <c:v>9.1666666666666661</c:v>
                </c:pt>
                <c:pt idx="129">
                  <c:v>9.25</c:v>
                </c:pt>
                <c:pt idx="130">
                  <c:v>9.3333333333333339</c:v>
                </c:pt>
                <c:pt idx="131">
                  <c:v>9.4166666666666661</c:v>
                </c:pt>
                <c:pt idx="132">
                  <c:v>9.5</c:v>
                </c:pt>
                <c:pt idx="133">
                  <c:v>9.5833333333333339</c:v>
                </c:pt>
                <c:pt idx="134">
                  <c:v>9.6666666666666661</c:v>
                </c:pt>
                <c:pt idx="135">
                  <c:v>9.75</c:v>
                </c:pt>
                <c:pt idx="136">
                  <c:v>9.8333333333333339</c:v>
                </c:pt>
                <c:pt idx="137">
                  <c:v>9.9166666666666661</c:v>
                </c:pt>
                <c:pt idx="138">
                  <c:v>10</c:v>
                </c:pt>
                <c:pt idx="139">
                  <c:v>10.083333333333334</c:v>
                </c:pt>
                <c:pt idx="140">
                  <c:v>10.166666666666666</c:v>
                </c:pt>
                <c:pt idx="141">
                  <c:v>10.25</c:v>
                </c:pt>
                <c:pt idx="142">
                  <c:v>10.333333333333334</c:v>
                </c:pt>
                <c:pt idx="143">
                  <c:v>10.416666666666666</c:v>
                </c:pt>
                <c:pt idx="144">
                  <c:v>10.5</c:v>
                </c:pt>
                <c:pt idx="145">
                  <c:v>10.583333333333334</c:v>
                </c:pt>
                <c:pt idx="146">
                  <c:v>10.666666666666666</c:v>
                </c:pt>
                <c:pt idx="147">
                  <c:v>10.75</c:v>
                </c:pt>
                <c:pt idx="148">
                  <c:v>10.833333333333334</c:v>
                </c:pt>
                <c:pt idx="149">
                  <c:v>10.916666666666666</c:v>
                </c:pt>
                <c:pt idx="150">
                  <c:v>11</c:v>
                </c:pt>
                <c:pt idx="151">
                  <c:v>11.083333333333334</c:v>
                </c:pt>
                <c:pt idx="152">
                  <c:v>11.166666666666666</c:v>
                </c:pt>
                <c:pt idx="153">
                  <c:v>11.25</c:v>
                </c:pt>
                <c:pt idx="154">
                  <c:v>11.333333333333334</c:v>
                </c:pt>
                <c:pt idx="155">
                  <c:v>11.416666666666666</c:v>
                </c:pt>
                <c:pt idx="156">
                  <c:v>11.5</c:v>
                </c:pt>
                <c:pt idx="157">
                  <c:v>11.583333333333334</c:v>
                </c:pt>
                <c:pt idx="158">
                  <c:v>11.666666666666666</c:v>
                </c:pt>
                <c:pt idx="159">
                  <c:v>11.75</c:v>
                </c:pt>
                <c:pt idx="160">
                  <c:v>11.833333333333334</c:v>
                </c:pt>
                <c:pt idx="161">
                  <c:v>11.916666666666666</c:v>
                </c:pt>
                <c:pt idx="162">
                  <c:v>12</c:v>
                </c:pt>
                <c:pt idx="163">
                  <c:v>12.083333333333334</c:v>
                </c:pt>
                <c:pt idx="164">
                  <c:v>12.166666666666666</c:v>
                </c:pt>
                <c:pt idx="165">
                  <c:v>12.25</c:v>
                </c:pt>
                <c:pt idx="166">
                  <c:v>12.333333333333334</c:v>
                </c:pt>
                <c:pt idx="167">
                  <c:v>12.416666666666666</c:v>
                </c:pt>
                <c:pt idx="168">
                  <c:v>12.5</c:v>
                </c:pt>
                <c:pt idx="169">
                  <c:v>12.583333333333334</c:v>
                </c:pt>
                <c:pt idx="170">
                  <c:v>12.666666666666666</c:v>
                </c:pt>
                <c:pt idx="171">
                  <c:v>12.75</c:v>
                </c:pt>
                <c:pt idx="172">
                  <c:v>12.833333333333334</c:v>
                </c:pt>
                <c:pt idx="173">
                  <c:v>12.916666666666666</c:v>
                </c:pt>
                <c:pt idx="174">
                  <c:v>13</c:v>
                </c:pt>
                <c:pt idx="175">
                  <c:v>13.083333333333334</c:v>
                </c:pt>
                <c:pt idx="176">
                  <c:v>13.166666666666666</c:v>
                </c:pt>
                <c:pt idx="177">
                  <c:v>13.25</c:v>
                </c:pt>
                <c:pt idx="178">
                  <c:v>13.333333333333334</c:v>
                </c:pt>
                <c:pt idx="179">
                  <c:v>13.416666666666666</c:v>
                </c:pt>
                <c:pt idx="180">
                  <c:v>13.5</c:v>
                </c:pt>
                <c:pt idx="181">
                  <c:v>13.583333333333334</c:v>
                </c:pt>
                <c:pt idx="182">
                  <c:v>13.666666666666666</c:v>
                </c:pt>
                <c:pt idx="183">
                  <c:v>13.75</c:v>
                </c:pt>
                <c:pt idx="184">
                  <c:v>13.833333333333334</c:v>
                </c:pt>
                <c:pt idx="185">
                  <c:v>13.916666666666666</c:v>
                </c:pt>
                <c:pt idx="186">
                  <c:v>14</c:v>
                </c:pt>
                <c:pt idx="187">
                  <c:v>14.083333333333334</c:v>
                </c:pt>
                <c:pt idx="188">
                  <c:v>14.166666666666666</c:v>
                </c:pt>
                <c:pt idx="189">
                  <c:v>14.25</c:v>
                </c:pt>
                <c:pt idx="190">
                  <c:v>14.333333333333334</c:v>
                </c:pt>
                <c:pt idx="191">
                  <c:v>14.416666666666666</c:v>
                </c:pt>
                <c:pt idx="192">
                  <c:v>14.5</c:v>
                </c:pt>
                <c:pt idx="193">
                  <c:v>14.583333333333334</c:v>
                </c:pt>
                <c:pt idx="194">
                  <c:v>14.666666666666666</c:v>
                </c:pt>
                <c:pt idx="195">
                  <c:v>14.75</c:v>
                </c:pt>
                <c:pt idx="196">
                  <c:v>14.833333333333334</c:v>
                </c:pt>
                <c:pt idx="197">
                  <c:v>14.916666666666666</c:v>
                </c:pt>
                <c:pt idx="198">
                  <c:v>15</c:v>
                </c:pt>
                <c:pt idx="199">
                  <c:v>15.083333333333334</c:v>
                </c:pt>
                <c:pt idx="200">
                  <c:v>15.166666666666666</c:v>
                </c:pt>
                <c:pt idx="201">
                  <c:v>15.25</c:v>
                </c:pt>
                <c:pt idx="202">
                  <c:v>15.333333333333334</c:v>
                </c:pt>
                <c:pt idx="203">
                  <c:v>15.416666666666666</c:v>
                </c:pt>
                <c:pt idx="204">
                  <c:v>15.5</c:v>
                </c:pt>
                <c:pt idx="205">
                  <c:v>15.583333333333334</c:v>
                </c:pt>
                <c:pt idx="206">
                  <c:v>15.666666666666666</c:v>
                </c:pt>
                <c:pt idx="207">
                  <c:v>15.75</c:v>
                </c:pt>
                <c:pt idx="208">
                  <c:v>15.833333333333334</c:v>
                </c:pt>
                <c:pt idx="209">
                  <c:v>15.916666666666666</c:v>
                </c:pt>
                <c:pt idx="210">
                  <c:v>16</c:v>
                </c:pt>
                <c:pt idx="211">
                  <c:v>16.083333333333332</c:v>
                </c:pt>
                <c:pt idx="212">
                  <c:v>16.166666666666668</c:v>
                </c:pt>
                <c:pt idx="213">
                  <c:v>16.25</c:v>
                </c:pt>
                <c:pt idx="214">
                  <c:v>16.333333333333332</c:v>
                </c:pt>
                <c:pt idx="215">
                  <c:v>16.416666666666668</c:v>
                </c:pt>
                <c:pt idx="216">
                  <c:v>16.5</c:v>
                </c:pt>
                <c:pt idx="217">
                  <c:v>16.583333333333332</c:v>
                </c:pt>
                <c:pt idx="218">
                  <c:v>16.666666666666668</c:v>
                </c:pt>
                <c:pt idx="219">
                  <c:v>16.75</c:v>
                </c:pt>
                <c:pt idx="220">
                  <c:v>16.833333333333332</c:v>
                </c:pt>
                <c:pt idx="221">
                  <c:v>16.916666666666668</c:v>
                </c:pt>
                <c:pt idx="222">
                  <c:v>17</c:v>
                </c:pt>
                <c:pt idx="223">
                  <c:v>17.083333333333332</c:v>
                </c:pt>
                <c:pt idx="224">
                  <c:v>17.166666666666668</c:v>
                </c:pt>
                <c:pt idx="225">
                  <c:v>17.25</c:v>
                </c:pt>
                <c:pt idx="226">
                  <c:v>17.333333333333332</c:v>
                </c:pt>
                <c:pt idx="227">
                  <c:v>17.416666666666668</c:v>
                </c:pt>
                <c:pt idx="228">
                  <c:v>17.5</c:v>
                </c:pt>
                <c:pt idx="229">
                  <c:v>17.583333333333332</c:v>
                </c:pt>
                <c:pt idx="230">
                  <c:v>17.666666666666668</c:v>
                </c:pt>
                <c:pt idx="231">
                  <c:v>17.75</c:v>
                </c:pt>
                <c:pt idx="232">
                  <c:v>17.833333333333332</c:v>
                </c:pt>
                <c:pt idx="233">
                  <c:v>17.916666666666668</c:v>
                </c:pt>
                <c:pt idx="234">
                  <c:v>18</c:v>
                </c:pt>
                <c:pt idx="235">
                  <c:v>18.083333333333332</c:v>
                </c:pt>
                <c:pt idx="236">
                  <c:v>18.166666666666668</c:v>
                </c:pt>
                <c:pt idx="237">
                  <c:v>18.25</c:v>
                </c:pt>
                <c:pt idx="238">
                  <c:v>18.333333333333332</c:v>
                </c:pt>
                <c:pt idx="239">
                  <c:v>18.416666666666668</c:v>
                </c:pt>
                <c:pt idx="240">
                  <c:v>18.5</c:v>
                </c:pt>
                <c:pt idx="241">
                  <c:v>18.583333333333332</c:v>
                </c:pt>
                <c:pt idx="242">
                  <c:v>18.666666666666668</c:v>
                </c:pt>
                <c:pt idx="243">
                  <c:v>18.75</c:v>
                </c:pt>
                <c:pt idx="244">
                  <c:v>18.833333333333332</c:v>
                </c:pt>
                <c:pt idx="245">
                  <c:v>18.916666666666668</c:v>
                </c:pt>
                <c:pt idx="246">
                  <c:v>19</c:v>
                </c:pt>
                <c:pt idx="247">
                  <c:v>19.083333333333332</c:v>
                </c:pt>
                <c:pt idx="248">
                  <c:v>19.166666666666668</c:v>
                </c:pt>
                <c:pt idx="249">
                  <c:v>19.25</c:v>
                </c:pt>
                <c:pt idx="250">
                  <c:v>19.333333333333332</c:v>
                </c:pt>
                <c:pt idx="251">
                  <c:v>19.416666666666668</c:v>
                </c:pt>
                <c:pt idx="252">
                  <c:v>19.5</c:v>
                </c:pt>
                <c:pt idx="253">
                  <c:v>19.583333333333332</c:v>
                </c:pt>
                <c:pt idx="254">
                  <c:v>19.666666666666668</c:v>
                </c:pt>
                <c:pt idx="255">
                  <c:v>19.75</c:v>
                </c:pt>
                <c:pt idx="256">
                  <c:v>19.833333333333332</c:v>
                </c:pt>
                <c:pt idx="257">
                  <c:v>19.916666666666668</c:v>
                </c:pt>
                <c:pt idx="258">
                  <c:v>20</c:v>
                </c:pt>
                <c:pt idx="259">
                  <c:v>20.083333333333332</c:v>
                </c:pt>
                <c:pt idx="260">
                  <c:v>20.166666666666668</c:v>
                </c:pt>
                <c:pt idx="261">
                  <c:v>20.25</c:v>
                </c:pt>
                <c:pt idx="262">
                  <c:v>20.333333333333332</c:v>
                </c:pt>
                <c:pt idx="263">
                  <c:v>20.416666666666668</c:v>
                </c:pt>
                <c:pt idx="264">
                  <c:v>20.5</c:v>
                </c:pt>
                <c:pt idx="265">
                  <c:v>20.583333333333332</c:v>
                </c:pt>
                <c:pt idx="266">
                  <c:v>20.666666666666668</c:v>
                </c:pt>
                <c:pt idx="267">
                  <c:v>20.75</c:v>
                </c:pt>
                <c:pt idx="268">
                  <c:v>20.833333333333332</c:v>
                </c:pt>
                <c:pt idx="269">
                  <c:v>20.916666666666668</c:v>
                </c:pt>
                <c:pt idx="270">
                  <c:v>21</c:v>
                </c:pt>
                <c:pt idx="271">
                  <c:v>21.083333333333332</c:v>
                </c:pt>
                <c:pt idx="272">
                  <c:v>21.166666666666668</c:v>
                </c:pt>
                <c:pt idx="273">
                  <c:v>21.25</c:v>
                </c:pt>
                <c:pt idx="274">
                  <c:v>21.333333333333332</c:v>
                </c:pt>
                <c:pt idx="275">
                  <c:v>21.416666666666668</c:v>
                </c:pt>
                <c:pt idx="276">
                  <c:v>21.5</c:v>
                </c:pt>
                <c:pt idx="277">
                  <c:v>21.583333333333332</c:v>
                </c:pt>
                <c:pt idx="278">
                  <c:v>21.666666666666668</c:v>
                </c:pt>
                <c:pt idx="279">
                  <c:v>21.75</c:v>
                </c:pt>
                <c:pt idx="280">
                  <c:v>21.833333333333332</c:v>
                </c:pt>
                <c:pt idx="281">
                  <c:v>21.916666666666668</c:v>
                </c:pt>
                <c:pt idx="282">
                  <c:v>22</c:v>
                </c:pt>
                <c:pt idx="283">
                  <c:v>22.083333333333332</c:v>
                </c:pt>
                <c:pt idx="284">
                  <c:v>22.166666666666668</c:v>
                </c:pt>
                <c:pt idx="285">
                  <c:v>22.25</c:v>
                </c:pt>
                <c:pt idx="286">
                  <c:v>22.333333333333332</c:v>
                </c:pt>
                <c:pt idx="287">
                  <c:v>22.416666666666668</c:v>
                </c:pt>
                <c:pt idx="288">
                  <c:v>22.5</c:v>
                </c:pt>
                <c:pt idx="289">
                  <c:v>22.583333333333332</c:v>
                </c:pt>
                <c:pt idx="290">
                  <c:v>22.666666666666668</c:v>
                </c:pt>
                <c:pt idx="291">
                  <c:v>22.75</c:v>
                </c:pt>
                <c:pt idx="292">
                  <c:v>22.833333333333332</c:v>
                </c:pt>
                <c:pt idx="293">
                  <c:v>22.916666666666668</c:v>
                </c:pt>
                <c:pt idx="294">
                  <c:v>23</c:v>
                </c:pt>
                <c:pt idx="295">
                  <c:v>23.083333333333332</c:v>
                </c:pt>
                <c:pt idx="296">
                  <c:v>23.166666666666668</c:v>
                </c:pt>
                <c:pt idx="297">
                  <c:v>23.25</c:v>
                </c:pt>
                <c:pt idx="298">
                  <c:v>23.333333333333332</c:v>
                </c:pt>
                <c:pt idx="299">
                  <c:v>23.416666666666668</c:v>
                </c:pt>
                <c:pt idx="300">
                  <c:v>23.5</c:v>
                </c:pt>
                <c:pt idx="301">
                  <c:v>23.583333333333332</c:v>
                </c:pt>
                <c:pt idx="302">
                  <c:v>23.666666666666668</c:v>
                </c:pt>
                <c:pt idx="303">
                  <c:v>23.75</c:v>
                </c:pt>
                <c:pt idx="304">
                  <c:v>23.833333333333332</c:v>
                </c:pt>
                <c:pt idx="305">
                  <c:v>23.916666666666668</c:v>
                </c:pt>
                <c:pt idx="306">
                  <c:v>24</c:v>
                </c:pt>
                <c:pt idx="307">
                  <c:v>24.083333333333332</c:v>
                </c:pt>
                <c:pt idx="308">
                  <c:v>24.166666666666668</c:v>
                </c:pt>
                <c:pt idx="309">
                  <c:v>24.25</c:v>
                </c:pt>
                <c:pt idx="310">
                  <c:v>24.333333333333332</c:v>
                </c:pt>
                <c:pt idx="311">
                  <c:v>24.416666666666668</c:v>
                </c:pt>
                <c:pt idx="312">
                  <c:v>24.5</c:v>
                </c:pt>
                <c:pt idx="313">
                  <c:v>24.583333333333332</c:v>
                </c:pt>
                <c:pt idx="314">
                  <c:v>24.666666666666668</c:v>
                </c:pt>
                <c:pt idx="315">
                  <c:v>24.75</c:v>
                </c:pt>
                <c:pt idx="316">
                  <c:v>24.833333333333332</c:v>
                </c:pt>
                <c:pt idx="317">
                  <c:v>24.916666666666668</c:v>
                </c:pt>
                <c:pt idx="318">
                  <c:v>25</c:v>
                </c:pt>
                <c:pt idx="319">
                  <c:v>25.083333333333332</c:v>
                </c:pt>
                <c:pt idx="320">
                  <c:v>25.166666666666668</c:v>
                </c:pt>
                <c:pt idx="321">
                  <c:v>25.25</c:v>
                </c:pt>
                <c:pt idx="322">
                  <c:v>25.333333333333332</c:v>
                </c:pt>
                <c:pt idx="323">
                  <c:v>25.416666666666668</c:v>
                </c:pt>
                <c:pt idx="324">
                  <c:v>25.5</c:v>
                </c:pt>
                <c:pt idx="325">
                  <c:v>25.583333333333332</c:v>
                </c:pt>
                <c:pt idx="326">
                  <c:v>25.666666666666668</c:v>
                </c:pt>
                <c:pt idx="327">
                  <c:v>25.75</c:v>
                </c:pt>
                <c:pt idx="328">
                  <c:v>25.833333333333332</c:v>
                </c:pt>
                <c:pt idx="329">
                  <c:v>25.916666666666668</c:v>
                </c:pt>
                <c:pt idx="330">
                  <c:v>26</c:v>
                </c:pt>
                <c:pt idx="331">
                  <c:v>26.083333333333332</c:v>
                </c:pt>
                <c:pt idx="332">
                  <c:v>26.166666666666668</c:v>
                </c:pt>
                <c:pt idx="333">
                  <c:v>26.25</c:v>
                </c:pt>
                <c:pt idx="334">
                  <c:v>26.333333333333332</c:v>
                </c:pt>
                <c:pt idx="335">
                  <c:v>26.416666666666668</c:v>
                </c:pt>
                <c:pt idx="336">
                  <c:v>26.5</c:v>
                </c:pt>
                <c:pt idx="337">
                  <c:v>26.583333333333332</c:v>
                </c:pt>
                <c:pt idx="338">
                  <c:v>26.666666666666668</c:v>
                </c:pt>
                <c:pt idx="339">
                  <c:v>26.75</c:v>
                </c:pt>
                <c:pt idx="340">
                  <c:v>26.833333333333332</c:v>
                </c:pt>
                <c:pt idx="341">
                  <c:v>26.916666666666668</c:v>
                </c:pt>
                <c:pt idx="342">
                  <c:v>27</c:v>
                </c:pt>
                <c:pt idx="343">
                  <c:v>27.083333333333332</c:v>
                </c:pt>
                <c:pt idx="344">
                  <c:v>27.166666666666668</c:v>
                </c:pt>
                <c:pt idx="345">
                  <c:v>27.25</c:v>
                </c:pt>
                <c:pt idx="346">
                  <c:v>27.333333333333332</c:v>
                </c:pt>
                <c:pt idx="347">
                  <c:v>27.416666666666668</c:v>
                </c:pt>
                <c:pt idx="348">
                  <c:v>27.5</c:v>
                </c:pt>
                <c:pt idx="349">
                  <c:v>27.583333333333332</c:v>
                </c:pt>
                <c:pt idx="350">
                  <c:v>27.666666666666668</c:v>
                </c:pt>
                <c:pt idx="351">
                  <c:v>27.75</c:v>
                </c:pt>
                <c:pt idx="352">
                  <c:v>27.833333333333332</c:v>
                </c:pt>
                <c:pt idx="353">
                  <c:v>27.916666666666668</c:v>
                </c:pt>
                <c:pt idx="354">
                  <c:v>28</c:v>
                </c:pt>
                <c:pt idx="355">
                  <c:v>28.083333333333332</c:v>
                </c:pt>
                <c:pt idx="356">
                  <c:v>28.166666666666668</c:v>
                </c:pt>
                <c:pt idx="357">
                  <c:v>28.25</c:v>
                </c:pt>
                <c:pt idx="358">
                  <c:v>28.333333333333332</c:v>
                </c:pt>
                <c:pt idx="359">
                  <c:v>28.416666666666668</c:v>
                </c:pt>
                <c:pt idx="360">
                  <c:v>28.5</c:v>
                </c:pt>
                <c:pt idx="361">
                  <c:v>28.583333333333332</c:v>
                </c:pt>
                <c:pt idx="362">
                  <c:v>28.666666666666668</c:v>
                </c:pt>
                <c:pt idx="363">
                  <c:v>28.75</c:v>
                </c:pt>
                <c:pt idx="364">
                  <c:v>28.833333333333332</c:v>
                </c:pt>
                <c:pt idx="365">
                  <c:v>28.916666666666668</c:v>
                </c:pt>
                <c:pt idx="366">
                  <c:v>29</c:v>
                </c:pt>
                <c:pt idx="367">
                  <c:v>29.083333333333332</c:v>
                </c:pt>
                <c:pt idx="368">
                  <c:v>29.166666666666668</c:v>
                </c:pt>
                <c:pt idx="369">
                  <c:v>29.25</c:v>
                </c:pt>
                <c:pt idx="370">
                  <c:v>29.333333333333332</c:v>
                </c:pt>
                <c:pt idx="371">
                  <c:v>29.416666666666668</c:v>
                </c:pt>
                <c:pt idx="372">
                  <c:v>29.5</c:v>
                </c:pt>
                <c:pt idx="373">
                  <c:v>29.583333333333332</c:v>
                </c:pt>
                <c:pt idx="374">
                  <c:v>29.666666666666668</c:v>
                </c:pt>
                <c:pt idx="375">
                  <c:v>29.75</c:v>
                </c:pt>
                <c:pt idx="376">
                  <c:v>29.833333333333332</c:v>
                </c:pt>
                <c:pt idx="377">
                  <c:v>29.916666666666668</c:v>
                </c:pt>
                <c:pt idx="378">
                  <c:v>30</c:v>
                </c:pt>
                <c:pt idx="379">
                  <c:v>30.083333333333332</c:v>
                </c:pt>
                <c:pt idx="380">
                  <c:v>30.166666666666668</c:v>
                </c:pt>
                <c:pt idx="381">
                  <c:v>30.25</c:v>
                </c:pt>
                <c:pt idx="382">
                  <c:v>30.333333333333332</c:v>
                </c:pt>
                <c:pt idx="383">
                  <c:v>30.416666666666668</c:v>
                </c:pt>
                <c:pt idx="384">
                  <c:v>30.5</c:v>
                </c:pt>
                <c:pt idx="385">
                  <c:v>30.583333333333332</c:v>
                </c:pt>
                <c:pt idx="386">
                  <c:v>30.666666666666668</c:v>
                </c:pt>
                <c:pt idx="387">
                  <c:v>30.75</c:v>
                </c:pt>
                <c:pt idx="388">
                  <c:v>30.833333333333332</c:v>
                </c:pt>
                <c:pt idx="389">
                  <c:v>30.916666666666668</c:v>
                </c:pt>
                <c:pt idx="390">
                  <c:v>31</c:v>
                </c:pt>
                <c:pt idx="391">
                  <c:v>31.083333333333332</c:v>
                </c:pt>
                <c:pt idx="392">
                  <c:v>31.166666666666668</c:v>
                </c:pt>
                <c:pt idx="393">
                  <c:v>31.25</c:v>
                </c:pt>
                <c:pt idx="394">
                  <c:v>31.333333333333332</c:v>
                </c:pt>
                <c:pt idx="395">
                  <c:v>31.416666666666668</c:v>
                </c:pt>
                <c:pt idx="396">
                  <c:v>31.5</c:v>
                </c:pt>
                <c:pt idx="397">
                  <c:v>31.583333333333332</c:v>
                </c:pt>
                <c:pt idx="398">
                  <c:v>31.666666666666668</c:v>
                </c:pt>
                <c:pt idx="399">
                  <c:v>31.75</c:v>
                </c:pt>
                <c:pt idx="400">
                  <c:v>31.833333333333332</c:v>
                </c:pt>
                <c:pt idx="401">
                  <c:v>31.916666666666668</c:v>
                </c:pt>
                <c:pt idx="402">
                  <c:v>32</c:v>
                </c:pt>
                <c:pt idx="403">
                  <c:v>32.083333333333336</c:v>
                </c:pt>
                <c:pt idx="404">
                  <c:v>32.166666666666664</c:v>
                </c:pt>
                <c:pt idx="405">
                  <c:v>32.25</c:v>
                </c:pt>
                <c:pt idx="406">
                  <c:v>32.333333333333336</c:v>
                </c:pt>
                <c:pt idx="407">
                  <c:v>32.416666666666664</c:v>
                </c:pt>
                <c:pt idx="408">
                  <c:v>32.5</c:v>
                </c:pt>
                <c:pt idx="409">
                  <c:v>32.583333333333336</c:v>
                </c:pt>
                <c:pt idx="410">
                  <c:v>32.666666666666664</c:v>
                </c:pt>
                <c:pt idx="411">
                  <c:v>32.75</c:v>
                </c:pt>
                <c:pt idx="412">
                  <c:v>32.833333333333336</c:v>
                </c:pt>
                <c:pt idx="413">
                  <c:v>32.916666666666664</c:v>
                </c:pt>
                <c:pt idx="414">
                  <c:v>33</c:v>
                </c:pt>
              </c:numCache>
            </c:numRef>
          </c:xVal>
          <c:yVal>
            <c:numRef>
              <c:f>S1B!$E$39:$E$453</c:f>
              <c:numCache>
                <c:formatCode>General</c:formatCode>
                <c:ptCount val="415"/>
                <c:pt idx="0">
                  <c:v>0.10000000000000002</c:v>
                </c:pt>
                <c:pt idx="1">
                  <c:v>0.10129715197283819</c:v>
                </c:pt>
                <c:pt idx="2">
                  <c:v>0.10257268673948328</c:v>
                </c:pt>
                <c:pt idx="3">
                  <c:v>0.10382696455348565</c:v>
                </c:pt>
                <c:pt idx="4">
                  <c:v>0.10506033966472343</c:v>
                </c:pt>
                <c:pt idx="5">
                  <c:v>0.10627316041945455</c:v>
                </c:pt>
                <c:pt idx="6">
                  <c:v>0.10746576935870122</c:v>
                </c:pt>
                <c:pt idx="7">
                  <c:v>0.10863850331499504</c:v>
                </c:pt>
                <c:pt idx="8">
                  <c:v>0.10979169350750967</c:v>
                </c:pt>
                <c:pt idx="9">
                  <c:v>0.11092566563560823</c:v>
                </c:pt>
                <c:pt idx="10">
                  <c:v>0.11204073997083161</c:v>
                </c:pt>
                <c:pt idx="11">
                  <c:v>0.11313723144735384</c:v>
                </c:pt>
                <c:pt idx="12">
                  <c:v>0.11421544975093005</c:v>
                </c:pt>
                <c:pt idx="13">
                  <c:v>0.11527569940636199</c:v>
                </c:pt>
                <c:pt idx="14">
                  <c:v>0.11631827986350601</c:v>
                </c:pt>
                <c:pt idx="15">
                  <c:v>0.11734348558184773</c:v>
                </c:pt>
                <c:pt idx="16">
                  <c:v>0.11835160611366712</c:v>
                </c:pt>
                <c:pt idx="17">
                  <c:v>0.11934292618581782</c:v>
                </c:pt>
                <c:pt idx="18">
                  <c:v>0.12031772578014342</c:v>
                </c:pt>
                <c:pt idx="19">
                  <c:v>0.12127628021255377</c:v>
                </c:pt>
                <c:pt idx="20">
                  <c:v>0.12221886021078321</c:v>
                </c:pt>
                <c:pt idx="21">
                  <c:v>0.12314573199085327</c:v>
                </c:pt>
                <c:pt idx="22">
                  <c:v>0.12405715733226089</c:v>
                </c:pt>
                <c:pt idx="23">
                  <c:v>0.12495339365191362</c:v>
                </c:pt>
                <c:pt idx="24">
                  <c:v>0.12583469407683281</c:v>
                </c:pt>
                <c:pt idx="25">
                  <c:v>1.2136296486411857</c:v>
                </c:pt>
                <c:pt idx="26">
                  <c:v>4.466595890622715</c:v>
                </c:pt>
                <c:pt idx="27">
                  <c:v>9.8702274682307056</c:v>
                </c:pt>
                <c:pt idx="28">
                  <c:v>17.410115614865862</c:v>
                </c:pt>
                <c:pt idx="29">
                  <c:v>27.07194809806483</c:v>
                </c:pt>
                <c:pt idx="30">
                  <c:v>37.754062012153121</c:v>
                </c:pt>
                <c:pt idx="31">
                  <c:v>48.364609195938293</c:v>
                </c:pt>
                <c:pt idx="32">
                  <c:v>58.904069123513729</c:v>
                </c:pt>
                <c:pt idx="33">
                  <c:v>69.372918056650349</c:v>
                </c:pt>
                <c:pt idx="34">
                  <c:v>79.771629066319036</c:v>
                </c:pt>
                <c:pt idx="35">
                  <c:v>90.372533694203014</c:v>
                </c:pt>
                <c:pt idx="36">
                  <c:v>101.44553045891163</c:v>
                </c:pt>
                <c:pt idx="37">
                  <c:v>112.9874564948441</c:v>
                </c:pt>
                <c:pt idx="38">
                  <c:v>124.9951701265837</c:v>
                </c:pt>
                <c:pt idx="39">
                  <c:v>137.46555072693187</c:v>
                </c:pt>
                <c:pt idx="40">
                  <c:v>152.83921089079425</c:v>
                </c:pt>
                <c:pt idx="41">
                  <c:v>168.10987247220683</c:v>
                </c:pt>
                <c:pt idx="42">
                  <c:v>183.27822552857111</c:v>
                </c:pt>
                <c:pt idx="43">
                  <c:v>198.34495549412554</c:v>
                </c:pt>
                <c:pt idx="44">
                  <c:v>213.31074321091992</c:v>
                </c:pt>
                <c:pt idx="45">
                  <c:v>228.17626495958169</c:v>
                </c:pt>
                <c:pt idx="46">
                  <c:v>242.94219248987343</c:v>
                </c:pt>
                <c:pt idx="47">
                  <c:v>257.6091930510529</c:v>
                </c:pt>
                <c:pt idx="48">
                  <c:v>272.17792942202021</c:v>
                </c:pt>
                <c:pt idx="49">
                  <c:v>286.64905994127059</c:v>
                </c:pt>
                <c:pt idx="50">
                  <c:v>299.39206869581943</c:v>
                </c:pt>
                <c:pt idx="51">
                  <c:v>308.79101464091184</c:v>
                </c:pt>
                <c:pt idx="52">
                  <c:v>314.86830192265631</c:v>
                </c:pt>
                <c:pt idx="53">
                  <c:v>317.6461845866101</c:v>
                </c:pt>
                <c:pt idx="54">
                  <c:v>317.14676758341494</c:v>
                </c:pt>
                <c:pt idx="55">
                  <c:v>311.8644391531754</c:v>
                </c:pt>
                <c:pt idx="56">
                  <c:v>306.67014141266782</c:v>
                </c:pt>
                <c:pt idx="57">
                  <c:v>301.56240731900812</c:v>
                </c:pt>
                <c:pt idx="58">
                  <c:v>296.53979427777273</c:v>
                </c:pt>
                <c:pt idx="59">
                  <c:v>291.60088373556135</c:v>
                </c:pt>
                <c:pt idx="60">
                  <c:v>286.74428077935056</c:v>
                </c:pt>
                <c:pt idx="61">
                  <c:v>281.96861374252376</c:v>
                </c:pt>
                <c:pt idx="62">
                  <c:v>277.27253381746675</c:v>
                </c:pt>
                <c:pt idx="63">
                  <c:v>272.65471467461947</c:v>
                </c:pt>
                <c:pt idx="64">
                  <c:v>268.11385208787635</c:v>
                </c:pt>
                <c:pt idx="65">
                  <c:v>263.6486635662294</c:v>
                </c:pt>
                <c:pt idx="66">
                  <c:v>259.25788799154981</c:v>
                </c:pt>
                <c:pt idx="67">
                  <c:v>254.94028526240643</c:v>
                </c:pt>
                <c:pt idx="68">
                  <c:v>250.69463594381955</c:v>
                </c:pt>
                <c:pt idx="69">
                  <c:v>246.51974092285178</c:v>
                </c:pt>
                <c:pt idx="70">
                  <c:v>242.41442106993884</c:v>
                </c:pt>
                <c:pt idx="71">
                  <c:v>238.37751690586364</c:v>
                </c:pt>
                <c:pt idx="72">
                  <c:v>234.40788827428113</c:v>
                </c:pt>
                <c:pt idx="73">
                  <c:v>230.50441401969974</c:v>
                </c:pt>
                <c:pt idx="74">
                  <c:v>226.66599167083001</c:v>
                </c:pt>
                <c:pt idx="75">
                  <c:v>222.89153712920967</c:v>
                </c:pt>
                <c:pt idx="76">
                  <c:v>219.17998436301829</c:v>
                </c:pt>
                <c:pt idx="77">
                  <c:v>215.53028510599418</c:v>
                </c:pt>
                <c:pt idx="78">
                  <c:v>211.94140856136917</c:v>
                </c:pt>
                <c:pt idx="79">
                  <c:v>208.41234111073723</c:v>
                </c:pt>
                <c:pt idx="80">
                  <c:v>204.94208602777465</c:v>
                </c:pt>
                <c:pt idx="81">
                  <c:v>201.52966319673158</c:v>
                </c:pt>
                <c:pt idx="82">
                  <c:v>198.17410883561442</c:v>
                </c:pt>
                <c:pt idx="83">
                  <c:v>194.87447522398176</c:v>
                </c:pt>
                <c:pt idx="84">
                  <c:v>191.62983043527655</c:v>
                </c:pt>
                <c:pt idx="85">
                  <c:v>188.43925807361876</c:v>
                </c:pt>
                <c:pt idx="86">
                  <c:v>185.30185701498499</c:v>
                </c:pt>
                <c:pt idx="87">
                  <c:v>182.21674115270068</c:v>
                </c:pt>
                <c:pt idx="88">
                  <c:v>179.18303914717413</c:v>
                </c:pt>
                <c:pt idx="89">
                  <c:v>176.19989417980125</c:v>
                </c:pt>
                <c:pt idx="90">
                  <c:v>173.26646371097127</c:v>
                </c:pt>
                <c:pt idx="91">
                  <c:v>170.38191924210557</c:v>
                </c:pt>
                <c:pt idx="92">
                  <c:v>167.54544608166194</c:v>
                </c:pt>
                <c:pt idx="93">
                  <c:v>164.75624311503867</c:v>
                </c:pt>
                <c:pt idx="94">
                  <c:v>162.01352257831289</c:v>
                </c:pt>
                <c:pt idx="95">
                  <c:v>159.31650983575003</c:v>
                </c:pt>
                <c:pt idx="96">
                  <c:v>156.6644431610205</c:v>
                </c:pt>
                <c:pt idx="97">
                  <c:v>154.05657352206313</c:v>
                </c:pt>
                <c:pt idx="98">
                  <c:v>151.49216436953341</c:v>
                </c:pt>
                <c:pt idx="99">
                  <c:v>148.97049142877719</c:v>
                </c:pt>
                <c:pt idx="100">
                  <c:v>146.49084249527172</c:v>
                </c:pt>
                <c:pt idx="101">
                  <c:v>144.05251723347513</c:v>
                </c:pt>
                <c:pt idx="102">
                  <c:v>141.65482697902837</c:v>
                </c:pt>
                <c:pt idx="103">
                  <c:v>139.29709454425335</c:v>
                </c:pt>
                <c:pt idx="104">
                  <c:v>136.97865402689274</c:v>
                </c:pt>
                <c:pt idx="105">
                  <c:v>134.69885062203682</c:v>
                </c:pt>
                <c:pt idx="106">
                  <c:v>132.45704043718473</c:v>
                </c:pt>
                <c:pt idx="107">
                  <c:v>130.25259031038794</c:v>
                </c:pt>
                <c:pt idx="108">
                  <c:v>128.08487763142392</c:v>
                </c:pt>
                <c:pt idx="109">
                  <c:v>125.95329016595052</c:v>
                </c:pt>
                <c:pt idx="110">
                  <c:v>123.85722588259043</c:v>
                </c:pt>
                <c:pt idx="111">
                  <c:v>121.79609278289747</c:v>
                </c:pt>
                <c:pt idx="112">
                  <c:v>119.76930873415647</c:v>
                </c:pt>
                <c:pt idx="113">
                  <c:v>117.77630130496965</c:v>
                </c:pt>
                <c:pt idx="114">
                  <c:v>115.81650760358286</c:v>
                </c:pt>
                <c:pt idx="115">
                  <c:v>113.88937411890618</c:v>
                </c:pt>
                <c:pt idx="116">
                  <c:v>111.99435656418383</c:v>
                </c:pt>
                <c:pt idx="117">
                  <c:v>110.13091972326973</c:v>
                </c:pt>
                <c:pt idx="118">
                  <c:v>108.2985372994643</c:v>
                </c:pt>
                <c:pt idx="119">
                  <c:v>106.4966917668709</c:v>
                </c:pt>
                <c:pt idx="120">
                  <c:v>104.72487422422914</c:v>
                </c:pt>
                <c:pt idx="121">
                  <c:v>102.98258425118439</c:v>
                </c:pt>
                <c:pt idx="122">
                  <c:v>101.26932976695211</c:v>
                </c:pt>
                <c:pt idx="123">
                  <c:v>99.584626891338118</c:v>
                </c:pt>
                <c:pt idx="124">
                  <c:v>97.927999808074503</c:v>
                </c:pt>
                <c:pt idx="125">
                  <c:v>96.298980630433221</c:v>
                </c:pt>
                <c:pt idx="126">
                  <c:v>94.697109269079448</c:v>
                </c:pt>
                <c:pt idx="127">
                  <c:v>93.121933302126862</c:v>
                </c:pt>
                <c:pt idx="128">
                  <c:v>91.573007847358681</c:v>
                </c:pt>
                <c:pt idx="129">
                  <c:v>90.049895436578097</c:v>
                </c:pt>
                <c:pt idx="130">
                  <c:v>88.552165892052614</c:v>
                </c:pt>
                <c:pt idx="131">
                  <c:v>87.079396205017602</c:v>
                </c:pt>
                <c:pt idx="132">
                  <c:v>85.631170416204398</c:v>
                </c:pt>
                <c:pt idx="133">
                  <c:v>84.207079498359661</c:v>
                </c:pt>
                <c:pt idx="134">
                  <c:v>82.806721240722339</c:v>
                </c:pt>
                <c:pt idx="135">
                  <c:v>81.429700135426032</c:v>
                </c:pt>
                <c:pt idx="136">
                  <c:v>80.075627265794267</c:v>
                </c:pt>
                <c:pt idx="137">
                  <c:v>78.74412019649759</c:v>
                </c:pt>
                <c:pt idx="138">
                  <c:v>77.434802865540931</c:v>
                </c:pt>
                <c:pt idx="139">
                  <c:v>76.147305478051337</c:v>
                </c:pt>
                <c:pt idx="140">
                  <c:v>74.881264401835352</c:v>
                </c:pt>
                <c:pt idx="141">
                  <c:v>73.636322064677401</c:v>
                </c:pt>
                <c:pt idx="142">
                  <c:v>72.412126853349235</c:v>
                </c:pt>
                <c:pt idx="143">
                  <c:v>71.208333014302838</c:v>
                </c:pt>
                <c:pt idx="144">
                  <c:v>70.024600556017944</c:v>
                </c:pt>
                <c:pt idx="145">
                  <c:v>68.860595152977183</c:v>
                </c:pt>
                <c:pt idx="146">
                  <c:v>67.715988051241325</c:v>
                </c:pt>
                <c:pt idx="147">
                  <c:v>66.59045597559836</c:v>
                </c:pt>
                <c:pt idx="148">
                  <c:v>65.483681038259618</c:v>
                </c:pt>
                <c:pt idx="149">
                  <c:v>64.395350649077756</c:v>
                </c:pt>
                <c:pt idx="150">
                  <c:v>63.325157427260841</c:v>
                </c:pt>
                <c:pt idx="151">
                  <c:v>62.272799114557834</c:v>
                </c:pt>
                <c:pt idx="152">
                  <c:v>61.237978489890644</c:v>
                </c:pt>
                <c:pt idx="153">
                  <c:v>60.220403285409169</c:v>
                </c:pt>
                <c:pt idx="154">
                  <c:v>59.219786103944941</c:v>
                </c:pt>
                <c:pt idx="155">
                  <c:v>58.235844337840668</c:v>
                </c:pt>
                <c:pt idx="156">
                  <c:v>57.26830008913241</c:v>
                </c:pt>
                <c:pt idx="157">
                  <c:v>56.316880091061861</c:v>
                </c:pt>
                <c:pt idx="158">
                  <c:v>55.381315630896822</c:v>
                </c:pt>
                <c:pt idx="159">
                  <c:v>54.461342474037643</c:v>
                </c:pt>
                <c:pt idx="160">
                  <c:v>53.556700789388636</c:v>
                </c:pt>
                <c:pt idx="161">
                  <c:v>52.667135075973093</c:v>
                </c:pt>
                <c:pt idx="162">
                  <c:v>51.792394090771253</c:v>
                </c:pt>
                <c:pt idx="163">
                  <c:v>50.932230777760964</c:v>
                </c:pt>
                <c:pt idx="164">
                  <c:v>50.086402198140789</c:v>
                </c:pt>
                <c:pt idx="165">
                  <c:v>49.254669461715949</c:v>
                </c:pt>
                <c:pt idx="166">
                  <c:v>48.436797659427853</c:v>
                </c:pt>
                <c:pt idx="167">
                  <c:v>47.632555797007861</c:v>
                </c:pt>
                <c:pt idx="168">
                  <c:v>46.841716729736859</c:v>
                </c:pt>
                <c:pt idx="169">
                  <c:v>46.064057098291954</c:v>
                </c:pt>
                <c:pt idx="170">
                  <c:v>45.299357265662486</c:v>
                </c:pt>
                <c:pt idx="171">
                  <c:v>44.547401255117023</c:v>
                </c:pt>
                <c:pt idx="172">
                  <c:v>43.80797668920448</c:v>
                </c:pt>
                <c:pt idx="173">
                  <c:v>43.080874729771573</c:v>
                </c:pt>
                <c:pt idx="174">
                  <c:v>42.365890018979982</c:v>
                </c:pt>
                <c:pt idx="175">
                  <c:v>41.66282062130648</c:v>
                </c:pt>
                <c:pt idx="176">
                  <c:v>40.971467966509522</c:v>
                </c:pt>
                <c:pt idx="177">
                  <c:v>40.291636793546488</c:v>
                </c:pt>
                <c:pt idx="178">
                  <c:v>39.623135095425376</c:v>
                </c:pt>
                <c:pt idx="179">
                  <c:v>38.96577406497569</c:v>
                </c:pt>
                <c:pt idx="180">
                  <c:v>38.319368041522957</c:v>
                </c:pt>
                <c:pt idx="181">
                  <c:v>37.683734458451937</c:v>
                </c:pt>
                <c:pt idx="182">
                  <c:v>37.058693791643805</c:v>
                </c:pt>
                <c:pt idx="183">
                  <c:v>36.444069508772472</c:v>
                </c:pt>
                <c:pt idx="184">
                  <c:v>35.839688019446015</c:v>
                </c:pt>
                <c:pt idx="185">
                  <c:v>35.245378626178955</c:v>
                </c:pt>
                <c:pt idx="186">
                  <c:v>34.660973476181589</c:v>
                </c:pt>
                <c:pt idx="187">
                  <c:v>34.086307513952761</c:v>
                </c:pt>
                <c:pt idx="188">
                  <c:v>33.521218434662686</c:v>
                </c:pt>
                <c:pt idx="189">
                  <c:v>32.965546638312681</c:v>
                </c:pt>
                <c:pt idx="190">
                  <c:v>32.419135184658742</c:v>
                </c:pt>
                <c:pt idx="191">
                  <c:v>31.881829748886489</c:v>
                </c:pt>
                <c:pt idx="192">
                  <c:v>31.353478578024578</c:v>
                </c:pt>
                <c:pt idx="193">
                  <c:v>30.83393244808466</c:v>
                </c:pt>
                <c:pt idx="194">
                  <c:v>30.323044621915546</c:v>
                </c:pt>
                <c:pt idx="195">
                  <c:v>29.820670807759743</c:v>
                </c:pt>
                <c:pt idx="196">
                  <c:v>29.326669118500661</c:v>
                </c:pt>
                <c:pt idx="197">
                  <c:v>28.840900031588912</c:v>
                </c:pt>
                <c:pt idx="198">
                  <c:v>28.363226349636573</c:v>
                </c:pt>
                <c:pt idx="199">
                  <c:v>27.893513161667968</c:v>
                </c:pt>
                <c:pt idx="200">
                  <c:v>27.431627805016397</c:v>
                </c:pt>
                <c:pt idx="201">
                  <c:v>26.977439827855729</c:v>
                </c:pt>
                <c:pt idx="202">
                  <c:v>26.530820952356457</c:v>
                </c:pt>
                <c:pt idx="203">
                  <c:v>26.091645038455813</c:v>
                </c:pt>
                <c:pt idx="204">
                  <c:v>25.659788048231512</c:v>
                </c:pt>
                <c:pt idx="205">
                  <c:v>25.235128010869399</c:v>
                </c:pt>
                <c:pt idx="206">
                  <c:v>24.817544988214774</c:v>
                </c:pt>
                <c:pt idx="207">
                  <c:v>24.406921040897885</c:v>
                </c:pt>
                <c:pt idx="208">
                  <c:v>24.003140195023871</c:v>
                </c:pt>
                <c:pt idx="209">
                  <c:v>23.606088409417939</c:v>
                </c:pt>
                <c:pt idx="210">
                  <c:v>23.215653543416266</c:v>
                </c:pt>
                <c:pt idx="211">
                  <c:v>22.83172532519378</c:v>
                </c:pt>
                <c:pt idx="212">
                  <c:v>22.454195320619689</c:v>
                </c:pt>
                <c:pt idx="213">
                  <c:v>22.082956902632091</c:v>
                </c:pt>
                <c:pt idx="214">
                  <c:v>21.71790522112294</c:v>
                </c:pt>
                <c:pt idx="215">
                  <c:v>21.358937173324843</c:v>
                </c:pt>
                <c:pt idx="216">
                  <c:v>21.005951374691435</c:v>
                </c:pt>
                <c:pt idx="217">
                  <c:v>20.658848130262985</c:v>
                </c:pt>
                <c:pt idx="218">
                  <c:v>20.317529406509237</c:v>
                </c:pt>
                <c:pt idx="219">
                  <c:v>19.981898803641428</c:v>
                </c:pt>
                <c:pt idx="220">
                  <c:v>19.65186152838583</c:v>
                </c:pt>
                <c:pt idx="221">
                  <c:v>19.327324367210927</c:v>
                </c:pt>
                <c:pt idx="222">
                  <c:v>19.008195660000819</c:v>
                </c:pt>
                <c:pt idx="223">
                  <c:v>18.69448669363176</c:v>
                </c:pt>
                <c:pt idx="224">
                  <c:v>18.386208000335461</c:v>
                </c:pt>
                <c:pt idx="225">
                  <c:v>18.083269083905492</c:v>
                </c:pt>
                <c:pt idx="226">
                  <c:v>17.785580956266468</c:v>
                </c:pt>
                <c:pt idx="227">
                  <c:v>17.493056112340845</c:v>
                </c:pt>
                <c:pt idx="228">
                  <c:v>17.205608505334567</c:v>
                </c:pt>
                <c:pt idx="229">
                  <c:v>16.923153522434585</c:v>
                </c:pt>
                <c:pt idx="230">
                  <c:v>16.64560796091137</c:v>
                </c:pt>
                <c:pt idx="231">
                  <c:v>16.372890004619702</c:v>
                </c:pt>
                <c:pt idx="232">
                  <c:v>16.104919200891036</c:v>
                </c:pt>
                <c:pt idx="233">
                  <c:v>15.841616437811021</c:v>
                </c:pt>
                <c:pt idx="234">
                  <c:v>15.582903921875634</c:v>
                </c:pt>
                <c:pt idx="235">
                  <c:v>15.328603736555287</c:v>
                </c:pt>
                <c:pt idx="236">
                  <c:v>15.078541496869784</c:v>
                </c:pt>
                <c:pt idx="237">
                  <c:v>14.832646576904388</c:v>
                </c:pt>
                <c:pt idx="238">
                  <c:v>14.590849527734422</c:v>
                </c:pt>
                <c:pt idx="239">
                  <c:v>14.353082057810555</c:v>
                </c:pt>
                <c:pt idx="240">
                  <c:v>14.11927701367101</c:v>
                </c:pt>
                <c:pt idx="241">
                  <c:v>13.889368360975167</c:v>
                </c:pt>
                <c:pt idx="242">
                  <c:v>13.663291165853281</c:v>
                </c:pt>
                <c:pt idx="243">
                  <c:v>13.440981576566983</c:v>
                </c:pt>
                <c:pt idx="244">
                  <c:v>13.222376805475415</c:v>
                </c:pt>
                <c:pt idx="245">
                  <c:v>13.007415111301919</c:v>
                </c:pt>
                <c:pt idx="246">
                  <c:v>12.79603578169624</c:v>
                </c:pt>
                <c:pt idx="247">
                  <c:v>12.588179116087321</c:v>
                </c:pt>
                <c:pt idx="248">
                  <c:v>12.383786408821885</c:v>
                </c:pt>
                <c:pt idx="249">
                  <c:v>12.182799932583993</c:v>
                </c:pt>
                <c:pt idx="250">
                  <c:v>11.985162922090931</c:v>
                </c:pt>
                <c:pt idx="251">
                  <c:v>11.790819558060793</c:v>
                </c:pt>
                <c:pt idx="252">
                  <c:v>11.599714951447265</c:v>
                </c:pt>
                <c:pt idx="253">
                  <c:v>11.41179512793712</c:v>
                </c:pt>
                <c:pt idx="254">
                  <c:v>11.227007012706075</c:v>
                </c:pt>
                <c:pt idx="255">
                  <c:v>11.045298415428691</c:v>
                </c:pt>
                <c:pt idx="256">
                  <c:v>10.866618015538087</c:v>
                </c:pt>
                <c:pt idx="257">
                  <c:v>10.690915347731295</c:v>
                </c:pt>
                <c:pt idx="258">
                  <c:v>10.518140787716179</c:v>
                </c:pt>
                <c:pt idx="259">
                  <c:v>10.348245538195883</c:v>
                </c:pt>
                <c:pt idx="260">
                  <c:v>10.181181615086841</c:v>
                </c:pt>
                <c:pt idx="261">
                  <c:v>10.016901833966475</c:v>
                </c:pt>
                <c:pt idx="262">
                  <c:v>9.8553597967467486</c:v>
                </c:pt>
                <c:pt idx="263">
                  <c:v>9.6965098785697794</c:v>
                </c:pt>
                <c:pt idx="264">
                  <c:v>9.5403072149218833</c:v>
                </c:pt>
                <c:pt idx="265">
                  <c:v>9.3867076889623142</c:v>
                </c:pt>
                <c:pt idx="266">
                  <c:v>9.2356679190632214</c:v>
                </c:pt>
                <c:pt idx="267">
                  <c:v>9.0871452465572169</c:v>
                </c:pt>
                <c:pt idx="268">
                  <c:v>8.9410977236891398</c:v>
                </c:pt>
                <c:pt idx="269">
                  <c:v>8.7974841017686316</c:v>
                </c:pt>
                <c:pt idx="270">
                  <c:v>8.6562638195201096</c:v>
                </c:pt>
                <c:pt idx="271">
                  <c:v>8.5173969916269314</c:v>
                </c:pt>
                <c:pt idx="272">
                  <c:v>8.3808443974664257</c:v>
                </c:pt>
                <c:pt idx="273">
                  <c:v>8.2465674700327067</c:v>
                </c:pt>
                <c:pt idx="274">
                  <c:v>8.1145282850440399</c:v>
                </c:pt>
                <c:pt idx="275">
                  <c:v>7.9846895502317938</c:v>
                </c:pt>
                <c:pt idx="276">
                  <c:v>7.8570145948078185</c:v>
                </c:pt>
                <c:pt idx="277">
                  <c:v>7.7314673591074277</c:v>
                </c:pt>
                <c:pt idx="278">
                  <c:v>7.6080123844049306</c:v>
                </c:pt>
                <c:pt idx="279">
                  <c:v>7.4866148028989068</c:v>
                </c:pt>
                <c:pt idx="280">
                  <c:v>7.3672403278643737</c:v>
                </c:pt>
                <c:pt idx="281">
                  <c:v>7.2498552439690824</c:v>
                </c:pt>
                <c:pt idx="282">
                  <c:v>7.1344263977511755</c:v>
                </c:pt>
                <c:pt idx="283">
                  <c:v>7.0209211882555422</c:v>
                </c:pt>
                <c:pt idx="284">
                  <c:v>6.9093075578262315</c:v>
                </c:pt>
                <c:pt idx="285">
                  <c:v>6.7995539830522898</c:v>
                </c:pt>
                <c:pt idx="286">
                  <c:v>6.6916294658645032</c:v>
                </c:pt>
                <c:pt idx="287">
                  <c:v>6.5855035247805134</c:v>
                </c:pt>
                <c:pt idx="288">
                  <c:v>6.481146186295824</c:v>
                </c:pt>
                <c:pt idx="289">
                  <c:v>6.3785279764182858</c:v>
                </c:pt>
                <c:pt idx="290">
                  <c:v>6.2776199123436607</c:v>
                </c:pt>
                <c:pt idx="291">
                  <c:v>6.1783934942699075</c:v>
                </c:pt>
                <c:pt idx="292">
                  <c:v>6.0808206973478915</c:v>
                </c:pt>
                <c:pt idx="293">
                  <c:v>5.9848739637662307</c:v>
                </c:pt>
                <c:pt idx="294">
                  <c:v>5.8905261949680483</c:v>
                </c:pt>
                <c:pt idx="295">
                  <c:v>5.7977507439974421</c:v>
                </c:pt>
                <c:pt idx="296">
                  <c:v>5.7065214079734909</c:v>
                </c:pt>
                <c:pt idx="297">
                  <c:v>5.6168124206896906</c:v>
                </c:pt>
                <c:pt idx="298">
                  <c:v>5.5285984453367174</c:v>
                </c:pt>
                <c:pt idx="299">
                  <c:v>5.4418545673464651</c:v>
                </c:pt>
                <c:pt idx="300">
                  <c:v>5.3565562873553434</c:v>
                </c:pt>
                <c:pt idx="301">
                  <c:v>5.2726795142848424</c:v>
                </c:pt>
                <c:pt idx="302">
                  <c:v>5.1902005585374011</c:v>
                </c:pt>
                <c:pt idx="303">
                  <c:v>5.1090961253056859</c:v>
                </c:pt>
                <c:pt idx="304">
                  <c:v>5.0293433079933516</c:v>
                </c:pt>
                <c:pt idx="305">
                  <c:v>4.950919581745457</c:v>
                </c:pt>
                <c:pt idx="306">
                  <c:v>4.8738027970867002</c:v>
                </c:pt>
                <c:pt idx="307">
                  <c:v>4.7979711736656565</c:v>
                </c:pt>
                <c:pt idx="308">
                  <c:v>4.723403294103294</c:v>
                </c:pt>
                <c:pt idx="309">
                  <c:v>4.6500780979439833</c:v>
                </c:pt>
                <c:pt idx="310">
                  <c:v>4.5779748757073238</c:v>
                </c:pt>
                <c:pt idx="311">
                  <c:v>4.5070732630390999</c:v>
                </c:pt>
                <c:pt idx="312">
                  <c:v>4.4373532349597031</c:v>
                </c:pt>
                <c:pt idx="313">
                  <c:v>4.3687951002084118</c:v>
                </c:pt>
                <c:pt idx="314">
                  <c:v>4.3013794956819256</c:v>
                </c:pt>
                <c:pt idx="315">
                  <c:v>4.2350873809655756</c:v>
                </c:pt>
                <c:pt idx="316">
                  <c:v>4.1699000329556766</c:v>
                </c:pt>
                <c:pt idx="317">
                  <c:v>4.1057990405715019</c:v>
                </c:pt>
                <c:pt idx="318">
                  <c:v>4.0427662995553737</c:v>
                </c:pt>
                <c:pt idx="319">
                  <c:v>3.9807840073594276</c:v>
                </c:pt>
                <c:pt idx="320">
                  <c:v>3.9198346581175643</c:v>
                </c:pt>
                <c:pt idx="321">
                  <c:v>3.8599010377012251</c:v>
                </c:pt>
                <c:pt idx="322">
                  <c:v>3.8009662188575377</c:v>
                </c:pt>
                <c:pt idx="323">
                  <c:v>3.7430135564284979</c:v>
                </c:pt>
                <c:pt idx="324">
                  <c:v>3.6860266826498256</c:v>
                </c:pt>
                <c:pt idx="325">
                  <c:v>3.6299895025281561</c:v>
                </c:pt>
                <c:pt idx="326">
                  <c:v>3.574886189295281</c:v>
                </c:pt>
                <c:pt idx="327">
                  <c:v>3.5207011799381442</c:v>
                </c:pt>
                <c:pt idx="328">
                  <c:v>3.4674191708033222</c:v>
                </c:pt>
                <c:pt idx="329">
                  <c:v>3.4150251132747633</c:v>
                </c:pt>
                <c:pt idx="330">
                  <c:v>3.3635042095235597</c:v>
                </c:pt>
                <c:pt idx="331">
                  <c:v>3.3128419083285463</c:v>
                </c:pt>
                <c:pt idx="332">
                  <c:v>3.2630239009665449</c:v>
                </c:pt>
                <c:pt idx="333">
                  <c:v>3.2140361171711156</c:v>
                </c:pt>
                <c:pt idx="334">
                  <c:v>3.1658647211586306</c:v>
                </c:pt>
                <c:pt idx="335">
                  <c:v>3.118496107720599</c:v>
                </c:pt>
                <c:pt idx="336">
                  <c:v>3.0719168983810943</c:v>
                </c:pt>
                <c:pt idx="337">
                  <c:v>3.0261139376182302</c:v>
                </c:pt>
                <c:pt idx="338">
                  <c:v>2.9810742891486046</c:v>
                </c:pt>
                <c:pt idx="339">
                  <c:v>2.9367852322736572</c:v>
                </c:pt>
                <c:pt idx="340">
                  <c:v>2.893234258286923</c:v>
                </c:pt>
                <c:pt idx="341">
                  <c:v>2.8504090669411548</c:v>
                </c:pt>
                <c:pt idx="342">
                  <c:v>2.8082975629743254</c:v>
                </c:pt>
                <c:pt idx="343">
                  <c:v>2.7668878526935208</c:v>
                </c:pt>
                <c:pt idx="344">
                  <c:v>2.7261682406157646</c:v>
                </c:pt>
                <c:pt idx="345">
                  <c:v>2.6861272261648246</c:v>
                </c:pt>
                <c:pt idx="346">
                  <c:v>2.6467535004230651</c:v>
                </c:pt>
                <c:pt idx="347">
                  <c:v>2.6080359429374349</c:v>
                </c:pt>
                <c:pt idx="348">
                  <c:v>2.5699636185786736</c:v>
                </c:pt>
                <c:pt idx="349">
                  <c:v>2.532525774452874</c:v>
                </c:pt>
                <c:pt idx="350">
                  <c:v>2.4957118368645039</c:v>
                </c:pt>
                <c:pt idx="351">
                  <c:v>2.4595114083300387</c:v>
                </c:pt>
                <c:pt idx="352">
                  <c:v>2.4239142646413705</c:v>
                </c:pt>
                <c:pt idx="353">
                  <c:v>2.3889103519781458</c:v>
                </c:pt>
                <c:pt idx="354">
                  <c:v>2.3544897840682348</c:v>
                </c:pt>
                <c:pt idx="355">
                  <c:v>2.3206428393955183</c:v>
                </c:pt>
                <c:pt idx="356">
                  <c:v>2.2873599584542053</c:v>
                </c:pt>
                <c:pt idx="357">
                  <c:v>2.254631741048911</c:v>
                </c:pt>
                <c:pt idx="358">
                  <c:v>2.2224489436397281</c:v>
                </c:pt>
                <c:pt idx="359">
                  <c:v>2.1908024767315455</c:v>
                </c:pt>
                <c:pt idx="360">
                  <c:v>2.1596834023068672</c:v>
                </c:pt>
                <c:pt idx="361">
                  <c:v>2.1290829313014203</c:v>
                </c:pt>
                <c:pt idx="362">
                  <c:v>2.0989924211218307</c:v>
                </c:pt>
                <c:pt idx="363">
                  <c:v>2.0694033732046648</c:v>
                </c:pt>
                <c:pt idx="364">
                  <c:v>2.0403074306161546</c:v>
                </c:pt>
                <c:pt idx="365">
                  <c:v>2.0116963756919195</c:v>
                </c:pt>
                <c:pt idx="366">
                  <c:v>1.9835621277160214</c:v>
                </c:pt>
                <c:pt idx="367">
                  <c:v>1.9558967406387056</c:v>
                </c:pt>
                <c:pt idx="368">
                  <c:v>1.9286924008321684</c:v>
                </c:pt>
                <c:pt idx="369">
                  <c:v>1.9019414248837292</c:v>
                </c:pt>
                <c:pt idx="370">
                  <c:v>1.8756362574257766</c:v>
                </c:pt>
                <c:pt idx="371">
                  <c:v>1.8497694690018853</c:v>
                </c:pt>
                <c:pt idx="372">
                  <c:v>1.8243337539684843</c:v>
                </c:pt>
                <c:pt idx="373">
                  <c:v>1.7993219284315027</c:v>
                </c:pt>
                <c:pt idx="374">
                  <c:v>1.7747269282173979</c:v>
                </c:pt>
                <c:pt idx="375">
                  <c:v>1.7505418068779972</c:v>
                </c:pt>
                <c:pt idx="376">
                  <c:v>1.7267597337285905</c:v>
                </c:pt>
                <c:pt idx="377">
                  <c:v>1.7033739919187141</c:v>
                </c:pt>
                <c:pt idx="378">
                  <c:v>1.6803779765350921</c:v>
                </c:pt>
                <c:pt idx="379">
                  <c:v>1.6577651927361854</c:v>
                </c:pt>
                <c:pt idx="380">
                  <c:v>1.6355292539178334</c:v>
                </c:pt>
                <c:pt idx="381">
                  <c:v>1.6136638799094642</c:v>
                </c:pt>
                <c:pt idx="382">
                  <c:v>1.5921628952003635</c:v>
                </c:pt>
                <c:pt idx="383">
                  <c:v>1.5710202271955074</c:v>
                </c:pt>
                <c:pt idx="384">
                  <c:v>1.5502299045004557</c:v>
                </c:pt>
                <c:pt idx="385">
                  <c:v>1.5297860552348332</c:v>
                </c:pt>
                <c:pt idx="386">
                  <c:v>1.5096829053739138</c:v>
                </c:pt>
                <c:pt idx="387">
                  <c:v>1.4899147771178445</c:v>
                </c:pt>
                <c:pt idx="388">
                  <c:v>1.4704760872880434</c:v>
                </c:pt>
                <c:pt idx="389">
                  <c:v>1.4513613457503263</c:v>
                </c:pt>
                <c:pt idx="390">
                  <c:v>1.4325651538643087</c:v>
                </c:pt>
                <c:pt idx="391">
                  <c:v>1.4140822029586488</c:v>
                </c:pt>
                <c:pt idx="392">
                  <c:v>1.3959072728317035</c:v>
                </c:pt>
                <c:pt idx="393">
                  <c:v>1.378035230277167</c:v>
                </c:pt>
                <c:pt idx="394">
                  <c:v>1.3604610276342863</c:v>
                </c:pt>
                <c:pt idx="395">
                  <c:v>1.3431797013622282</c:v>
                </c:pt>
                <c:pt idx="396">
                  <c:v>1.3261863706382133</c:v>
                </c:pt>
                <c:pt idx="397">
                  <c:v>1.3094762359790091</c:v>
                </c:pt>
                <c:pt idx="398">
                  <c:v>1.2930445778853932</c:v>
                </c:pt>
                <c:pt idx="399">
                  <c:v>1.276886755509212</c:v>
                </c:pt>
                <c:pt idx="400">
                  <c:v>1.2609982053426494</c:v>
                </c:pt>
                <c:pt idx="401">
                  <c:v>1.2453744399293403</c:v>
                </c:pt>
                <c:pt idx="402">
                  <c:v>1.2300110465969625</c:v>
                </c:pt>
                <c:pt idx="403">
                  <c:v>1.2149036862109517</c:v>
                </c:pt>
                <c:pt idx="404">
                  <c:v>1.2000480919489849</c:v>
                </c:pt>
                <c:pt idx="405">
                  <c:v>1.1854400680958883</c:v>
                </c:pt>
                <c:pt idx="406">
                  <c:v>1.1710754888586257</c:v>
                </c:pt>
                <c:pt idx="407">
                  <c:v>1.1569502972010384</c:v>
                </c:pt>
                <c:pt idx="408">
                  <c:v>1.1430605036980028</c:v>
                </c:pt>
                <c:pt idx="409">
                  <c:v>1.1294021854086831</c:v>
                </c:pt>
                <c:pt idx="410">
                  <c:v>1.1159714847685624</c:v>
                </c:pt>
                <c:pt idx="411">
                  <c:v>1.1027646084999374</c:v>
                </c:pt>
                <c:pt idx="412">
                  <c:v>1.0897778265405715</c:v>
                </c:pt>
                <c:pt idx="413">
                  <c:v>1.0770074709901989</c:v>
                </c:pt>
                <c:pt idx="414">
                  <c:v>1.0644499350745895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D3D3-F048-AF25-B1C336D99CB1}"/>
            </c:ext>
          </c:extLst>
        </c:ser>
        <c:dLbls/>
        <c:axId val="277347328"/>
        <c:axId val="277369984"/>
      </c:scatterChart>
      <c:valAx>
        <c:axId val="277347328"/>
        <c:scaling>
          <c:orientation val="minMax"/>
          <c:max val="33"/>
          <c:min val="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 in min 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369984"/>
        <c:crosses val="autoZero"/>
        <c:crossBetween val="midCat"/>
      </c:valAx>
      <c:valAx>
        <c:axId val="27736998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u="none" strike="noStrike" baseline="0">
                    <a:solidFill>
                      <a:schemeClr val="tx1"/>
                    </a:solidFill>
                    <a:effectLst/>
                  </a:rPr>
                  <a:t>c</a:t>
                </a:r>
                <a:r>
                  <a:rPr lang="de-DE" sz="1000" b="0" i="0" u="none" strike="noStrike" baseline="-25000">
                    <a:solidFill>
                      <a:schemeClr val="tx1"/>
                    </a:solidFill>
                    <a:effectLst/>
                  </a:rPr>
                  <a:t>cab 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baseline="0">
                    <a:effectLst/>
                  </a:rPr>
                  <a:t>in µg/m</a:t>
                </a:r>
                <a:r>
                  <a:rPr lang="de-DE" sz="1000" b="0" i="0" baseline="30000">
                    <a:effectLst/>
                  </a:rPr>
                  <a:t>3</a:t>
                </a:r>
                <a:endParaRPr lang="de-DE" sz="10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347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S2A!$D$39:$D$453</c:f>
              <c:numCache>
                <c:formatCode>0.00</c:formatCode>
                <c:ptCount val="415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2.0333333333333332</c:v>
                </c:pt>
                <c:pt idx="26">
                  <c:v>2.0666666666666669</c:v>
                </c:pt>
                <c:pt idx="27">
                  <c:v>2.1</c:v>
                </c:pt>
                <c:pt idx="28">
                  <c:v>2.1333333333333333</c:v>
                </c:pt>
                <c:pt idx="29">
                  <c:v>2.1666666666666665</c:v>
                </c:pt>
                <c:pt idx="30">
                  <c:v>2.2000000000000002</c:v>
                </c:pt>
                <c:pt idx="31">
                  <c:v>2.2333333333333334</c:v>
                </c:pt>
                <c:pt idx="32">
                  <c:v>2.2666666666666666</c:v>
                </c:pt>
                <c:pt idx="33">
                  <c:v>2.2999999999999998</c:v>
                </c:pt>
                <c:pt idx="34">
                  <c:v>2.3333333333333335</c:v>
                </c:pt>
                <c:pt idx="35">
                  <c:v>2.3666666666666667</c:v>
                </c:pt>
                <c:pt idx="36">
                  <c:v>2.4</c:v>
                </c:pt>
                <c:pt idx="37">
                  <c:v>2.4333333333333331</c:v>
                </c:pt>
                <c:pt idx="38">
                  <c:v>2.4666666666666668</c:v>
                </c:pt>
                <c:pt idx="39">
                  <c:v>2.5</c:v>
                </c:pt>
                <c:pt idx="40">
                  <c:v>2.5333333333333332</c:v>
                </c:pt>
                <c:pt idx="41">
                  <c:v>2.5666666666666669</c:v>
                </c:pt>
                <c:pt idx="42">
                  <c:v>2.6</c:v>
                </c:pt>
                <c:pt idx="43">
                  <c:v>2.6333333333333333</c:v>
                </c:pt>
                <c:pt idx="44">
                  <c:v>2.6666666666666665</c:v>
                </c:pt>
                <c:pt idx="45">
                  <c:v>2.7</c:v>
                </c:pt>
                <c:pt idx="46">
                  <c:v>2.7333333333333334</c:v>
                </c:pt>
                <c:pt idx="47">
                  <c:v>2.7666666666666666</c:v>
                </c:pt>
                <c:pt idx="48">
                  <c:v>2.8</c:v>
                </c:pt>
                <c:pt idx="49">
                  <c:v>2.8333333333333335</c:v>
                </c:pt>
                <c:pt idx="50">
                  <c:v>2.8666666666666667</c:v>
                </c:pt>
                <c:pt idx="51">
                  <c:v>2.9</c:v>
                </c:pt>
                <c:pt idx="52">
                  <c:v>2.9333333333333331</c:v>
                </c:pt>
                <c:pt idx="53">
                  <c:v>2.9666666666666668</c:v>
                </c:pt>
                <c:pt idx="54">
                  <c:v>3</c:v>
                </c:pt>
                <c:pt idx="55">
                  <c:v>3.0833333333333335</c:v>
                </c:pt>
                <c:pt idx="56">
                  <c:v>3.1666666666666665</c:v>
                </c:pt>
                <c:pt idx="57">
                  <c:v>3.25</c:v>
                </c:pt>
                <c:pt idx="58">
                  <c:v>3.3333333333333335</c:v>
                </c:pt>
                <c:pt idx="59">
                  <c:v>3.4166666666666665</c:v>
                </c:pt>
                <c:pt idx="60">
                  <c:v>3.5</c:v>
                </c:pt>
                <c:pt idx="61">
                  <c:v>3.5833333333333335</c:v>
                </c:pt>
                <c:pt idx="62">
                  <c:v>3.6666666666666665</c:v>
                </c:pt>
                <c:pt idx="63">
                  <c:v>3.75</c:v>
                </c:pt>
                <c:pt idx="64">
                  <c:v>3.8333333333333335</c:v>
                </c:pt>
                <c:pt idx="65">
                  <c:v>3.9166666666666665</c:v>
                </c:pt>
                <c:pt idx="66">
                  <c:v>4</c:v>
                </c:pt>
                <c:pt idx="67">
                  <c:v>4.083333333333333</c:v>
                </c:pt>
                <c:pt idx="68">
                  <c:v>4.166666666666667</c:v>
                </c:pt>
                <c:pt idx="69">
                  <c:v>4.25</c:v>
                </c:pt>
                <c:pt idx="70">
                  <c:v>4.333333333333333</c:v>
                </c:pt>
                <c:pt idx="71">
                  <c:v>4.416666666666667</c:v>
                </c:pt>
                <c:pt idx="72">
                  <c:v>4.5</c:v>
                </c:pt>
                <c:pt idx="73">
                  <c:v>4.583333333333333</c:v>
                </c:pt>
                <c:pt idx="74">
                  <c:v>4.666666666666667</c:v>
                </c:pt>
                <c:pt idx="75">
                  <c:v>4.75</c:v>
                </c:pt>
                <c:pt idx="76">
                  <c:v>4.833333333333333</c:v>
                </c:pt>
                <c:pt idx="77">
                  <c:v>4.916666666666667</c:v>
                </c:pt>
                <c:pt idx="78">
                  <c:v>5</c:v>
                </c:pt>
                <c:pt idx="79">
                  <c:v>5.083333333333333</c:v>
                </c:pt>
                <c:pt idx="80">
                  <c:v>5.166666666666667</c:v>
                </c:pt>
                <c:pt idx="81">
                  <c:v>5.25</c:v>
                </c:pt>
                <c:pt idx="82">
                  <c:v>5.333333333333333</c:v>
                </c:pt>
                <c:pt idx="83">
                  <c:v>5.416666666666667</c:v>
                </c:pt>
                <c:pt idx="84">
                  <c:v>5.5</c:v>
                </c:pt>
                <c:pt idx="85">
                  <c:v>5.583333333333333</c:v>
                </c:pt>
                <c:pt idx="86">
                  <c:v>5.666666666666667</c:v>
                </c:pt>
                <c:pt idx="87">
                  <c:v>5.75</c:v>
                </c:pt>
                <c:pt idx="88">
                  <c:v>5.833333333333333</c:v>
                </c:pt>
                <c:pt idx="89">
                  <c:v>5.916666666666667</c:v>
                </c:pt>
                <c:pt idx="90">
                  <c:v>6</c:v>
                </c:pt>
                <c:pt idx="91">
                  <c:v>6.083333333333333</c:v>
                </c:pt>
                <c:pt idx="92">
                  <c:v>6.166666666666667</c:v>
                </c:pt>
                <c:pt idx="93">
                  <c:v>6.25</c:v>
                </c:pt>
                <c:pt idx="94">
                  <c:v>6.333333333333333</c:v>
                </c:pt>
                <c:pt idx="95">
                  <c:v>6.416666666666667</c:v>
                </c:pt>
                <c:pt idx="96">
                  <c:v>6.5</c:v>
                </c:pt>
                <c:pt idx="97">
                  <c:v>6.583333333333333</c:v>
                </c:pt>
                <c:pt idx="98">
                  <c:v>6.666666666666667</c:v>
                </c:pt>
                <c:pt idx="99">
                  <c:v>6.75</c:v>
                </c:pt>
                <c:pt idx="100">
                  <c:v>6.833333333333333</c:v>
                </c:pt>
                <c:pt idx="101">
                  <c:v>6.916666666666667</c:v>
                </c:pt>
                <c:pt idx="102">
                  <c:v>7</c:v>
                </c:pt>
                <c:pt idx="103">
                  <c:v>7.083333333333333</c:v>
                </c:pt>
                <c:pt idx="104">
                  <c:v>7.166666666666667</c:v>
                </c:pt>
                <c:pt idx="105">
                  <c:v>7.25</c:v>
                </c:pt>
                <c:pt idx="106">
                  <c:v>7.333333333333333</c:v>
                </c:pt>
                <c:pt idx="107">
                  <c:v>7.416666666666667</c:v>
                </c:pt>
                <c:pt idx="108">
                  <c:v>7.5</c:v>
                </c:pt>
                <c:pt idx="109">
                  <c:v>7.583333333333333</c:v>
                </c:pt>
                <c:pt idx="110">
                  <c:v>7.666666666666667</c:v>
                </c:pt>
                <c:pt idx="111">
                  <c:v>7.75</c:v>
                </c:pt>
                <c:pt idx="112">
                  <c:v>7.833333333333333</c:v>
                </c:pt>
                <c:pt idx="113">
                  <c:v>7.916666666666667</c:v>
                </c:pt>
                <c:pt idx="114">
                  <c:v>8</c:v>
                </c:pt>
                <c:pt idx="115">
                  <c:v>8.0833333333333339</c:v>
                </c:pt>
                <c:pt idx="116">
                  <c:v>8.1666666666666661</c:v>
                </c:pt>
                <c:pt idx="117">
                  <c:v>8.25</c:v>
                </c:pt>
                <c:pt idx="118">
                  <c:v>8.3333333333333339</c:v>
                </c:pt>
                <c:pt idx="119">
                  <c:v>8.4166666666666661</c:v>
                </c:pt>
                <c:pt idx="120">
                  <c:v>8.5</c:v>
                </c:pt>
                <c:pt idx="121">
                  <c:v>8.5833333333333339</c:v>
                </c:pt>
                <c:pt idx="122">
                  <c:v>8.6666666666666661</c:v>
                </c:pt>
                <c:pt idx="123">
                  <c:v>8.75</c:v>
                </c:pt>
                <c:pt idx="124">
                  <c:v>8.8333333333333339</c:v>
                </c:pt>
                <c:pt idx="125">
                  <c:v>8.9166666666666661</c:v>
                </c:pt>
                <c:pt idx="126">
                  <c:v>9</c:v>
                </c:pt>
                <c:pt idx="127">
                  <c:v>9.0833333333333339</c:v>
                </c:pt>
                <c:pt idx="128">
                  <c:v>9.1666666666666661</c:v>
                </c:pt>
                <c:pt idx="129">
                  <c:v>9.25</c:v>
                </c:pt>
                <c:pt idx="130">
                  <c:v>9.3333333333333339</c:v>
                </c:pt>
                <c:pt idx="131">
                  <c:v>9.4166666666666661</c:v>
                </c:pt>
                <c:pt idx="132">
                  <c:v>9.5</c:v>
                </c:pt>
                <c:pt idx="133">
                  <c:v>9.5833333333333339</c:v>
                </c:pt>
                <c:pt idx="134">
                  <c:v>9.6666666666666661</c:v>
                </c:pt>
                <c:pt idx="135">
                  <c:v>9.75</c:v>
                </c:pt>
                <c:pt idx="136">
                  <c:v>9.8333333333333339</c:v>
                </c:pt>
                <c:pt idx="137">
                  <c:v>9.9166666666666661</c:v>
                </c:pt>
                <c:pt idx="138">
                  <c:v>10</c:v>
                </c:pt>
                <c:pt idx="139">
                  <c:v>10.083333333333334</c:v>
                </c:pt>
                <c:pt idx="140">
                  <c:v>10.166666666666666</c:v>
                </c:pt>
                <c:pt idx="141">
                  <c:v>10.25</c:v>
                </c:pt>
                <c:pt idx="142">
                  <c:v>10.333333333333334</c:v>
                </c:pt>
                <c:pt idx="143">
                  <c:v>10.416666666666666</c:v>
                </c:pt>
                <c:pt idx="144">
                  <c:v>10.5</c:v>
                </c:pt>
                <c:pt idx="145">
                  <c:v>10.583333333333334</c:v>
                </c:pt>
                <c:pt idx="146">
                  <c:v>10.666666666666666</c:v>
                </c:pt>
                <c:pt idx="147">
                  <c:v>10.75</c:v>
                </c:pt>
                <c:pt idx="148">
                  <c:v>10.833333333333334</c:v>
                </c:pt>
                <c:pt idx="149">
                  <c:v>10.916666666666666</c:v>
                </c:pt>
                <c:pt idx="150">
                  <c:v>11</c:v>
                </c:pt>
                <c:pt idx="151">
                  <c:v>11.083333333333334</c:v>
                </c:pt>
                <c:pt idx="152">
                  <c:v>11.166666666666666</c:v>
                </c:pt>
                <c:pt idx="153">
                  <c:v>11.25</c:v>
                </c:pt>
                <c:pt idx="154">
                  <c:v>11.333333333333334</c:v>
                </c:pt>
                <c:pt idx="155">
                  <c:v>11.416666666666666</c:v>
                </c:pt>
                <c:pt idx="156">
                  <c:v>11.5</c:v>
                </c:pt>
                <c:pt idx="157">
                  <c:v>11.583333333333334</c:v>
                </c:pt>
                <c:pt idx="158">
                  <c:v>11.666666666666666</c:v>
                </c:pt>
                <c:pt idx="159">
                  <c:v>11.75</c:v>
                </c:pt>
                <c:pt idx="160">
                  <c:v>11.833333333333334</c:v>
                </c:pt>
                <c:pt idx="161">
                  <c:v>11.916666666666666</c:v>
                </c:pt>
                <c:pt idx="162">
                  <c:v>12</c:v>
                </c:pt>
                <c:pt idx="163">
                  <c:v>12.083333333333334</c:v>
                </c:pt>
                <c:pt idx="164">
                  <c:v>12.166666666666666</c:v>
                </c:pt>
                <c:pt idx="165">
                  <c:v>12.25</c:v>
                </c:pt>
                <c:pt idx="166">
                  <c:v>12.333333333333334</c:v>
                </c:pt>
                <c:pt idx="167">
                  <c:v>12.416666666666666</c:v>
                </c:pt>
                <c:pt idx="168">
                  <c:v>12.5</c:v>
                </c:pt>
                <c:pt idx="169">
                  <c:v>12.583333333333334</c:v>
                </c:pt>
                <c:pt idx="170">
                  <c:v>12.666666666666666</c:v>
                </c:pt>
                <c:pt idx="171">
                  <c:v>12.75</c:v>
                </c:pt>
                <c:pt idx="172">
                  <c:v>12.833333333333334</c:v>
                </c:pt>
                <c:pt idx="173">
                  <c:v>12.916666666666666</c:v>
                </c:pt>
                <c:pt idx="174">
                  <c:v>13</c:v>
                </c:pt>
                <c:pt idx="175">
                  <c:v>13.083333333333334</c:v>
                </c:pt>
                <c:pt idx="176">
                  <c:v>13.166666666666666</c:v>
                </c:pt>
                <c:pt idx="177">
                  <c:v>13.25</c:v>
                </c:pt>
                <c:pt idx="178">
                  <c:v>13.333333333333334</c:v>
                </c:pt>
                <c:pt idx="179">
                  <c:v>13.416666666666666</c:v>
                </c:pt>
                <c:pt idx="180">
                  <c:v>13.5</c:v>
                </c:pt>
                <c:pt idx="181">
                  <c:v>13.583333333333334</c:v>
                </c:pt>
                <c:pt idx="182">
                  <c:v>13.666666666666666</c:v>
                </c:pt>
                <c:pt idx="183">
                  <c:v>13.75</c:v>
                </c:pt>
                <c:pt idx="184">
                  <c:v>13.833333333333334</c:v>
                </c:pt>
                <c:pt idx="185">
                  <c:v>13.916666666666666</c:v>
                </c:pt>
                <c:pt idx="186">
                  <c:v>14</c:v>
                </c:pt>
                <c:pt idx="187">
                  <c:v>14.083333333333334</c:v>
                </c:pt>
                <c:pt idx="188">
                  <c:v>14.166666666666666</c:v>
                </c:pt>
                <c:pt idx="189">
                  <c:v>14.25</c:v>
                </c:pt>
                <c:pt idx="190">
                  <c:v>14.333333333333334</c:v>
                </c:pt>
                <c:pt idx="191">
                  <c:v>14.416666666666666</c:v>
                </c:pt>
                <c:pt idx="192">
                  <c:v>14.5</c:v>
                </c:pt>
                <c:pt idx="193">
                  <c:v>14.583333333333334</c:v>
                </c:pt>
                <c:pt idx="194">
                  <c:v>14.666666666666666</c:v>
                </c:pt>
                <c:pt idx="195">
                  <c:v>14.75</c:v>
                </c:pt>
                <c:pt idx="196">
                  <c:v>14.833333333333334</c:v>
                </c:pt>
                <c:pt idx="197">
                  <c:v>14.916666666666666</c:v>
                </c:pt>
                <c:pt idx="198">
                  <c:v>15</c:v>
                </c:pt>
                <c:pt idx="199">
                  <c:v>15.083333333333334</c:v>
                </c:pt>
                <c:pt idx="200">
                  <c:v>15.166666666666666</c:v>
                </c:pt>
                <c:pt idx="201">
                  <c:v>15.25</c:v>
                </c:pt>
                <c:pt idx="202">
                  <c:v>15.333333333333334</c:v>
                </c:pt>
                <c:pt idx="203">
                  <c:v>15.416666666666666</c:v>
                </c:pt>
                <c:pt idx="204">
                  <c:v>15.5</c:v>
                </c:pt>
                <c:pt idx="205">
                  <c:v>15.583333333333334</c:v>
                </c:pt>
                <c:pt idx="206">
                  <c:v>15.666666666666666</c:v>
                </c:pt>
                <c:pt idx="207">
                  <c:v>15.75</c:v>
                </c:pt>
                <c:pt idx="208">
                  <c:v>15.833333333333334</c:v>
                </c:pt>
                <c:pt idx="209">
                  <c:v>15.916666666666666</c:v>
                </c:pt>
                <c:pt idx="210">
                  <c:v>16</c:v>
                </c:pt>
                <c:pt idx="211">
                  <c:v>16.083333333333332</c:v>
                </c:pt>
                <c:pt idx="212">
                  <c:v>16.166666666666668</c:v>
                </c:pt>
                <c:pt idx="213">
                  <c:v>16.25</c:v>
                </c:pt>
                <c:pt idx="214">
                  <c:v>16.333333333333332</c:v>
                </c:pt>
                <c:pt idx="215">
                  <c:v>16.416666666666668</c:v>
                </c:pt>
                <c:pt idx="216">
                  <c:v>16.5</c:v>
                </c:pt>
                <c:pt idx="217">
                  <c:v>16.583333333333332</c:v>
                </c:pt>
                <c:pt idx="218">
                  <c:v>16.666666666666668</c:v>
                </c:pt>
                <c:pt idx="219">
                  <c:v>16.75</c:v>
                </c:pt>
                <c:pt idx="220">
                  <c:v>16.833333333333332</c:v>
                </c:pt>
                <c:pt idx="221">
                  <c:v>16.916666666666668</c:v>
                </c:pt>
                <c:pt idx="222">
                  <c:v>17</c:v>
                </c:pt>
                <c:pt idx="223">
                  <c:v>17.083333333333332</c:v>
                </c:pt>
                <c:pt idx="224">
                  <c:v>17.166666666666668</c:v>
                </c:pt>
                <c:pt idx="225">
                  <c:v>17.25</c:v>
                </c:pt>
                <c:pt idx="226">
                  <c:v>17.333333333333332</c:v>
                </c:pt>
                <c:pt idx="227">
                  <c:v>17.416666666666668</c:v>
                </c:pt>
                <c:pt idx="228">
                  <c:v>17.5</c:v>
                </c:pt>
                <c:pt idx="229">
                  <c:v>17.583333333333332</c:v>
                </c:pt>
                <c:pt idx="230">
                  <c:v>17.666666666666668</c:v>
                </c:pt>
                <c:pt idx="231">
                  <c:v>17.75</c:v>
                </c:pt>
                <c:pt idx="232">
                  <c:v>17.833333333333332</c:v>
                </c:pt>
                <c:pt idx="233">
                  <c:v>17.916666666666668</c:v>
                </c:pt>
                <c:pt idx="234">
                  <c:v>18</c:v>
                </c:pt>
                <c:pt idx="235">
                  <c:v>18.083333333333332</c:v>
                </c:pt>
                <c:pt idx="236">
                  <c:v>18.166666666666668</c:v>
                </c:pt>
                <c:pt idx="237">
                  <c:v>18.25</c:v>
                </c:pt>
                <c:pt idx="238">
                  <c:v>18.333333333333332</c:v>
                </c:pt>
                <c:pt idx="239">
                  <c:v>18.416666666666668</c:v>
                </c:pt>
                <c:pt idx="240">
                  <c:v>18.5</c:v>
                </c:pt>
                <c:pt idx="241">
                  <c:v>18.583333333333332</c:v>
                </c:pt>
                <c:pt idx="242">
                  <c:v>18.666666666666668</c:v>
                </c:pt>
                <c:pt idx="243">
                  <c:v>18.75</c:v>
                </c:pt>
                <c:pt idx="244">
                  <c:v>18.833333333333332</c:v>
                </c:pt>
                <c:pt idx="245">
                  <c:v>18.916666666666668</c:v>
                </c:pt>
                <c:pt idx="246">
                  <c:v>19</c:v>
                </c:pt>
                <c:pt idx="247">
                  <c:v>19.083333333333332</c:v>
                </c:pt>
                <c:pt idx="248">
                  <c:v>19.166666666666668</c:v>
                </c:pt>
                <c:pt idx="249">
                  <c:v>19.25</c:v>
                </c:pt>
                <c:pt idx="250">
                  <c:v>19.333333333333332</c:v>
                </c:pt>
                <c:pt idx="251">
                  <c:v>19.416666666666668</c:v>
                </c:pt>
                <c:pt idx="252">
                  <c:v>19.5</c:v>
                </c:pt>
                <c:pt idx="253">
                  <c:v>19.583333333333332</c:v>
                </c:pt>
                <c:pt idx="254">
                  <c:v>19.666666666666668</c:v>
                </c:pt>
                <c:pt idx="255">
                  <c:v>19.75</c:v>
                </c:pt>
                <c:pt idx="256">
                  <c:v>19.833333333333332</c:v>
                </c:pt>
                <c:pt idx="257">
                  <c:v>19.916666666666668</c:v>
                </c:pt>
                <c:pt idx="258">
                  <c:v>20</c:v>
                </c:pt>
                <c:pt idx="259">
                  <c:v>20.083333333333332</c:v>
                </c:pt>
                <c:pt idx="260">
                  <c:v>20.166666666666668</c:v>
                </c:pt>
                <c:pt idx="261">
                  <c:v>20.25</c:v>
                </c:pt>
                <c:pt idx="262">
                  <c:v>20.333333333333332</c:v>
                </c:pt>
                <c:pt idx="263">
                  <c:v>20.416666666666668</c:v>
                </c:pt>
                <c:pt idx="264">
                  <c:v>20.5</c:v>
                </c:pt>
                <c:pt idx="265">
                  <c:v>20.583333333333332</c:v>
                </c:pt>
                <c:pt idx="266">
                  <c:v>20.666666666666668</c:v>
                </c:pt>
                <c:pt idx="267">
                  <c:v>20.75</c:v>
                </c:pt>
                <c:pt idx="268">
                  <c:v>20.833333333333332</c:v>
                </c:pt>
                <c:pt idx="269">
                  <c:v>20.916666666666668</c:v>
                </c:pt>
                <c:pt idx="270">
                  <c:v>21</c:v>
                </c:pt>
                <c:pt idx="271">
                  <c:v>21.083333333333332</c:v>
                </c:pt>
                <c:pt idx="272">
                  <c:v>21.166666666666668</c:v>
                </c:pt>
                <c:pt idx="273">
                  <c:v>21.25</c:v>
                </c:pt>
                <c:pt idx="274">
                  <c:v>21.333333333333332</c:v>
                </c:pt>
                <c:pt idx="275">
                  <c:v>21.416666666666668</c:v>
                </c:pt>
                <c:pt idx="276">
                  <c:v>21.5</c:v>
                </c:pt>
                <c:pt idx="277">
                  <c:v>21.583333333333332</c:v>
                </c:pt>
                <c:pt idx="278">
                  <c:v>21.666666666666668</c:v>
                </c:pt>
                <c:pt idx="279">
                  <c:v>21.75</c:v>
                </c:pt>
                <c:pt idx="280">
                  <c:v>21.833333333333332</c:v>
                </c:pt>
                <c:pt idx="281">
                  <c:v>21.916666666666668</c:v>
                </c:pt>
                <c:pt idx="282">
                  <c:v>22</c:v>
                </c:pt>
                <c:pt idx="283">
                  <c:v>22.083333333333332</c:v>
                </c:pt>
                <c:pt idx="284">
                  <c:v>22.166666666666668</c:v>
                </c:pt>
                <c:pt idx="285">
                  <c:v>22.25</c:v>
                </c:pt>
                <c:pt idx="286">
                  <c:v>22.333333333333332</c:v>
                </c:pt>
                <c:pt idx="287">
                  <c:v>22.416666666666668</c:v>
                </c:pt>
                <c:pt idx="288">
                  <c:v>22.5</c:v>
                </c:pt>
                <c:pt idx="289">
                  <c:v>22.583333333333332</c:v>
                </c:pt>
                <c:pt idx="290">
                  <c:v>22.666666666666668</c:v>
                </c:pt>
                <c:pt idx="291">
                  <c:v>22.75</c:v>
                </c:pt>
                <c:pt idx="292">
                  <c:v>22.833333333333332</c:v>
                </c:pt>
                <c:pt idx="293">
                  <c:v>22.916666666666668</c:v>
                </c:pt>
                <c:pt idx="294">
                  <c:v>23</c:v>
                </c:pt>
                <c:pt idx="295">
                  <c:v>23.083333333333332</c:v>
                </c:pt>
                <c:pt idx="296">
                  <c:v>23.166666666666668</c:v>
                </c:pt>
                <c:pt idx="297">
                  <c:v>23.25</c:v>
                </c:pt>
                <c:pt idx="298">
                  <c:v>23.333333333333332</c:v>
                </c:pt>
                <c:pt idx="299">
                  <c:v>23.416666666666668</c:v>
                </c:pt>
                <c:pt idx="300">
                  <c:v>23.5</c:v>
                </c:pt>
                <c:pt idx="301">
                  <c:v>23.583333333333332</c:v>
                </c:pt>
                <c:pt idx="302">
                  <c:v>23.666666666666668</c:v>
                </c:pt>
                <c:pt idx="303">
                  <c:v>23.75</c:v>
                </c:pt>
                <c:pt idx="304">
                  <c:v>23.833333333333332</c:v>
                </c:pt>
                <c:pt idx="305">
                  <c:v>23.916666666666668</c:v>
                </c:pt>
                <c:pt idx="306">
                  <c:v>24</c:v>
                </c:pt>
                <c:pt idx="307">
                  <c:v>24.083333333333332</c:v>
                </c:pt>
                <c:pt idx="308">
                  <c:v>24.166666666666668</c:v>
                </c:pt>
                <c:pt idx="309">
                  <c:v>24.25</c:v>
                </c:pt>
                <c:pt idx="310">
                  <c:v>24.333333333333332</c:v>
                </c:pt>
                <c:pt idx="311">
                  <c:v>24.416666666666668</c:v>
                </c:pt>
                <c:pt idx="312">
                  <c:v>24.5</c:v>
                </c:pt>
                <c:pt idx="313">
                  <c:v>24.583333333333332</c:v>
                </c:pt>
                <c:pt idx="314">
                  <c:v>24.666666666666668</c:v>
                </c:pt>
                <c:pt idx="315">
                  <c:v>24.75</c:v>
                </c:pt>
                <c:pt idx="316">
                  <c:v>24.833333333333332</c:v>
                </c:pt>
                <c:pt idx="317">
                  <c:v>24.916666666666668</c:v>
                </c:pt>
                <c:pt idx="318">
                  <c:v>25</c:v>
                </c:pt>
                <c:pt idx="319">
                  <c:v>25.083333333333332</c:v>
                </c:pt>
                <c:pt idx="320">
                  <c:v>25.166666666666668</c:v>
                </c:pt>
                <c:pt idx="321">
                  <c:v>25.25</c:v>
                </c:pt>
                <c:pt idx="322">
                  <c:v>25.333333333333332</c:v>
                </c:pt>
                <c:pt idx="323">
                  <c:v>25.416666666666668</c:v>
                </c:pt>
                <c:pt idx="324">
                  <c:v>25.5</c:v>
                </c:pt>
                <c:pt idx="325">
                  <c:v>25.583333333333332</c:v>
                </c:pt>
                <c:pt idx="326">
                  <c:v>25.666666666666668</c:v>
                </c:pt>
                <c:pt idx="327">
                  <c:v>25.75</c:v>
                </c:pt>
                <c:pt idx="328">
                  <c:v>25.833333333333332</c:v>
                </c:pt>
                <c:pt idx="329">
                  <c:v>25.916666666666668</c:v>
                </c:pt>
                <c:pt idx="330">
                  <c:v>26</c:v>
                </c:pt>
                <c:pt idx="331">
                  <c:v>26.083333333333332</c:v>
                </c:pt>
                <c:pt idx="332">
                  <c:v>26.166666666666668</c:v>
                </c:pt>
                <c:pt idx="333">
                  <c:v>26.25</c:v>
                </c:pt>
                <c:pt idx="334">
                  <c:v>26.333333333333332</c:v>
                </c:pt>
                <c:pt idx="335">
                  <c:v>26.416666666666668</c:v>
                </c:pt>
                <c:pt idx="336">
                  <c:v>26.5</c:v>
                </c:pt>
                <c:pt idx="337">
                  <c:v>26.583333333333332</c:v>
                </c:pt>
                <c:pt idx="338">
                  <c:v>26.666666666666668</c:v>
                </c:pt>
                <c:pt idx="339">
                  <c:v>26.75</c:v>
                </c:pt>
                <c:pt idx="340">
                  <c:v>26.833333333333332</c:v>
                </c:pt>
                <c:pt idx="341">
                  <c:v>26.916666666666668</c:v>
                </c:pt>
                <c:pt idx="342">
                  <c:v>27</c:v>
                </c:pt>
                <c:pt idx="343">
                  <c:v>27.083333333333332</c:v>
                </c:pt>
                <c:pt idx="344">
                  <c:v>27.166666666666668</c:v>
                </c:pt>
                <c:pt idx="345">
                  <c:v>27.25</c:v>
                </c:pt>
                <c:pt idx="346">
                  <c:v>27.333333333333332</c:v>
                </c:pt>
                <c:pt idx="347">
                  <c:v>27.416666666666668</c:v>
                </c:pt>
                <c:pt idx="348">
                  <c:v>27.5</c:v>
                </c:pt>
                <c:pt idx="349">
                  <c:v>27.583333333333332</c:v>
                </c:pt>
                <c:pt idx="350">
                  <c:v>27.666666666666668</c:v>
                </c:pt>
                <c:pt idx="351">
                  <c:v>27.75</c:v>
                </c:pt>
                <c:pt idx="352">
                  <c:v>27.833333333333332</c:v>
                </c:pt>
                <c:pt idx="353">
                  <c:v>27.916666666666668</c:v>
                </c:pt>
                <c:pt idx="354">
                  <c:v>28</c:v>
                </c:pt>
                <c:pt idx="355">
                  <c:v>28.083333333333332</c:v>
                </c:pt>
                <c:pt idx="356">
                  <c:v>28.166666666666668</c:v>
                </c:pt>
                <c:pt idx="357">
                  <c:v>28.25</c:v>
                </c:pt>
                <c:pt idx="358">
                  <c:v>28.333333333333332</c:v>
                </c:pt>
                <c:pt idx="359">
                  <c:v>28.416666666666668</c:v>
                </c:pt>
                <c:pt idx="360">
                  <c:v>28.5</c:v>
                </c:pt>
                <c:pt idx="361">
                  <c:v>28.583333333333332</c:v>
                </c:pt>
                <c:pt idx="362">
                  <c:v>28.666666666666668</c:v>
                </c:pt>
                <c:pt idx="363">
                  <c:v>28.75</c:v>
                </c:pt>
                <c:pt idx="364">
                  <c:v>28.833333333333332</c:v>
                </c:pt>
                <c:pt idx="365">
                  <c:v>28.916666666666668</c:v>
                </c:pt>
                <c:pt idx="366">
                  <c:v>29</c:v>
                </c:pt>
                <c:pt idx="367">
                  <c:v>29.083333333333332</c:v>
                </c:pt>
                <c:pt idx="368">
                  <c:v>29.166666666666668</c:v>
                </c:pt>
                <c:pt idx="369">
                  <c:v>29.25</c:v>
                </c:pt>
                <c:pt idx="370">
                  <c:v>29.333333333333332</c:v>
                </c:pt>
                <c:pt idx="371">
                  <c:v>29.416666666666668</c:v>
                </c:pt>
                <c:pt idx="372">
                  <c:v>29.5</c:v>
                </c:pt>
                <c:pt idx="373">
                  <c:v>29.583333333333332</c:v>
                </c:pt>
                <c:pt idx="374">
                  <c:v>29.666666666666668</c:v>
                </c:pt>
                <c:pt idx="375">
                  <c:v>29.75</c:v>
                </c:pt>
                <c:pt idx="376">
                  <c:v>29.833333333333332</c:v>
                </c:pt>
                <c:pt idx="377">
                  <c:v>29.916666666666668</c:v>
                </c:pt>
                <c:pt idx="378">
                  <c:v>30</c:v>
                </c:pt>
                <c:pt idx="379">
                  <c:v>30.083333333333332</c:v>
                </c:pt>
                <c:pt idx="380">
                  <c:v>30.166666666666668</c:v>
                </c:pt>
                <c:pt idx="381">
                  <c:v>30.25</c:v>
                </c:pt>
                <c:pt idx="382">
                  <c:v>30.333333333333332</c:v>
                </c:pt>
                <c:pt idx="383">
                  <c:v>30.416666666666668</c:v>
                </c:pt>
                <c:pt idx="384">
                  <c:v>30.5</c:v>
                </c:pt>
                <c:pt idx="385">
                  <c:v>30.583333333333332</c:v>
                </c:pt>
                <c:pt idx="386">
                  <c:v>30.666666666666668</c:v>
                </c:pt>
                <c:pt idx="387">
                  <c:v>30.75</c:v>
                </c:pt>
                <c:pt idx="388">
                  <c:v>30.833333333333332</c:v>
                </c:pt>
                <c:pt idx="389">
                  <c:v>30.916666666666668</c:v>
                </c:pt>
                <c:pt idx="390">
                  <c:v>31</c:v>
                </c:pt>
                <c:pt idx="391">
                  <c:v>31.083333333333332</c:v>
                </c:pt>
                <c:pt idx="392">
                  <c:v>31.166666666666668</c:v>
                </c:pt>
                <c:pt idx="393">
                  <c:v>31.25</c:v>
                </c:pt>
                <c:pt idx="394">
                  <c:v>31.333333333333332</c:v>
                </c:pt>
                <c:pt idx="395">
                  <c:v>31.416666666666668</c:v>
                </c:pt>
                <c:pt idx="396">
                  <c:v>31.5</c:v>
                </c:pt>
                <c:pt idx="397">
                  <c:v>31.583333333333332</c:v>
                </c:pt>
                <c:pt idx="398">
                  <c:v>31.666666666666668</c:v>
                </c:pt>
                <c:pt idx="399">
                  <c:v>31.75</c:v>
                </c:pt>
                <c:pt idx="400">
                  <c:v>31.833333333333332</c:v>
                </c:pt>
                <c:pt idx="401">
                  <c:v>31.916666666666668</c:v>
                </c:pt>
                <c:pt idx="402">
                  <c:v>32</c:v>
                </c:pt>
                <c:pt idx="403">
                  <c:v>32.083333333333336</c:v>
                </c:pt>
                <c:pt idx="404">
                  <c:v>32.166666666666664</c:v>
                </c:pt>
                <c:pt idx="405">
                  <c:v>32.25</c:v>
                </c:pt>
                <c:pt idx="406">
                  <c:v>32.333333333333336</c:v>
                </c:pt>
                <c:pt idx="407">
                  <c:v>32.416666666666664</c:v>
                </c:pt>
                <c:pt idx="408">
                  <c:v>32.5</c:v>
                </c:pt>
                <c:pt idx="409">
                  <c:v>32.583333333333336</c:v>
                </c:pt>
                <c:pt idx="410">
                  <c:v>32.666666666666664</c:v>
                </c:pt>
                <c:pt idx="411">
                  <c:v>32.75</c:v>
                </c:pt>
                <c:pt idx="412">
                  <c:v>32.833333333333336</c:v>
                </c:pt>
                <c:pt idx="413">
                  <c:v>32.916666666666664</c:v>
                </c:pt>
                <c:pt idx="414">
                  <c:v>33</c:v>
                </c:pt>
              </c:numCache>
            </c:numRef>
          </c:xVal>
          <c:yVal>
            <c:numRef>
              <c:f>S2A!$E$39:$E$453</c:f>
              <c:numCache>
                <c:formatCode>General</c:formatCode>
                <c:ptCount val="415"/>
                <c:pt idx="0">
                  <c:v>0.10000000000000002</c:v>
                </c:pt>
                <c:pt idx="1">
                  <c:v>0.10055135454942732</c:v>
                </c:pt>
                <c:pt idx="2">
                  <c:v>0.10108946966785634</c:v>
                </c:pt>
                <c:pt idx="3">
                  <c:v>0.10161466326784142</c:v>
                </c:pt>
                <c:pt idx="4">
                  <c:v>0.10212724562804447</c:v>
                </c:pt>
                <c:pt idx="5">
                  <c:v>0.10262751957654422</c:v>
                </c:pt>
                <c:pt idx="6">
                  <c:v>0.10311578066974371</c:v>
                </c:pt>
                <c:pt idx="7">
                  <c:v>0.10359231736698188</c:v>
                </c:pt>
                <c:pt idx="8">
                  <c:v>0.10405741120095217</c:v>
                </c:pt>
                <c:pt idx="9">
                  <c:v>0.10451133694402888</c:v>
                </c:pt>
                <c:pt idx="10">
                  <c:v>0.10495436277059988</c:v>
                </c:pt>
                <c:pt idx="11">
                  <c:v>0.10538675041550095</c:v>
                </c:pt>
                <c:pt idx="12">
                  <c:v>0.105808755328646</c:v>
                </c:pt>
                <c:pt idx="13">
                  <c:v>0.10622062682594396</c:v>
                </c:pt>
                <c:pt idx="14">
                  <c:v>0.10662260823659207</c:v>
                </c:pt>
                <c:pt idx="15">
                  <c:v>0.10701493704683197</c:v>
                </c:pt>
                <c:pt idx="16">
                  <c:v>0.10739784504025407</c:v>
                </c:pt>
                <c:pt idx="17">
                  <c:v>0.10777155843473277</c:v>
                </c:pt>
                <c:pt idx="18">
                  <c:v>0.1081362980160735</c:v>
                </c:pt>
                <c:pt idx="19">
                  <c:v>0.10849227926845055</c:v>
                </c:pt>
                <c:pt idx="20">
                  <c:v>0.10883971250171283</c:v>
                </c:pt>
                <c:pt idx="21">
                  <c:v>0.10917880297563254</c:v>
                </c:pt>
                <c:pt idx="22">
                  <c:v>0.10950975102117058</c:v>
                </c:pt>
                <c:pt idx="23">
                  <c:v>0.10983275215882971</c:v>
                </c:pt>
                <c:pt idx="24">
                  <c:v>0.11014799721416603</c:v>
                </c:pt>
                <c:pt idx="25">
                  <c:v>0.35450303372107245</c:v>
                </c:pt>
                <c:pt idx="26">
                  <c:v>1.0841658360790392</c:v>
                </c:pt>
                <c:pt idx="27">
                  <c:v>2.2944409962260632</c:v>
                </c:pt>
                <c:pt idx="28">
                  <c:v>3.9806785347106022</c:v>
                </c:pt>
                <c:pt idx="29">
                  <c:v>6.1382734611654568</c:v>
                </c:pt>
                <c:pt idx="30">
                  <c:v>8.5184342707107348</c:v>
                </c:pt>
                <c:pt idx="31">
                  <c:v>10.875566752589686</c:v>
                </c:pt>
                <c:pt idx="32">
                  <c:v>13.209893708502594</c:v>
                </c:pt>
                <c:pt idx="33">
                  <c:v>15.521635784517704</c:v>
                </c:pt>
                <c:pt idx="34">
                  <c:v>17.811011491927449</c:v>
                </c:pt>
                <c:pt idx="35">
                  <c:v>20.139294994981704</c:v>
                </c:pt>
                <c:pt idx="36">
                  <c:v>22.566970071419107</c:v>
                </c:pt>
                <c:pt idx="37">
                  <c:v>25.093075096415596</c:v>
                </c:pt>
                <c:pt idx="38">
                  <c:v>27.716657748977166</c:v>
                </c:pt>
                <c:pt idx="39">
                  <c:v>30.436774921924581</c:v>
                </c:pt>
                <c:pt idx="40">
                  <c:v>33.801024776589145</c:v>
                </c:pt>
                <c:pt idx="41">
                  <c:v>37.132725129684765</c:v>
                </c:pt>
                <c:pt idx="42">
                  <c:v>40.432190901356719</c:v>
                </c:pt>
                <c:pt idx="43">
                  <c:v>43.699733964861565</c:v>
                </c:pt>
                <c:pt idx="44">
                  <c:v>46.935663176046759</c:v>
                </c:pt>
                <c:pt idx="45">
                  <c:v>50.140284402544012</c:v>
                </c:pt>
                <c:pt idx="46">
                  <c:v>53.313900552680849</c:v>
                </c:pt>
                <c:pt idx="47">
                  <c:v>56.456811604111991</c:v>
                </c:pt>
                <c:pt idx="48">
                  <c:v>59.569314632174304</c:v>
                </c:pt>
                <c:pt idx="49">
                  <c:v>62.651703837966707</c:v>
                </c:pt>
                <c:pt idx="50">
                  <c:v>65.337923973683502</c:v>
                </c:pt>
                <c:pt idx="51">
                  <c:v>67.266646729691459</c:v>
                </c:pt>
                <c:pt idx="52">
                  <c:v>68.445200979656832</c:v>
                </c:pt>
                <c:pt idx="53">
                  <c:v>68.880844689548198</c:v>
                </c:pt>
                <c:pt idx="54">
                  <c:v>68.580765603688917</c:v>
                </c:pt>
                <c:pt idx="55">
                  <c:v>66.936918862926845</c:v>
                </c:pt>
                <c:pt idx="56">
                  <c:v>65.332545081114063</c:v>
                </c:pt>
                <c:pt idx="57">
                  <c:v>63.766696411684684</c:v>
                </c:pt>
                <c:pt idx="58">
                  <c:v>62.238447768289703</c:v>
                </c:pt>
                <c:pt idx="59">
                  <c:v>60.746896278266298</c:v>
                </c:pt>
                <c:pt idx="60">
                  <c:v>59.291160749230365</c:v>
                </c:pt>
                <c:pt idx="61">
                  <c:v>57.870381148477676</c:v>
                </c:pt>
                <c:pt idx="62">
                  <c:v>56.483718094885909</c:v>
                </c:pt>
                <c:pt idx="63">
                  <c:v>55.130352363017465</c:v>
                </c:pt>
                <c:pt idx="64">
                  <c:v>53.809484399129936</c:v>
                </c:pt>
                <c:pt idx="65">
                  <c:v>52.520333848808498</c:v>
                </c:pt>
                <c:pt idx="66">
                  <c:v>51.262139095941002</c:v>
                </c:pt>
                <c:pt idx="67">
                  <c:v>50.034156812763456</c:v>
                </c:pt>
                <c:pt idx="68">
                  <c:v>48.83566152071009</c:v>
                </c:pt>
                <c:pt idx="69">
                  <c:v>47.66594516180853</c:v>
                </c:pt>
                <c:pt idx="70">
                  <c:v>46.524316680366802</c:v>
                </c:pt>
                <c:pt idx="71">
                  <c:v>45.410101614705219</c:v>
                </c:pt>
                <c:pt idx="72">
                  <c:v>44.322641698691704</c:v>
                </c:pt>
                <c:pt idx="73">
                  <c:v>43.261294472845378</c:v>
                </c:pt>
                <c:pt idx="74">
                  <c:v>42.225432904778422</c:v>
                </c:pt>
                <c:pt idx="75">
                  <c:v>41.214445018752251</c:v>
                </c:pt>
                <c:pt idx="76">
                  <c:v>40.227733534128866</c:v>
                </c:pt>
                <c:pt idx="77">
                  <c:v>39.264715512503926</c:v>
                </c:pt>
                <c:pt idx="78">
                  <c:v>38.324822013313145</c:v>
                </c:pt>
                <c:pt idx="79">
                  <c:v>37.407497757708349</c:v>
                </c:pt>
                <c:pt idx="80">
                  <c:v>36.512200800504836</c:v>
                </c:pt>
                <c:pt idx="81">
                  <c:v>35.638402210005964</c:v>
                </c:pt>
                <c:pt idx="82">
                  <c:v>34.785585755516166</c:v>
                </c:pt>
                <c:pt idx="83">
                  <c:v>33.953247602357429</c:v>
                </c:pt>
                <c:pt idx="84">
                  <c:v>33.140896014209225</c:v>
                </c:pt>
                <c:pt idx="85">
                  <c:v>32.348051062596085</c:v>
                </c:pt>
                <c:pt idx="86">
                  <c:v>31.574244343351065</c:v>
                </c:pt>
                <c:pt idx="87">
                  <c:v>30.819018699887671</c:v>
                </c:pt>
                <c:pt idx="88">
                  <c:v>30.081927953116708</c:v>
                </c:pt>
                <c:pt idx="89">
                  <c:v>29.36253663784855</c:v>
                </c:pt>
                <c:pt idx="90">
                  <c:v>28.660419745525026</c:v>
                </c:pt>
                <c:pt idx="91">
                  <c:v>27.975162473129011</c:v>
                </c:pt>
                <c:pt idx="92">
                  <c:v>27.306359978123297</c:v>
                </c:pt>
                <c:pt idx="93">
                  <c:v>26.653617139274054</c:v>
                </c:pt>
                <c:pt idx="94">
                  <c:v>26.016548323217485</c:v>
                </c:pt>
                <c:pt idx="95">
                  <c:v>25.394777156631839</c:v>
                </c:pt>
                <c:pt idx="96">
                  <c:v>24.787936303880159</c:v>
                </c:pt>
                <c:pt idx="97">
                  <c:v>24.195667249992361</c:v>
                </c:pt>
                <c:pt idx="98">
                  <c:v>23.61762008885853</c:v>
                </c:pt>
                <c:pt idx="99">
                  <c:v>23.053453316508168</c:v>
                </c:pt>
                <c:pt idx="100">
                  <c:v>22.502833629353375</c:v>
                </c:pt>
                <c:pt idx="101">
                  <c:v>21.965435727276716</c:v>
                </c:pt>
                <c:pt idx="102">
                  <c:v>21.44094212144747</c:v>
                </c:pt>
                <c:pt idx="103">
                  <c:v>20.929042946752649</c:v>
                </c:pt>
                <c:pt idx="104">
                  <c:v>20.429435778732106</c:v>
                </c:pt>
                <c:pt idx="105">
                  <c:v>19.941825454909409</c:v>
                </c:pt>
                <c:pt idx="106">
                  <c:v>19.465923900413102</c:v>
                </c:pt>
                <c:pt idx="107">
                  <c:v>19.001449957785194</c:v>
                </c:pt>
                <c:pt idx="108">
                  <c:v>18.548129220876376</c:v>
                </c:pt>
                <c:pt idx="109">
                  <c:v>18.105693872729891</c:v>
                </c:pt>
                <c:pt idx="110">
                  <c:v>17.673882527358156</c:v>
                </c:pt>
                <c:pt idx="111">
                  <c:v>17.252440075318781</c:v>
                </c:pt>
                <c:pt idx="112">
                  <c:v>16.841117532998698</c:v>
                </c:pt>
                <c:pt idx="113">
                  <c:v>16.439671895517321</c:v>
                </c:pt>
                <c:pt idx="114">
                  <c:v>16.04786599316196</c:v>
                </c:pt>
                <c:pt idx="115">
                  <c:v>15.66546835127046</c:v>
                </c:pt>
                <c:pt idx="116">
                  <c:v>15.292253053478577</c:v>
                </c:pt>
                <c:pt idx="117">
                  <c:v>14.927999608250984</c:v>
                </c:pt>
                <c:pt idx="118">
                  <c:v>14.572492818617302</c:v>
                </c:pt>
                <c:pt idx="119">
                  <c:v>14.22552265503607</c:v>
                </c:pt>
                <c:pt idx="120">
                  <c:v>13.886884131311563</c:v>
                </c:pt>
                <c:pt idx="121">
                  <c:v>13.5563771834902</c:v>
                </c:pt>
                <c:pt idx="122">
                  <c:v>13.233806551664921</c:v>
                </c:pt>
                <c:pt idx="123">
                  <c:v>12.918981664617771</c:v>
                </c:pt>
                <c:pt idx="124">
                  <c:v>12.611716527232488</c:v>
                </c:pt>
                <c:pt idx="125">
                  <c:v>12.311829610610623</c:v>
                </c:pt>
                <c:pt idx="126">
                  <c:v>12.019143744826243</c:v>
                </c:pt>
                <c:pt idx="127">
                  <c:v>11.733486014255853</c:v>
                </c:pt>
                <c:pt idx="128">
                  <c:v>11.454687655421747</c:v>
                </c:pt>
                <c:pt idx="129">
                  <c:v>11.182583957288367</c:v>
                </c:pt>
                <c:pt idx="130">
                  <c:v>10.917014163952828</c:v>
                </c:pt>
                <c:pt idx="131">
                  <c:v>10.657821379672074</c:v>
                </c:pt>
                <c:pt idx="132">
                  <c:v>10.40485247617058</c:v>
                </c:pt>
                <c:pt idx="133">
                  <c:v>10.157958002173835</c:v>
                </c:pt>
                <c:pt idx="134">
                  <c:v>9.9169920951141588</c:v>
                </c:pt>
                <c:pt idx="135">
                  <c:v>9.6818123949566814</c:v>
                </c:pt>
                <c:pt idx="136">
                  <c:v>9.4522799600945842</c:v>
                </c:pt>
                <c:pt idx="137">
                  <c:v>9.2282591852639158</c:v>
                </c:pt>
                <c:pt idx="138">
                  <c:v>9.0096177214294748</c:v>
                </c:pt>
                <c:pt idx="139">
                  <c:v>8.7962263975944293</c:v>
                </c:pt>
                <c:pt idx="140">
                  <c:v>8.5879591444875238</c:v>
                </c:pt>
                <c:pt idx="141">
                  <c:v>8.3846929200827027</c:v>
                </c:pt>
                <c:pt idx="142">
                  <c:v>8.1863076369072321</c:v>
                </c:pt>
                <c:pt idx="143">
                  <c:v>7.9926860910953197</c:v>
                </c:pt>
                <c:pt idx="144">
                  <c:v>7.8037138931453622</c:v>
                </c:pt>
                <c:pt idx="145">
                  <c:v>7.6192794003398534</c:v>
                </c:pt>
                <c:pt idx="146">
                  <c:v>7.4392736507880999</c:v>
                </c:pt>
                <c:pt idx="147">
                  <c:v>7.263590299052705</c:v>
                </c:pt>
                <c:pt idx="148">
                  <c:v>7.0921255533218535</c:v>
                </c:pt>
                <c:pt idx="149">
                  <c:v>6.9247781140902429</c:v>
                </c:pt>
                <c:pt idx="150">
                  <c:v>6.7614491143124216</c:v>
                </c:pt>
                <c:pt idx="151">
                  <c:v>6.6020420609932335</c:v>
                </c:pt>
                <c:pt idx="152">
                  <c:v>6.4464627781807922</c:v>
                </c:pt>
                <c:pt idx="153">
                  <c:v>6.2946193513283646</c:v>
                </c:pt>
                <c:pt idx="154">
                  <c:v>6.1464220729922463</c:v>
                </c:pt>
                <c:pt idx="155">
                  <c:v>6.0017833898335908</c:v>
                </c:pt>
                <c:pt idx="156">
                  <c:v>5.8606178508928464</c:v>
                </c:pt>
                <c:pt idx="157">
                  <c:v>5.7228420571062522</c:v>
                </c:pt>
                <c:pt idx="158">
                  <c:v>5.5883746120345945</c:v>
                </c:pt>
                <c:pt idx="159">
                  <c:v>5.45713607377506</c:v>
                </c:pt>
                <c:pt idx="160">
                  <c:v>5.3290489080278372</c:v>
                </c:pt>
                <c:pt idx="161">
                  <c:v>5.2040374422896862</c:v>
                </c:pt>
                <c:pt idx="162">
                  <c:v>5.0820278211474568</c:v>
                </c:pt>
                <c:pt idx="163">
                  <c:v>4.9629479626451038</c:v>
                </c:pt>
                <c:pt idx="164">
                  <c:v>4.8467275156984657</c:v>
                </c:pt>
                <c:pt idx="165">
                  <c:v>4.7332978185325949</c:v>
                </c:pt>
                <c:pt idx="166">
                  <c:v>4.6225918581171372</c:v>
                </c:pt>
                <c:pt idx="167">
                  <c:v>4.5145442305757664</c:v>
                </c:pt>
                <c:pt idx="168">
                  <c:v>4.4090911025462756</c:v>
                </c:pt>
                <c:pt idx="169">
                  <c:v>4.3061701734685291</c:v>
                </c:pt>
                <c:pt idx="170">
                  <c:v>4.2057206387779678</c:v>
                </c:pt>
                <c:pt idx="171">
                  <c:v>4.1076831539829373</c:v>
                </c:pt>
                <c:pt idx="172">
                  <c:v>4.0119997996045971</c:v>
                </c:pt>
                <c:pt idx="173">
                  <c:v>3.9186140469587412</c:v>
                </c:pt>
                <c:pt idx="174">
                  <c:v>3.8274707247592508</c:v>
                </c:pt>
                <c:pt idx="175">
                  <c:v>3.7385159865235025</c:v>
                </c:pt>
                <c:pt idx="176">
                  <c:v>3.6516972787604636</c:v>
                </c:pt>
                <c:pt idx="177">
                  <c:v>3.5669633099226443</c:v>
                </c:pt>
                <c:pt idx="178">
                  <c:v>3.4842640201036255</c:v>
                </c:pt>
                <c:pt idx="179">
                  <c:v>3.4035505514631965</c:v>
                </c:pt>
                <c:pt idx="180">
                  <c:v>3.3247752193626905</c:v>
                </c:pt>
                <c:pt idx="181">
                  <c:v>3.247891484193405</c:v>
                </c:pt>
                <c:pt idx="182">
                  <c:v>3.172853923881517</c:v>
                </c:pt>
                <c:pt idx="183">
                  <c:v>3.0996182070532101</c:v>
                </c:pt>
                <c:pt idx="184">
                  <c:v>3.0281410668441855</c:v>
                </c:pt>
                <c:pt idx="185">
                  <c:v>2.9583802753380701</c:v>
                </c:pt>
                <c:pt idx="186">
                  <c:v>2.8902946186186167</c:v>
                </c:pt>
                <c:pt idx="187">
                  <c:v>2.8238438724209809</c:v>
                </c:pt>
                <c:pt idx="188">
                  <c:v>2.7589887783676521</c:v>
                </c:pt>
                <c:pt idx="189">
                  <c:v>2.6956910207750435</c:v>
                </c:pt>
                <c:pt idx="190">
                  <c:v>2.6339132040169901</c:v>
                </c:pt>
                <c:pt idx="191">
                  <c:v>2.5736188304318346</c:v>
                </c:pt>
                <c:pt idx="192">
                  <c:v>2.5147722787599904</c:v>
                </c:pt>
                <c:pt idx="193">
                  <c:v>2.457338783099301</c:v>
                </c:pt>
                <c:pt idx="194">
                  <c:v>2.4012844123657211</c:v>
                </c:pt>
                <c:pt idx="195">
                  <c:v>2.346576050247196</c:v>
                </c:pt>
                <c:pt idx="196">
                  <c:v>2.293181375638913</c:v>
                </c:pt>
                <c:pt idx="197">
                  <c:v>2.2410688435483364</c:v>
                </c:pt>
                <c:pt idx="198">
                  <c:v>2.1902076664587771</c:v>
                </c:pt>
                <c:pt idx="199">
                  <c:v>2.1405677961404552</c:v>
                </c:pt>
                <c:pt idx="200">
                  <c:v>2.0921199058983406</c:v>
                </c:pt>
                <c:pt idx="201">
                  <c:v>2.0448353732462543</c:v>
                </c:pt>
                <c:pt idx="202">
                  <c:v>1.9986862629970177</c:v>
                </c:pt>
                <c:pt idx="203">
                  <c:v>1.9536453107586509</c:v>
                </c:pt>
                <c:pt idx="204">
                  <c:v>1.9096859068268603</c:v>
                </c:pt>
                <c:pt idx="205">
                  <c:v>1.8667820804643227</c:v>
                </c:pt>
                <c:pt idx="206">
                  <c:v>1.824908484557449</c:v>
                </c:pt>
                <c:pt idx="207">
                  <c:v>1.784040380641591</c:v>
                </c:pt>
                <c:pt idx="208">
                  <c:v>1.7441536242858222</c:v>
                </c:pt>
                <c:pt idx="209">
                  <c:v>1.705224650828673</c:v>
                </c:pt>
                <c:pt idx="210">
                  <c:v>1.667230461456384</c:v>
                </c:pt>
                <c:pt idx="211">
                  <c:v>1.6301486096154574</c:v>
                </c:pt>
                <c:pt idx="212">
                  <c:v>1.5939571877514784</c:v>
                </c:pt>
                <c:pt idx="213">
                  <c:v>1.5586348143663693</c:v>
                </c:pt>
                <c:pt idx="214">
                  <c:v>1.5241606213864347</c:v>
                </c:pt>
                <c:pt idx="215">
                  <c:v>1.4905142418337278</c:v>
                </c:pt>
                <c:pt idx="216">
                  <c:v>1.4576757977934658</c:v>
                </c:pt>
                <c:pt idx="217">
                  <c:v>1.4256258886703694</c:v>
                </c:pt>
                <c:pt idx="218">
                  <c:v>1.3943455797270081</c:v>
                </c:pt>
                <c:pt idx="219">
                  <c:v>1.3638163908973564</c:v>
                </c:pt>
                <c:pt idx="220">
                  <c:v>1.3340202858689787</c:v>
                </c:pt>
                <c:pt idx="221">
                  <c:v>1.3049396614273683</c:v>
                </c:pt>
                <c:pt idx="222">
                  <c:v>1.2765573370561598</c:v>
                </c:pt>
                <c:pt idx="223">
                  <c:v>1.2489577118847617</c:v>
                </c:pt>
                <c:pt idx="224">
                  <c:v>1.2222223420779887</c:v>
                </c:pt>
                <c:pt idx="225">
                  <c:v>1.1963304746570607</c:v>
                </c:pt>
                <c:pt idx="226">
                  <c:v>1.1712618549752245</c:v>
                </c:pt>
                <c:pt idx="227">
                  <c:v>1.1469967147515301</c:v>
                </c:pt>
                <c:pt idx="228">
                  <c:v>1.1235157603919446</c:v>
                </c:pt>
                <c:pt idx="229">
                  <c:v>1.1008001615909084</c:v>
                </c:pt>
                <c:pt idx="230">
                  <c:v>1.0788315402065938</c:v>
                </c:pt>
                <c:pt idx="231">
                  <c:v>1.0575919594033001</c:v>
                </c:pt>
                <c:pt idx="232">
                  <c:v>1.0370639130545658</c:v>
                </c:pt>
                <c:pt idx="233">
                  <c:v>1.0172303154007398</c:v>
                </c:pt>
                <c:pt idx="234">
                  <c:v>0.99807449095490097</c:v>
                </c:pt>
                <c:pt idx="235">
                  <c:v>0.97947899755346823</c:v>
                </c:pt>
                <c:pt idx="236">
                  <c:v>0.96133002944510326</c:v>
                </c:pt>
                <c:pt idx="237">
                  <c:v>0.94361686441700732</c:v>
                </c:pt>
                <c:pt idx="238">
                  <c:v>0.92632903772409736</c:v>
                </c:pt>
                <c:pt idx="239">
                  <c:v>0.90945633590654895</c:v>
                </c:pt>
                <c:pt idx="240">
                  <c:v>0.89298879075579518</c:v>
                </c:pt>
                <c:pt idx="241">
                  <c:v>0.87691667342541768</c:v>
                </c:pt>
                <c:pt idx="242">
                  <c:v>0.86123048868344954</c:v>
                </c:pt>
                <c:pt idx="243">
                  <c:v>0.84592096930269656</c:v>
                </c:pt>
                <c:pt idx="244">
                  <c:v>0.83097907058575937</c:v>
                </c:pt>
                <c:pt idx="245">
                  <c:v>0.81639596502152523</c:v>
                </c:pt>
                <c:pt idx="246">
                  <c:v>0.8021630370699705</c:v>
                </c:pt>
                <c:pt idx="247">
                  <c:v>0.78827187807219301</c:v>
                </c:pt>
                <c:pt idx="248">
                  <c:v>0.77471428128266839</c:v>
                </c:pt>
                <c:pt idx="249">
                  <c:v>0.76148223702079398</c:v>
                </c:pt>
                <c:pt idx="250">
                  <c:v>0.7485679279388564</c:v>
                </c:pt>
                <c:pt idx="251">
                  <c:v>0.73596372440362812</c:v>
                </c:pt>
                <c:pt idx="252">
                  <c:v>0.72366217998886284</c:v>
                </c:pt>
                <c:pt idx="253">
                  <c:v>0.71165602707602826</c:v>
                </c:pt>
                <c:pt idx="254">
                  <c:v>0.69993817256067559</c:v>
                </c:pt>
                <c:pt idx="255">
                  <c:v>0.68850169366191138</c:v>
                </c:pt>
                <c:pt idx="256">
                  <c:v>0.6773398338324933</c:v>
                </c:pt>
                <c:pt idx="257">
                  <c:v>0.66644599876713595</c:v>
                </c:pt>
                <c:pt idx="258">
                  <c:v>0.65581375250666707</c:v>
                </c:pt>
                <c:pt idx="259">
                  <c:v>0.64543681363573246</c:v>
                </c:pt>
                <c:pt idx="260">
                  <c:v>0.63530905157180517</c:v>
                </c:pt>
                <c:pt idx="261">
                  <c:v>0.62542448294330266</c:v>
                </c:pt>
                <c:pt idx="262">
                  <c:v>0.61577726805467736</c:v>
                </c:pt>
                <c:pt idx="263">
                  <c:v>0.60636170743638729</c:v>
                </c:pt>
                <c:pt idx="264">
                  <c:v>0.59717223847771161</c:v>
                </c:pt>
                <c:pt idx="265">
                  <c:v>0.58820343214042103</c:v>
                </c:pt>
                <c:pt idx="266">
                  <c:v>0.57944998975136097</c:v>
                </c:pt>
                <c:pt idx="267">
                  <c:v>0.57090673987205309</c:v>
                </c:pt>
                <c:pt idx="268">
                  <c:v>0.56256863524346579</c:v>
                </c:pt>
                <c:pt idx="269">
                  <c:v>0.55443074980414842</c:v>
                </c:pt>
                <c:pt idx="270">
                  <c:v>0.54648827577996795</c:v>
                </c:pt>
                <c:pt idx="271">
                  <c:v>0.53873652084372836</c:v>
                </c:pt>
                <c:pt idx="272">
                  <c:v>0.53117090534299438</c:v>
                </c:pt>
                <c:pt idx="273">
                  <c:v>0.52378695959448363</c:v>
                </c:pt>
                <c:pt idx="274">
                  <c:v>0.51658032124342523</c:v>
                </c:pt>
                <c:pt idx="275">
                  <c:v>0.50954673268632866</c:v>
                </c:pt>
                <c:pt idx="276">
                  <c:v>0.50268203855563853</c:v>
                </c:pt>
                <c:pt idx="277">
                  <c:v>0.49598218326478732</c:v>
                </c:pt>
                <c:pt idx="278">
                  <c:v>0.48944320861220025</c:v>
                </c:pt>
                <c:pt idx="279">
                  <c:v>0.4830612514428323</c:v>
                </c:pt>
                <c:pt idx="280">
                  <c:v>0.47683254136585812</c:v>
                </c:pt>
                <c:pt idx="281">
                  <c:v>0.47075339852716658</c:v>
                </c:pt>
                <c:pt idx="282">
                  <c:v>0.46482023143534285</c:v>
                </c:pt>
                <c:pt idx="283">
                  <c:v>0.45902953483985398</c:v>
                </c:pt>
                <c:pt idx="284">
                  <c:v>0.45337788766018594</c:v>
                </c:pt>
                <c:pt idx="285">
                  <c:v>0.44786195096470555</c:v>
                </c:pt>
                <c:pt idx="286">
                  <c:v>0.44247846599805657</c:v>
                </c:pt>
                <c:pt idx="287">
                  <c:v>0.43722425225592232</c:v>
                </c:pt>
                <c:pt idx="288">
                  <c:v>0.43209620560601841</c:v>
                </c:pt>
                <c:pt idx="289">
                  <c:v>0.42709129645420513</c:v>
                </c:pt>
                <c:pt idx="290">
                  <c:v>0.42220656795463624</c:v>
                </c:pt>
                <c:pt idx="291">
                  <c:v>0.41743913426288676</c:v>
                </c:pt>
                <c:pt idx="292">
                  <c:v>0.41278617883102714</c:v>
                </c:pt>
                <c:pt idx="293">
                  <c:v>0.4082449527436377</c:v>
                </c:pt>
                <c:pt idx="294">
                  <c:v>0.40381277309377944</c:v>
                </c:pt>
                <c:pt idx="295">
                  <c:v>0.39948702139796122</c:v>
                </c:pt>
                <c:pt idx="296">
                  <c:v>0.39526514204916907</c:v>
                </c:pt>
                <c:pt idx="297">
                  <c:v>0.3911446408070407</c:v>
                </c:pt>
                <c:pt idx="298">
                  <c:v>0.38712308332429579</c:v>
                </c:pt>
                <c:pt idx="299">
                  <c:v>0.38319809370854996</c:v>
                </c:pt>
                <c:pt idx="300">
                  <c:v>0.37936735311866343</c:v>
                </c:pt>
                <c:pt idx="301">
                  <c:v>0.37562859839479507</c:v>
                </c:pt>
                <c:pt idx="302">
                  <c:v>0.37197962072135199</c:v>
                </c:pt>
                <c:pt idx="303">
                  <c:v>0.36841826432204561</c:v>
                </c:pt>
                <c:pt idx="304">
                  <c:v>0.36494242518628195</c:v>
                </c:pt>
                <c:pt idx="305">
                  <c:v>0.36155004982613581</c:v>
                </c:pt>
                <c:pt idx="306">
                  <c:v>0.35823913406317187</c:v>
                </c:pt>
                <c:pt idx="307">
                  <c:v>0.35500772184439816</c:v>
                </c:pt>
                <c:pt idx="308">
                  <c:v>0.35185390408665118</c:v>
                </c:pt>
                <c:pt idx="309">
                  <c:v>0.34877581754873044</c:v>
                </c:pt>
                <c:pt idx="310">
                  <c:v>0.34577164373061559</c:v>
                </c:pt>
                <c:pt idx="311">
                  <c:v>0.34283960779911671</c:v>
                </c:pt>
                <c:pt idx="312">
                  <c:v>0.33997797753932202</c:v>
                </c:pt>
                <c:pt idx="313">
                  <c:v>0.33718506233122408</c:v>
                </c:pt>
                <c:pt idx="314">
                  <c:v>0.33445921215092</c:v>
                </c:pt>
                <c:pt idx="315">
                  <c:v>0.33179881659579563</c:v>
                </c:pt>
                <c:pt idx="316">
                  <c:v>0.32920230393311628</c:v>
                </c:pt>
                <c:pt idx="317">
                  <c:v>0.32666814017146517</c:v>
                </c:pt>
                <c:pt idx="318">
                  <c:v>0.32419482815447742</c:v>
                </c:pt>
                <c:pt idx="319">
                  <c:v>0.32178090667633652</c:v>
                </c:pt>
                <c:pt idx="320">
                  <c:v>0.3194249496185097</c:v>
                </c:pt>
                <c:pt idx="321">
                  <c:v>0.31712556510721296</c:v>
                </c:pt>
                <c:pt idx="322">
                  <c:v>0.31488139469110676</c:v>
                </c:pt>
                <c:pt idx="323">
                  <c:v>0.31269111253873816</c:v>
                </c:pt>
                <c:pt idx="324">
                  <c:v>0.3105534246552536</c:v>
                </c:pt>
                <c:pt idx="325">
                  <c:v>0.30846706811792124</c:v>
                </c:pt>
                <c:pt idx="326">
                  <c:v>0.30643081033000985</c:v>
                </c:pt>
                <c:pt idx="327">
                  <c:v>0.3044434482925838</c:v>
                </c:pt>
                <c:pt idx="328">
                  <c:v>0.30250380789378467</c:v>
                </c:pt>
                <c:pt idx="329">
                  <c:v>0.30061074321517883</c:v>
                </c:pt>
                <c:pt idx="330">
                  <c:v>0.29876313585476083</c:v>
                </c:pt>
                <c:pt idx="331">
                  <c:v>0.29695989426621439</c:v>
                </c:pt>
                <c:pt idx="332">
                  <c:v>0.29519995311403785</c:v>
                </c:pt>
                <c:pt idx="333">
                  <c:v>0.29348227264415644</c:v>
                </c:pt>
                <c:pt idx="334">
                  <c:v>0.29180583806964616</c:v>
                </c:pt>
                <c:pt idx="335">
                  <c:v>0.29016965897120917</c:v>
                </c:pt>
                <c:pt idx="336">
                  <c:v>0.28857276871204462</c:v>
                </c:pt>
                <c:pt idx="337">
                  <c:v>0.28701422386677033</c:v>
                </c:pt>
                <c:pt idx="338">
                  <c:v>0.28549310366405706</c:v>
                </c:pt>
                <c:pt idx="339">
                  <c:v>0.28400850944264722</c:v>
                </c:pt>
                <c:pt idx="340">
                  <c:v>0.2825595641204352</c:v>
                </c:pt>
                <c:pt idx="341">
                  <c:v>0.28114541167629703</c:v>
                </c:pt>
                <c:pt idx="342">
                  <c:v>0.27976521664436249</c:v>
                </c:pt>
                <c:pt idx="343">
                  <c:v>0.27841816362043065</c:v>
                </c:pt>
                <c:pt idx="344">
                  <c:v>0.27710345678023834</c:v>
                </c:pt>
                <c:pt idx="345">
                  <c:v>0.27582031940929547</c:v>
                </c:pt>
                <c:pt idx="346">
                  <c:v>0.27456799344401078</c:v>
                </c:pt>
                <c:pt idx="347">
                  <c:v>0.27334573902383624</c:v>
                </c:pt>
                <c:pt idx="348">
                  <c:v>0.27215283405416507</c:v>
                </c:pt>
                <c:pt idx="349">
                  <c:v>0.27098857377972652</c:v>
                </c:pt>
                <c:pt idx="350">
                  <c:v>0.26985227036822396</c:v>
                </c:pt>
                <c:pt idx="351">
                  <c:v>0.26874325250397108</c:v>
                </c:pt>
                <c:pt idx="352">
                  <c:v>0.26766086499128572</c:v>
                </c:pt>
                <c:pt idx="353">
                  <c:v>0.26660446836740781</c:v>
                </c:pt>
                <c:pt idx="354">
                  <c:v>0.26557343852471116</c:v>
                </c:pt>
                <c:pt idx="355">
                  <c:v>0.26456716634198796</c:v>
                </c:pt>
                <c:pt idx="356">
                  <c:v>0.26358505732458648</c:v>
                </c:pt>
                <c:pt idx="357">
                  <c:v>0.26262653125318985</c:v>
                </c:pt>
                <c:pt idx="358">
                  <c:v>0.26169102184102905</c:v>
                </c:pt>
                <c:pt idx="359">
                  <c:v>0.26077797639932682</c:v>
                </c:pt>
                <c:pt idx="360">
                  <c:v>0.25988685551077523</c:v>
                </c:pt>
                <c:pt idx="361">
                  <c:v>0.25901713271085341</c:v>
                </c:pt>
                <c:pt idx="362">
                  <c:v>0.25816829417679854</c:v>
                </c:pt>
                <c:pt idx="363">
                  <c:v>0.25733983842404473</c:v>
                </c:pt>
                <c:pt idx="364">
                  <c:v>0.25653127600995135</c:v>
                </c:pt>
                <c:pt idx="365">
                  <c:v>0.25574212924464562</c:v>
                </c:pt>
                <c:pt idx="366">
                  <c:v>0.2549719319088089</c:v>
                </c:pt>
                <c:pt idx="367">
                  <c:v>0.2542202289782392</c:v>
                </c:pt>
                <c:pt idx="368">
                  <c:v>0.25348657635502753</c:v>
                </c:pt>
                <c:pt idx="369">
                  <c:v>0.25277054060519044</c:v>
                </c:pt>
                <c:pt idx="370">
                  <c:v>0.25207169870260121</c:v>
                </c:pt>
                <c:pt idx="371">
                  <c:v>0.25138963777907103</c:v>
                </c:pt>
                <c:pt idx="372">
                  <c:v>0.25072395488043075</c:v>
                </c:pt>
                <c:pt idx="373">
                  <c:v>0.25007425672847017</c:v>
                </c:pt>
                <c:pt idx="374">
                  <c:v>0.24944015948859333</c:v>
                </c:pt>
                <c:pt idx="375">
                  <c:v>0.24882128854305338</c:v>
                </c:pt>
                <c:pt idx="376">
                  <c:v>0.24821727826963233</c:v>
                </c:pt>
                <c:pt idx="377">
                  <c:v>0.24762777182563558</c:v>
                </c:pt>
                <c:pt idx="378">
                  <c:v>0.24705242093707314</c:v>
                </c:pt>
                <c:pt idx="379">
                  <c:v>0.24649088569290289</c:v>
                </c:pt>
                <c:pt idx="380">
                  <c:v>0.24594283434421513</c:v>
                </c:pt>
                <c:pt idx="381">
                  <c:v>0.24540794310823891</c:v>
                </c:pt>
                <c:pt idx="382">
                  <c:v>0.24488589597705457</c:v>
                </c:pt>
                <c:pt idx="383">
                  <c:v>0.24437638453089958</c:v>
                </c:pt>
                <c:pt idx="384">
                  <c:v>0.24387910775595789</c:v>
                </c:pt>
                <c:pt idx="385">
                  <c:v>0.24339377186652403</c:v>
                </c:pt>
                <c:pt idx="386">
                  <c:v>0.24292009013143745</c:v>
                </c:pt>
                <c:pt idx="387">
                  <c:v>0.24245778270468549</c:v>
                </c:pt>
                <c:pt idx="388">
                  <c:v>0.24200657646007265</c:v>
                </c:pt>
                <c:pt idx="389">
                  <c:v>0.24156620482986133</c:v>
                </c:pt>
                <c:pt idx="390">
                  <c:v>0.241136407647286</c:v>
                </c:pt>
                <c:pt idx="391">
                  <c:v>0.24071693099284974</c:v>
                </c:pt>
                <c:pt idx="392">
                  <c:v>0.2403075270443113</c:v>
                </c:pt>
                <c:pt idx="393">
                  <c:v>0.23990795393027436</c:v>
                </c:pt>
                <c:pt idx="394">
                  <c:v>0.23951797558729274</c:v>
                </c:pt>
                <c:pt idx="395">
                  <c:v>0.23913736162040652</c:v>
                </c:pt>
                <c:pt idx="396">
                  <c:v>0.23876588716702715</c:v>
                </c:pt>
                <c:pt idx="397">
                  <c:v>0.23840333276409129</c:v>
                </c:pt>
                <c:pt idx="398">
                  <c:v>0.23804948421840427</c:v>
                </c:pt>
                <c:pt idx="399">
                  <c:v>0.23770413248009703</c:v>
                </c:pt>
                <c:pt idx="400">
                  <c:v>0.23736707351912195</c:v>
                </c:pt>
                <c:pt idx="401">
                  <c:v>0.23703810820471383</c:v>
                </c:pt>
                <c:pt idx="402">
                  <c:v>0.23671704218774592</c:v>
                </c:pt>
                <c:pt idx="403">
                  <c:v>0.23640368578591037</c:v>
                </c:pt>
                <c:pt idx="404">
                  <c:v>0.23609785387165597</c:v>
                </c:pt>
                <c:pt idx="405">
                  <c:v>0.23579936576281682</c:v>
                </c:pt>
                <c:pt idx="406">
                  <c:v>0.23550804511586751</c:v>
                </c:pt>
                <c:pt idx="407">
                  <c:v>0.23522371982174095</c:v>
                </c:pt>
                <c:pt idx="408">
                  <c:v>0.23494622190414827</c:v>
                </c:pt>
                <c:pt idx="409">
                  <c:v>0.23467538742034064</c:v>
                </c:pt>
                <c:pt idx="410">
                  <c:v>0.23441105636425297</c:v>
                </c:pt>
                <c:pt idx="411">
                  <c:v>0.23415307257197485</c:v>
                </c:pt>
                <c:pt idx="412">
                  <c:v>0.23390128362949</c:v>
                </c:pt>
                <c:pt idx="413">
                  <c:v>0.23365554078263201</c:v>
                </c:pt>
                <c:pt idx="414">
                  <c:v>0.23341569884920207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41AF-D143-AB80-CA597C06D12D}"/>
            </c:ext>
          </c:extLst>
        </c:ser>
        <c:dLbls/>
        <c:axId val="278321408"/>
        <c:axId val="294093184"/>
      </c:scatterChart>
      <c:valAx>
        <c:axId val="278321408"/>
        <c:scaling>
          <c:orientation val="minMax"/>
          <c:max val="33"/>
          <c:min val="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 in min 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4093184"/>
        <c:crosses val="autoZero"/>
        <c:crossBetween val="midCat"/>
      </c:valAx>
      <c:valAx>
        <c:axId val="29409318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u="none" strike="noStrike" baseline="0">
                    <a:solidFill>
                      <a:schemeClr val="tx1"/>
                    </a:solidFill>
                    <a:effectLst/>
                  </a:rPr>
                  <a:t>c</a:t>
                </a:r>
                <a:r>
                  <a:rPr lang="de-DE" sz="1000" b="0" i="0" u="none" strike="noStrike" baseline="-25000">
                    <a:solidFill>
                      <a:schemeClr val="tx1"/>
                    </a:solidFill>
                    <a:effectLst/>
                  </a:rPr>
                  <a:t>cab 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baseline="0">
                    <a:effectLst/>
                  </a:rPr>
                  <a:t>in µg/m</a:t>
                </a:r>
                <a:r>
                  <a:rPr lang="de-DE" sz="1000" b="0" i="0" baseline="30000">
                    <a:effectLst/>
                  </a:rPr>
                  <a:t>3</a:t>
                </a:r>
                <a:endParaRPr lang="de-DE" sz="10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321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S2B!$D$39:$D$453</c:f>
              <c:numCache>
                <c:formatCode>0.00</c:formatCode>
                <c:ptCount val="415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2.0333333333333332</c:v>
                </c:pt>
                <c:pt idx="26">
                  <c:v>2.0666666666666669</c:v>
                </c:pt>
                <c:pt idx="27">
                  <c:v>2.1</c:v>
                </c:pt>
                <c:pt idx="28">
                  <c:v>2.1333333333333333</c:v>
                </c:pt>
                <c:pt idx="29">
                  <c:v>2.1666666666666665</c:v>
                </c:pt>
                <c:pt idx="30">
                  <c:v>2.2000000000000002</c:v>
                </c:pt>
                <c:pt idx="31">
                  <c:v>2.2333333333333334</c:v>
                </c:pt>
                <c:pt idx="32">
                  <c:v>2.2666666666666666</c:v>
                </c:pt>
                <c:pt idx="33">
                  <c:v>2.2999999999999998</c:v>
                </c:pt>
                <c:pt idx="34">
                  <c:v>2.3333333333333335</c:v>
                </c:pt>
                <c:pt idx="35">
                  <c:v>2.3666666666666667</c:v>
                </c:pt>
                <c:pt idx="36">
                  <c:v>2.4</c:v>
                </c:pt>
                <c:pt idx="37">
                  <c:v>2.4333333333333331</c:v>
                </c:pt>
                <c:pt idx="38">
                  <c:v>2.4666666666666668</c:v>
                </c:pt>
                <c:pt idx="39">
                  <c:v>2.5</c:v>
                </c:pt>
                <c:pt idx="40">
                  <c:v>2.5333333333333332</c:v>
                </c:pt>
                <c:pt idx="41">
                  <c:v>2.5666666666666669</c:v>
                </c:pt>
                <c:pt idx="42">
                  <c:v>2.6</c:v>
                </c:pt>
                <c:pt idx="43">
                  <c:v>2.6333333333333333</c:v>
                </c:pt>
                <c:pt idx="44">
                  <c:v>2.6666666666666665</c:v>
                </c:pt>
                <c:pt idx="45">
                  <c:v>2.7</c:v>
                </c:pt>
                <c:pt idx="46">
                  <c:v>2.7333333333333334</c:v>
                </c:pt>
                <c:pt idx="47">
                  <c:v>2.7666666666666666</c:v>
                </c:pt>
                <c:pt idx="48">
                  <c:v>2.8</c:v>
                </c:pt>
                <c:pt idx="49">
                  <c:v>2.8333333333333335</c:v>
                </c:pt>
                <c:pt idx="50">
                  <c:v>2.8666666666666667</c:v>
                </c:pt>
                <c:pt idx="51">
                  <c:v>2.9</c:v>
                </c:pt>
                <c:pt idx="52">
                  <c:v>2.9333333333333331</c:v>
                </c:pt>
                <c:pt idx="53">
                  <c:v>2.9666666666666668</c:v>
                </c:pt>
                <c:pt idx="54">
                  <c:v>3</c:v>
                </c:pt>
                <c:pt idx="55">
                  <c:v>3.0833333333333335</c:v>
                </c:pt>
                <c:pt idx="56">
                  <c:v>3.1666666666666665</c:v>
                </c:pt>
                <c:pt idx="57">
                  <c:v>3.25</c:v>
                </c:pt>
                <c:pt idx="58">
                  <c:v>3.3333333333333335</c:v>
                </c:pt>
                <c:pt idx="59">
                  <c:v>3.4166666666666665</c:v>
                </c:pt>
                <c:pt idx="60">
                  <c:v>3.5</c:v>
                </c:pt>
                <c:pt idx="61">
                  <c:v>3.5833333333333335</c:v>
                </c:pt>
                <c:pt idx="62">
                  <c:v>3.6666666666666665</c:v>
                </c:pt>
                <c:pt idx="63">
                  <c:v>3.75</c:v>
                </c:pt>
                <c:pt idx="64">
                  <c:v>3.8333333333333335</c:v>
                </c:pt>
                <c:pt idx="65">
                  <c:v>3.9166666666666665</c:v>
                </c:pt>
                <c:pt idx="66">
                  <c:v>4</c:v>
                </c:pt>
                <c:pt idx="67">
                  <c:v>4.083333333333333</c:v>
                </c:pt>
                <c:pt idx="68">
                  <c:v>4.166666666666667</c:v>
                </c:pt>
                <c:pt idx="69">
                  <c:v>4.25</c:v>
                </c:pt>
                <c:pt idx="70">
                  <c:v>4.333333333333333</c:v>
                </c:pt>
                <c:pt idx="71">
                  <c:v>4.416666666666667</c:v>
                </c:pt>
                <c:pt idx="72">
                  <c:v>4.5</c:v>
                </c:pt>
                <c:pt idx="73">
                  <c:v>4.583333333333333</c:v>
                </c:pt>
                <c:pt idx="74">
                  <c:v>4.666666666666667</c:v>
                </c:pt>
                <c:pt idx="75">
                  <c:v>4.75</c:v>
                </c:pt>
                <c:pt idx="76">
                  <c:v>4.833333333333333</c:v>
                </c:pt>
                <c:pt idx="77">
                  <c:v>4.916666666666667</c:v>
                </c:pt>
                <c:pt idx="78">
                  <c:v>5</c:v>
                </c:pt>
                <c:pt idx="79">
                  <c:v>5.083333333333333</c:v>
                </c:pt>
                <c:pt idx="80">
                  <c:v>5.166666666666667</c:v>
                </c:pt>
                <c:pt idx="81">
                  <c:v>5.25</c:v>
                </c:pt>
                <c:pt idx="82">
                  <c:v>5.333333333333333</c:v>
                </c:pt>
                <c:pt idx="83">
                  <c:v>5.416666666666667</c:v>
                </c:pt>
                <c:pt idx="84">
                  <c:v>5.5</c:v>
                </c:pt>
                <c:pt idx="85">
                  <c:v>5.583333333333333</c:v>
                </c:pt>
                <c:pt idx="86">
                  <c:v>5.666666666666667</c:v>
                </c:pt>
                <c:pt idx="87">
                  <c:v>5.75</c:v>
                </c:pt>
                <c:pt idx="88">
                  <c:v>5.833333333333333</c:v>
                </c:pt>
                <c:pt idx="89">
                  <c:v>5.916666666666667</c:v>
                </c:pt>
                <c:pt idx="90">
                  <c:v>6</c:v>
                </c:pt>
                <c:pt idx="91">
                  <c:v>6.083333333333333</c:v>
                </c:pt>
                <c:pt idx="92">
                  <c:v>6.166666666666667</c:v>
                </c:pt>
                <c:pt idx="93">
                  <c:v>6.25</c:v>
                </c:pt>
                <c:pt idx="94">
                  <c:v>6.333333333333333</c:v>
                </c:pt>
                <c:pt idx="95">
                  <c:v>6.416666666666667</c:v>
                </c:pt>
                <c:pt idx="96">
                  <c:v>6.5</c:v>
                </c:pt>
                <c:pt idx="97">
                  <c:v>6.583333333333333</c:v>
                </c:pt>
                <c:pt idx="98">
                  <c:v>6.666666666666667</c:v>
                </c:pt>
                <c:pt idx="99">
                  <c:v>6.75</c:v>
                </c:pt>
                <c:pt idx="100">
                  <c:v>6.833333333333333</c:v>
                </c:pt>
                <c:pt idx="101">
                  <c:v>6.916666666666667</c:v>
                </c:pt>
                <c:pt idx="102">
                  <c:v>7</c:v>
                </c:pt>
                <c:pt idx="103">
                  <c:v>7.083333333333333</c:v>
                </c:pt>
                <c:pt idx="104">
                  <c:v>7.166666666666667</c:v>
                </c:pt>
                <c:pt idx="105">
                  <c:v>7.25</c:v>
                </c:pt>
                <c:pt idx="106">
                  <c:v>7.333333333333333</c:v>
                </c:pt>
                <c:pt idx="107">
                  <c:v>7.416666666666667</c:v>
                </c:pt>
                <c:pt idx="108">
                  <c:v>7.5</c:v>
                </c:pt>
                <c:pt idx="109">
                  <c:v>7.583333333333333</c:v>
                </c:pt>
                <c:pt idx="110">
                  <c:v>7.666666666666667</c:v>
                </c:pt>
                <c:pt idx="111">
                  <c:v>7.75</c:v>
                </c:pt>
                <c:pt idx="112">
                  <c:v>7.833333333333333</c:v>
                </c:pt>
                <c:pt idx="113">
                  <c:v>7.916666666666667</c:v>
                </c:pt>
                <c:pt idx="114">
                  <c:v>8</c:v>
                </c:pt>
                <c:pt idx="115">
                  <c:v>8.0833333333333339</c:v>
                </c:pt>
                <c:pt idx="116">
                  <c:v>8.1666666666666661</c:v>
                </c:pt>
                <c:pt idx="117">
                  <c:v>8.25</c:v>
                </c:pt>
                <c:pt idx="118">
                  <c:v>8.3333333333333339</c:v>
                </c:pt>
                <c:pt idx="119">
                  <c:v>8.4166666666666661</c:v>
                </c:pt>
                <c:pt idx="120">
                  <c:v>8.5</c:v>
                </c:pt>
                <c:pt idx="121">
                  <c:v>8.5833333333333339</c:v>
                </c:pt>
                <c:pt idx="122">
                  <c:v>8.6666666666666661</c:v>
                </c:pt>
                <c:pt idx="123">
                  <c:v>8.75</c:v>
                </c:pt>
                <c:pt idx="124">
                  <c:v>8.8333333333333339</c:v>
                </c:pt>
                <c:pt idx="125">
                  <c:v>8.9166666666666661</c:v>
                </c:pt>
                <c:pt idx="126">
                  <c:v>9</c:v>
                </c:pt>
                <c:pt idx="127">
                  <c:v>9.0833333333333339</c:v>
                </c:pt>
                <c:pt idx="128">
                  <c:v>9.1666666666666661</c:v>
                </c:pt>
                <c:pt idx="129">
                  <c:v>9.25</c:v>
                </c:pt>
                <c:pt idx="130">
                  <c:v>9.3333333333333339</c:v>
                </c:pt>
                <c:pt idx="131">
                  <c:v>9.4166666666666661</c:v>
                </c:pt>
                <c:pt idx="132">
                  <c:v>9.5</c:v>
                </c:pt>
                <c:pt idx="133">
                  <c:v>9.5833333333333339</c:v>
                </c:pt>
                <c:pt idx="134">
                  <c:v>9.6666666666666661</c:v>
                </c:pt>
                <c:pt idx="135">
                  <c:v>9.75</c:v>
                </c:pt>
                <c:pt idx="136">
                  <c:v>9.8333333333333339</c:v>
                </c:pt>
                <c:pt idx="137">
                  <c:v>9.9166666666666661</c:v>
                </c:pt>
                <c:pt idx="138">
                  <c:v>10</c:v>
                </c:pt>
                <c:pt idx="139">
                  <c:v>10.083333333333334</c:v>
                </c:pt>
                <c:pt idx="140">
                  <c:v>10.166666666666666</c:v>
                </c:pt>
                <c:pt idx="141">
                  <c:v>10.25</c:v>
                </c:pt>
                <c:pt idx="142">
                  <c:v>10.333333333333334</c:v>
                </c:pt>
                <c:pt idx="143">
                  <c:v>10.416666666666666</c:v>
                </c:pt>
                <c:pt idx="144">
                  <c:v>10.5</c:v>
                </c:pt>
                <c:pt idx="145">
                  <c:v>10.583333333333334</c:v>
                </c:pt>
                <c:pt idx="146">
                  <c:v>10.666666666666666</c:v>
                </c:pt>
                <c:pt idx="147">
                  <c:v>10.75</c:v>
                </c:pt>
                <c:pt idx="148">
                  <c:v>10.833333333333334</c:v>
                </c:pt>
                <c:pt idx="149">
                  <c:v>10.916666666666666</c:v>
                </c:pt>
                <c:pt idx="150">
                  <c:v>11</c:v>
                </c:pt>
                <c:pt idx="151">
                  <c:v>11.083333333333334</c:v>
                </c:pt>
                <c:pt idx="152">
                  <c:v>11.166666666666666</c:v>
                </c:pt>
                <c:pt idx="153">
                  <c:v>11.25</c:v>
                </c:pt>
                <c:pt idx="154">
                  <c:v>11.333333333333334</c:v>
                </c:pt>
                <c:pt idx="155">
                  <c:v>11.416666666666666</c:v>
                </c:pt>
                <c:pt idx="156">
                  <c:v>11.5</c:v>
                </c:pt>
                <c:pt idx="157">
                  <c:v>11.583333333333334</c:v>
                </c:pt>
                <c:pt idx="158">
                  <c:v>11.666666666666666</c:v>
                </c:pt>
                <c:pt idx="159">
                  <c:v>11.75</c:v>
                </c:pt>
                <c:pt idx="160">
                  <c:v>11.833333333333334</c:v>
                </c:pt>
                <c:pt idx="161">
                  <c:v>11.916666666666666</c:v>
                </c:pt>
                <c:pt idx="162">
                  <c:v>12</c:v>
                </c:pt>
                <c:pt idx="163">
                  <c:v>12.083333333333334</c:v>
                </c:pt>
                <c:pt idx="164">
                  <c:v>12.166666666666666</c:v>
                </c:pt>
                <c:pt idx="165">
                  <c:v>12.25</c:v>
                </c:pt>
                <c:pt idx="166">
                  <c:v>12.333333333333334</c:v>
                </c:pt>
                <c:pt idx="167">
                  <c:v>12.416666666666666</c:v>
                </c:pt>
                <c:pt idx="168">
                  <c:v>12.5</c:v>
                </c:pt>
                <c:pt idx="169">
                  <c:v>12.583333333333334</c:v>
                </c:pt>
                <c:pt idx="170">
                  <c:v>12.666666666666666</c:v>
                </c:pt>
                <c:pt idx="171">
                  <c:v>12.75</c:v>
                </c:pt>
                <c:pt idx="172">
                  <c:v>12.833333333333334</c:v>
                </c:pt>
                <c:pt idx="173">
                  <c:v>12.916666666666666</c:v>
                </c:pt>
                <c:pt idx="174">
                  <c:v>13</c:v>
                </c:pt>
                <c:pt idx="175">
                  <c:v>13.083333333333334</c:v>
                </c:pt>
                <c:pt idx="176">
                  <c:v>13.166666666666666</c:v>
                </c:pt>
                <c:pt idx="177">
                  <c:v>13.25</c:v>
                </c:pt>
                <c:pt idx="178">
                  <c:v>13.333333333333334</c:v>
                </c:pt>
                <c:pt idx="179">
                  <c:v>13.416666666666666</c:v>
                </c:pt>
                <c:pt idx="180">
                  <c:v>13.5</c:v>
                </c:pt>
                <c:pt idx="181">
                  <c:v>13.583333333333334</c:v>
                </c:pt>
                <c:pt idx="182">
                  <c:v>13.666666666666666</c:v>
                </c:pt>
                <c:pt idx="183">
                  <c:v>13.75</c:v>
                </c:pt>
                <c:pt idx="184">
                  <c:v>13.833333333333334</c:v>
                </c:pt>
                <c:pt idx="185">
                  <c:v>13.916666666666666</c:v>
                </c:pt>
                <c:pt idx="186">
                  <c:v>14</c:v>
                </c:pt>
                <c:pt idx="187">
                  <c:v>14.083333333333334</c:v>
                </c:pt>
                <c:pt idx="188">
                  <c:v>14.166666666666666</c:v>
                </c:pt>
                <c:pt idx="189">
                  <c:v>14.25</c:v>
                </c:pt>
                <c:pt idx="190">
                  <c:v>14.333333333333334</c:v>
                </c:pt>
                <c:pt idx="191">
                  <c:v>14.416666666666666</c:v>
                </c:pt>
                <c:pt idx="192">
                  <c:v>14.5</c:v>
                </c:pt>
                <c:pt idx="193">
                  <c:v>14.583333333333334</c:v>
                </c:pt>
                <c:pt idx="194">
                  <c:v>14.666666666666666</c:v>
                </c:pt>
                <c:pt idx="195">
                  <c:v>14.75</c:v>
                </c:pt>
                <c:pt idx="196">
                  <c:v>14.833333333333334</c:v>
                </c:pt>
                <c:pt idx="197">
                  <c:v>14.916666666666666</c:v>
                </c:pt>
                <c:pt idx="198">
                  <c:v>15</c:v>
                </c:pt>
                <c:pt idx="199">
                  <c:v>15.083333333333334</c:v>
                </c:pt>
                <c:pt idx="200">
                  <c:v>15.166666666666666</c:v>
                </c:pt>
                <c:pt idx="201">
                  <c:v>15.25</c:v>
                </c:pt>
                <c:pt idx="202">
                  <c:v>15.333333333333334</c:v>
                </c:pt>
                <c:pt idx="203">
                  <c:v>15.416666666666666</c:v>
                </c:pt>
                <c:pt idx="204">
                  <c:v>15.5</c:v>
                </c:pt>
                <c:pt idx="205">
                  <c:v>15.583333333333334</c:v>
                </c:pt>
                <c:pt idx="206">
                  <c:v>15.666666666666666</c:v>
                </c:pt>
                <c:pt idx="207">
                  <c:v>15.75</c:v>
                </c:pt>
                <c:pt idx="208">
                  <c:v>15.833333333333334</c:v>
                </c:pt>
                <c:pt idx="209">
                  <c:v>15.916666666666666</c:v>
                </c:pt>
                <c:pt idx="210">
                  <c:v>16</c:v>
                </c:pt>
                <c:pt idx="211">
                  <c:v>16.083333333333332</c:v>
                </c:pt>
                <c:pt idx="212">
                  <c:v>16.166666666666668</c:v>
                </c:pt>
                <c:pt idx="213">
                  <c:v>16.25</c:v>
                </c:pt>
                <c:pt idx="214">
                  <c:v>16.333333333333332</c:v>
                </c:pt>
                <c:pt idx="215">
                  <c:v>16.416666666666668</c:v>
                </c:pt>
                <c:pt idx="216">
                  <c:v>16.5</c:v>
                </c:pt>
                <c:pt idx="217">
                  <c:v>16.583333333333332</c:v>
                </c:pt>
                <c:pt idx="218">
                  <c:v>16.666666666666668</c:v>
                </c:pt>
                <c:pt idx="219">
                  <c:v>16.75</c:v>
                </c:pt>
                <c:pt idx="220">
                  <c:v>16.833333333333332</c:v>
                </c:pt>
                <c:pt idx="221">
                  <c:v>16.916666666666668</c:v>
                </c:pt>
                <c:pt idx="222">
                  <c:v>17</c:v>
                </c:pt>
                <c:pt idx="223">
                  <c:v>17.083333333333332</c:v>
                </c:pt>
                <c:pt idx="224">
                  <c:v>17.166666666666668</c:v>
                </c:pt>
                <c:pt idx="225">
                  <c:v>17.25</c:v>
                </c:pt>
                <c:pt idx="226">
                  <c:v>17.333333333333332</c:v>
                </c:pt>
                <c:pt idx="227">
                  <c:v>17.416666666666668</c:v>
                </c:pt>
                <c:pt idx="228">
                  <c:v>17.5</c:v>
                </c:pt>
                <c:pt idx="229">
                  <c:v>17.583333333333332</c:v>
                </c:pt>
                <c:pt idx="230">
                  <c:v>17.666666666666668</c:v>
                </c:pt>
                <c:pt idx="231">
                  <c:v>17.75</c:v>
                </c:pt>
                <c:pt idx="232">
                  <c:v>17.833333333333332</c:v>
                </c:pt>
                <c:pt idx="233">
                  <c:v>17.916666666666668</c:v>
                </c:pt>
                <c:pt idx="234">
                  <c:v>18</c:v>
                </c:pt>
                <c:pt idx="235">
                  <c:v>18.083333333333332</c:v>
                </c:pt>
                <c:pt idx="236">
                  <c:v>18.166666666666668</c:v>
                </c:pt>
                <c:pt idx="237">
                  <c:v>18.25</c:v>
                </c:pt>
                <c:pt idx="238">
                  <c:v>18.333333333333332</c:v>
                </c:pt>
                <c:pt idx="239">
                  <c:v>18.416666666666668</c:v>
                </c:pt>
                <c:pt idx="240">
                  <c:v>18.5</c:v>
                </c:pt>
                <c:pt idx="241">
                  <c:v>18.583333333333332</c:v>
                </c:pt>
                <c:pt idx="242">
                  <c:v>18.666666666666668</c:v>
                </c:pt>
                <c:pt idx="243">
                  <c:v>18.75</c:v>
                </c:pt>
                <c:pt idx="244">
                  <c:v>18.833333333333332</c:v>
                </c:pt>
                <c:pt idx="245">
                  <c:v>18.916666666666668</c:v>
                </c:pt>
                <c:pt idx="246">
                  <c:v>19</c:v>
                </c:pt>
                <c:pt idx="247">
                  <c:v>19.083333333333332</c:v>
                </c:pt>
                <c:pt idx="248">
                  <c:v>19.166666666666668</c:v>
                </c:pt>
                <c:pt idx="249">
                  <c:v>19.25</c:v>
                </c:pt>
                <c:pt idx="250">
                  <c:v>19.333333333333332</c:v>
                </c:pt>
                <c:pt idx="251">
                  <c:v>19.416666666666668</c:v>
                </c:pt>
                <c:pt idx="252">
                  <c:v>19.5</c:v>
                </c:pt>
                <c:pt idx="253">
                  <c:v>19.583333333333332</c:v>
                </c:pt>
                <c:pt idx="254">
                  <c:v>19.666666666666668</c:v>
                </c:pt>
                <c:pt idx="255">
                  <c:v>19.75</c:v>
                </c:pt>
                <c:pt idx="256">
                  <c:v>19.833333333333332</c:v>
                </c:pt>
                <c:pt idx="257">
                  <c:v>19.916666666666668</c:v>
                </c:pt>
                <c:pt idx="258">
                  <c:v>20</c:v>
                </c:pt>
                <c:pt idx="259">
                  <c:v>20.083333333333332</c:v>
                </c:pt>
                <c:pt idx="260">
                  <c:v>20.166666666666668</c:v>
                </c:pt>
                <c:pt idx="261">
                  <c:v>20.25</c:v>
                </c:pt>
                <c:pt idx="262">
                  <c:v>20.333333333333332</c:v>
                </c:pt>
                <c:pt idx="263">
                  <c:v>20.416666666666668</c:v>
                </c:pt>
                <c:pt idx="264">
                  <c:v>20.5</c:v>
                </c:pt>
                <c:pt idx="265">
                  <c:v>20.583333333333332</c:v>
                </c:pt>
                <c:pt idx="266">
                  <c:v>20.666666666666668</c:v>
                </c:pt>
                <c:pt idx="267">
                  <c:v>20.75</c:v>
                </c:pt>
                <c:pt idx="268">
                  <c:v>20.833333333333332</c:v>
                </c:pt>
                <c:pt idx="269">
                  <c:v>20.916666666666668</c:v>
                </c:pt>
                <c:pt idx="270">
                  <c:v>21</c:v>
                </c:pt>
                <c:pt idx="271">
                  <c:v>21.083333333333332</c:v>
                </c:pt>
                <c:pt idx="272">
                  <c:v>21.166666666666668</c:v>
                </c:pt>
                <c:pt idx="273">
                  <c:v>21.25</c:v>
                </c:pt>
                <c:pt idx="274">
                  <c:v>21.333333333333332</c:v>
                </c:pt>
                <c:pt idx="275">
                  <c:v>21.416666666666668</c:v>
                </c:pt>
                <c:pt idx="276">
                  <c:v>21.5</c:v>
                </c:pt>
                <c:pt idx="277">
                  <c:v>21.583333333333332</c:v>
                </c:pt>
                <c:pt idx="278">
                  <c:v>21.666666666666668</c:v>
                </c:pt>
                <c:pt idx="279">
                  <c:v>21.75</c:v>
                </c:pt>
                <c:pt idx="280">
                  <c:v>21.833333333333332</c:v>
                </c:pt>
                <c:pt idx="281">
                  <c:v>21.916666666666668</c:v>
                </c:pt>
                <c:pt idx="282">
                  <c:v>22</c:v>
                </c:pt>
                <c:pt idx="283">
                  <c:v>22.083333333333332</c:v>
                </c:pt>
                <c:pt idx="284">
                  <c:v>22.166666666666668</c:v>
                </c:pt>
                <c:pt idx="285">
                  <c:v>22.25</c:v>
                </c:pt>
                <c:pt idx="286">
                  <c:v>22.333333333333332</c:v>
                </c:pt>
                <c:pt idx="287">
                  <c:v>22.416666666666668</c:v>
                </c:pt>
                <c:pt idx="288">
                  <c:v>22.5</c:v>
                </c:pt>
                <c:pt idx="289">
                  <c:v>22.583333333333332</c:v>
                </c:pt>
                <c:pt idx="290">
                  <c:v>22.666666666666668</c:v>
                </c:pt>
                <c:pt idx="291">
                  <c:v>22.75</c:v>
                </c:pt>
                <c:pt idx="292">
                  <c:v>22.833333333333332</c:v>
                </c:pt>
                <c:pt idx="293">
                  <c:v>22.916666666666668</c:v>
                </c:pt>
                <c:pt idx="294">
                  <c:v>23</c:v>
                </c:pt>
                <c:pt idx="295">
                  <c:v>23.083333333333332</c:v>
                </c:pt>
                <c:pt idx="296">
                  <c:v>23.166666666666668</c:v>
                </c:pt>
                <c:pt idx="297">
                  <c:v>23.25</c:v>
                </c:pt>
                <c:pt idx="298">
                  <c:v>23.333333333333332</c:v>
                </c:pt>
                <c:pt idx="299">
                  <c:v>23.416666666666668</c:v>
                </c:pt>
                <c:pt idx="300">
                  <c:v>23.5</c:v>
                </c:pt>
                <c:pt idx="301">
                  <c:v>23.583333333333332</c:v>
                </c:pt>
                <c:pt idx="302">
                  <c:v>23.666666666666668</c:v>
                </c:pt>
                <c:pt idx="303">
                  <c:v>23.75</c:v>
                </c:pt>
                <c:pt idx="304">
                  <c:v>23.833333333333332</c:v>
                </c:pt>
                <c:pt idx="305">
                  <c:v>23.916666666666668</c:v>
                </c:pt>
                <c:pt idx="306">
                  <c:v>24</c:v>
                </c:pt>
                <c:pt idx="307">
                  <c:v>24.083333333333332</c:v>
                </c:pt>
                <c:pt idx="308">
                  <c:v>24.166666666666668</c:v>
                </c:pt>
                <c:pt idx="309">
                  <c:v>24.25</c:v>
                </c:pt>
                <c:pt idx="310">
                  <c:v>24.333333333333332</c:v>
                </c:pt>
                <c:pt idx="311">
                  <c:v>24.416666666666668</c:v>
                </c:pt>
                <c:pt idx="312">
                  <c:v>24.5</c:v>
                </c:pt>
                <c:pt idx="313">
                  <c:v>24.583333333333332</c:v>
                </c:pt>
                <c:pt idx="314">
                  <c:v>24.666666666666668</c:v>
                </c:pt>
                <c:pt idx="315">
                  <c:v>24.75</c:v>
                </c:pt>
                <c:pt idx="316">
                  <c:v>24.833333333333332</c:v>
                </c:pt>
                <c:pt idx="317">
                  <c:v>24.916666666666668</c:v>
                </c:pt>
                <c:pt idx="318">
                  <c:v>25</c:v>
                </c:pt>
                <c:pt idx="319">
                  <c:v>25.083333333333332</c:v>
                </c:pt>
                <c:pt idx="320">
                  <c:v>25.166666666666668</c:v>
                </c:pt>
                <c:pt idx="321">
                  <c:v>25.25</c:v>
                </c:pt>
                <c:pt idx="322">
                  <c:v>25.333333333333332</c:v>
                </c:pt>
                <c:pt idx="323">
                  <c:v>25.416666666666668</c:v>
                </c:pt>
                <c:pt idx="324">
                  <c:v>25.5</c:v>
                </c:pt>
                <c:pt idx="325">
                  <c:v>25.583333333333332</c:v>
                </c:pt>
                <c:pt idx="326">
                  <c:v>25.666666666666668</c:v>
                </c:pt>
                <c:pt idx="327">
                  <c:v>25.75</c:v>
                </c:pt>
                <c:pt idx="328">
                  <c:v>25.833333333333332</c:v>
                </c:pt>
                <c:pt idx="329">
                  <c:v>25.916666666666668</c:v>
                </c:pt>
                <c:pt idx="330">
                  <c:v>26</c:v>
                </c:pt>
                <c:pt idx="331">
                  <c:v>26.083333333333332</c:v>
                </c:pt>
                <c:pt idx="332">
                  <c:v>26.166666666666668</c:v>
                </c:pt>
                <c:pt idx="333">
                  <c:v>26.25</c:v>
                </c:pt>
                <c:pt idx="334">
                  <c:v>26.333333333333332</c:v>
                </c:pt>
                <c:pt idx="335">
                  <c:v>26.416666666666668</c:v>
                </c:pt>
                <c:pt idx="336">
                  <c:v>26.5</c:v>
                </c:pt>
                <c:pt idx="337">
                  <c:v>26.583333333333332</c:v>
                </c:pt>
                <c:pt idx="338">
                  <c:v>26.666666666666668</c:v>
                </c:pt>
                <c:pt idx="339">
                  <c:v>26.75</c:v>
                </c:pt>
                <c:pt idx="340">
                  <c:v>26.833333333333332</c:v>
                </c:pt>
                <c:pt idx="341">
                  <c:v>26.916666666666668</c:v>
                </c:pt>
                <c:pt idx="342">
                  <c:v>27</c:v>
                </c:pt>
                <c:pt idx="343">
                  <c:v>27.083333333333332</c:v>
                </c:pt>
                <c:pt idx="344">
                  <c:v>27.166666666666668</c:v>
                </c:pt>
                <c:pt idx="345">
                  <c:v>27.25</c:v>
                </c:pt>
                <c:pt idx="346">
                  <c:v>27.333333333333332</c:v>
                </c:pt>
                <c:pt idx="347">
                  <c:v>27.416666666666668</c:v>
                </c:pt>
                <c:pt idx="348">
                  <c:v>27.5</c:v>
                </c:pt>
                <c:pt idx="349">
                  <c:v>27.583333333333332</c:v>
                </c:pt>
                <c:pt idx="350">
                  <c:v>27.666666666666668</c:v>
                </c:pt>
                <c:pt idx="351">
                  <c:v>27.75</c:v>
                </c:pt>
                <c:pt idx="352">
                  <c:v>27.833333333333332</c:v>
                </c:pt>
                <c:pt idx="353">
                  <c:v>27.916666666666668</c:v>
                </c:pt>
                <c:pt idx="354">
                  <c:v>28</c:v>
                </c:pt>
                <c:pt idx="355">
                  <c:v>28.083333333333332</c:v>
                </c:pt>
                <c:pt idx="356">
                  <c:v>28.166666666666668</c:v>
                </c:pt>
                <c:pt idx="357">
                  <c:v>28.25</c:v>
                </c:pt>
                <c:pt idx="358">
                  <c:v>28.333333333333332</c:v>
                </c:pt>
                <c:pt idx="359">
                  <c:v>28.416666666666668</c:v>
                </c:pt>
                <c:pt idx="360">
                  <c:v>28.5</c:v>
                </c:pt>
                <c:pt idx="361">
                  <c:v>28.583333333333332</c:v>
                </c:pt>
                <c:pt idx="362">
                  <c:v>28.666666666666668</c:v>
                </c:pt>
                <c:pt idx="363">
                  <c:v>28.75</c:v>
                </c:pt>
                <c:pt idx="364">
                  <c:v>28.833333333333332</c:v>
                </c:pt>
                <c:pt idx="365">
                  <c:v>28.916666666666668</c:v>
                </c:pt>
                <c:pt idx="366">
                  <c:v>29</c:v>
                </c:pt>
                <c:pt idx="367">
                  <c:v>29.083333333333332</c:v>
                </c:pt>
                <c:pt idx="368">
                  <c:v>29.166666666666668</c:v>
                </c:pt>
                <c:pt idx="369">
                  <c:v>29.25</c:v>
                </c:pt>
                <c:pt idx="370">
                  <c:v>29.333333333333332</c:v>
                </c:pt>
                <c:pt idx="371">
                  <c:v>29.416666666666668</c:v>
                </c:pt>
                <c:pt idx="372">
                  <c:v>29.5</c:v>
                </c:pt>
                <c:pt idx="373">
                  <c:v>29.583333333333332</c:v>
                </c:pt>
                <c:pt idx="374">
                  <c:v>29.666666666666668</c:v>
                </c:pt>
                <c:pt idx="375">
                  <c:v>29.75</c:v>
                </c:pt>
                <c:pt idx="376">
                  <c:v>29.833333333333332</c:v>
                </c:pt>
                <c:pt idx="377">
                  <c:v>29.916666666666668</c:v>
                </c:pt>
                <c:pt idx="378">
                  <c:v>30</c:v>
                </c:pt>
                <c:pt idx="379">
                  <c:v>30.083333333333332</c:v>
                </c:pt>
                <c:pt idx="380">
                  <c:v>30.166666666666668</c:v>
                </c:pt>
                <c:pt idx="381">
                  <c:v>30.25</c:v>
                </c:pt>
                <c:pt idx="382">
                  <c:v>30.333333333333332</c:v>
                </c:pt>
                <c:pt idx="383">
                  <c:v>30.416666666666668</c:v>
                </c:pt>
                <c:pt idx="384">
                  <c:v>30.5</c:v>
                </c:pt>
                <c:pt idx="385">
                  <c:v>30.583333333333332</c:v>
                </c:pt>
                <c:pt idx="386">
                  <c:v>30.666666666666668</c:v>
                </c:pt>
                <c:pt idx="387">
                  <c:v>30.75</c:v>
                </c:pt>
                <c:pt idx="388">
                  <c:v>30.833333333333332</c:v>
                </c:pt>
                <c:pt idx="389">
                  <c:v>30.916666666666668</c:v>
                </c:pt>
                <c:pt idx="390">
                  <c:v>31</c:v>
                </c:pt>
                <c:pt idx="391">
                  <c:v>31.083333333333332</c:v>
                </c:pt>
                <c:pt idx="392">
                  <c:v>31.166666666666668</c:v>
                </c:pt>
                <c:pt idx="393">
                  <c:v>31.25</c:v>
                </c:pt>
                <c:pt idx="394">
                  <c:v>31.333333333333332</c:v>
                </c:pt>
                <c:pt idx="395">
                  <c:v>31.416666666666668</c:v>
                </c:pt>
                <c:pt idx="396">
                  <c:v>31.5</c:v>
                </c:pt>
                <c:pt idx="397">
                  <c:v>31.583333333333332</c:v>
                </c:pt>
                <c:pt idx="398">
                  <c:v>31.666666666666668</c:v>
                </c:pt>
                <c:pt idx="399">
                  <c:v>31.75</c:v>
                </c:pt>
                <c:pt idx="400">
                  <c:v>31.833333333333332</c:v>
                </c:pt>
                <c:pt idx="401">
                  <c:v>31.916666666666668</c:v>
                </c:pt>
                <c:pt idx="402">
                  <c:v>32</c:v>
                </c:pt>
                <c:pt idx="403">
                  <c:v>32.083333333333336</c:v>
                </c:pt>
                <c:pt idx="404">
                  <c:v>32.166666666666664</c:v>
                </c:pt>
                <c:pt idx="405">
                  <c:v>32.25</c:v>
                </c:pt>
                <c:pt idx="406">
                  <c:v>32.333333333333336</c:v>
                </c:pt>
                <c:pt idx="407">
                  <c:v>32.416666666666664</c:v>
                </c:pt>
                <c:pt idx="408">
                  <c:v>32.5</c:v>
                </c:pt>
                <c:pt idx="409">
                  <c:v>32.583333333333336</c:v>
                </c:pt>
                <c:pt idx="410">
                  <c:v>32.666666666666664</c:v>
                </c:pt>
                <c:pt idx="411">
                  <c:v>32.75</c:v>
                </c:pt>
                <c:pt idx="412">
                  <c:v>32.833333333333336</c:v>
                </c:pt>
                <c:pt idx="413">
                  <c:v>32.916666666666664</c:v>
                </c:pt>
                <c:pt idx="414">
                  <c:v>33</c:v>
                </c:pt>
              </c:numCache>
            </c:numRef>
          </c:xVal>
          <c:yVal>
            <c:numRef>
              <c:f>S2B!$E$39:$E$453</c:f>
              <c:numCache>
                <c:formatCode>General</c:formatCode>
                <c:ptCount val="415"/>
                <c:pt idx="0">
                  <c:v>0.10000000000000002</c:v>
                </c:pt>
                <c:pt idx="1">
                  <c:v>9.9352186112635993E-2</c:v>
                </c:pt>
                <c:pt idx="2">
                  <c:v>9.872180212450303E-2</c:v>
                </c:pt>
                <c:pt idx="3">
                  <c:v>9.8108379071608368E-2</c:v>
                </c:pt>
                <c:pt idx="4">
                  <c:v>9.7511460607773173E-2</c:v>
                </c:pt>
                <c:pt idx="5">
                  <c:v>9.6930602665141322E-2</c:v>
                </c:pt>
                <c:pt idx="6">
                  <c:v>9.6365373123822137E-2</c:v>
                </c:pt>
                <c:pt idx="7">
                  <c:v>9.5815351490421849E-2</c:v>
                </c:pt>
                <c:pt idx="8">
                  <c:v>9.5280128585224347E-2</c:v>
                </c:pt>
                <c:pt idx="9">
                  <c:v>9.4759306237788443E-2</c:v>
                </c:pt>
                <c:pt idx="10">
                  <c:v>9.4252496990735499E-2</c:v>
                </c:pt>
                <c:pt idx="11">
                  <c:v>9.3759323811506673E-2</c:v>
                </c:pt>
                <c:pt idx="12">
                  <c:v>9.3279419811875722E-2</c:v>
                </c:pt>
                <c:pt idx="13">
                  <c:v>9.2812427975008369E-2</c:v>
                </c:pt>
                <c:pt idx="14">
                  <c:v>9.2358000889865399E-2</c:v>
                </c:pt>
                <c:pt idx="15">
                  <c:v>9.1915800492751817E-2</c:v>
                </c:pt>
                <c:pt idx="16">
                  <c:v>9.1485497815819883E-2</c:v>
                </c:pt>
                <c:pt idx="17">
                  <c:v>9.1066772742338681E-2</c:v>
                </c:pt>
                <c:pt idx="18">
                  <c:v>9.0659313768548563E-2</c:v>
                </c:pt>
                <c:pt idx="19">
                  <c:v>9.0262817771922854E-2</c:v>
                </c:pt>
                <c:pt idx="20">
                  <c:v>8.9876989785664801E-2</c:v>
                </c:pt>
                <c:pt idx="21">
                  <c:v>8.9501542779271762E-2</c:v>
                </c:pt>
                <c:pt idx="22">
                  <c:v>8.9136197445003534E-2</c:v>
                </c:pt>
                <c:pt idx="23">
                  <c:v>8.8780681990095783E-2</c:v>
                </c:pt>
                <c:pt idx="24">
                  <c:v>8.8434731934564317E-2</c:v>
                </c:pt>
                <c:pt idx="25">
                  <c:v>0.14933261701164463</c:v>
                </c:pt>
                <c:pt idx="26">
                  <c:v>0.33141547328447818</c:v>
                </c:pt>
                <c:pt idx="27">
                  <c:v>0.63336839206673712</c:v>
                </c:pt>
                <c:pt idx="28">
                  <c:v>1.0538907319915813</c:v>
                </c:pt>
                <c:pt idx="29">
                  <c:v>1.5916959642067841</c:v>
                </c:pt>
                <c:pt idx="30">
                  <c:v>2.1844778745765576</c:v>
                </c:pt>
                <c:pt idx="31">
                  <c:v>2.7708278480831621</c:v>
                </c:pt>
                <c:pt idx="32">
                  <c:v>3.3508156739881976</c:v>
                </c:pt>
                <c:pt idx="33">
                  <c:v>3.9245103843099587</c:v>
                </c:pt>
                <c:pt idx="34">
                  <c:v>4.4919802620398848</c:v>
                </c:pt>
                <c:pt idx="35">
                  <c:v>5.0685512604376601</c:v>
                </c:pt>
                <c:pt idx="36">
                  <c:v>5.6693276521033136</c:v>
                </c:pt>
                <c:pt idx="37">
                  <c:v>6.2940467981835226</c:v>
                </c:pt>
                <c:pt idx="38">
                  <c:v>6.94244890956851</c:v>
                </c:pt>
                <c:pt idx="39">
                  <c:v>7.6142770159714184</c:v>
                </c:pt>
                <c:pt idx="40">
                  <c:v>8.4463256982428714</c:v>
                </c:pt>
                <c:pt idx="41">
                  <c:v>9.2693462970019382</c:v>
                </c:pt>
                <c:pt idx="42">
                  <c:v>10.08343677080998</c:v>
                </c:pt>
                <c:pt idx="43">
                  <c:v>10.888694015336167</c:v>
                </c:pt>
                <c:pt idx="44">
                  <c:v>11.685213874890239</c:v>
                </c:pt>
                <c:pt idx="45">
                  <c:v>12.47309115383027</c:v>
                </c:pt>
                <c:pt idx="46">
                  <c:v>13.252419627846592</c:v>
                </c:pt>
                <c:pt idx="47">
                  <c:v>14.023292055123189</c:v>
                </c:pt>
                <c:pt idx="48">
                  <c:v>14.785800187378181</c:v>
                </c:pt>
                <c:pt idx="49">
                  <c:v>15.540034780784366</c:v>
                </c:pt>
                <c:pt idx="50">
                  <c:v>16.194535139763957</c:v>
                </c:pt>
                <c:pt idx="51">
                  <c:v>16.659165281476017</c:v>
                </c:pt>
                <c:pt idx="52">
                  <c:v>16.935985378857282</c:v>
                </c:pt>
                <c:pt idx="53">
                  <c:v>17.027033251090131</c:v>
                </c:pt>
                <c:pt idx="54">
                  <c:v>16.934324606147147</c:v>
                </c:pt>
                <c:pt idx="55">
                  <c:v>16.480737163715631</c:v>
                </c:pt>
                <c:pt idx="56">
                  <c:v>16.039353818121608</c:v>
                </c:pt>
                <c:pt idx="57">
                  <c:v>15.609846209349595</c:v>
                </c:pt>
                <c:pt idx="58">
                  <c:v>15.191894812146835</c:v>
                </c:pt>
                <c:pt idx="59">
                  <c:v>14.785188698317627</c:v>
                </c:pt>
                <c:pt idx="60">
                  <c:v>14.389425305413331</c:v>
                </c:pt>
                <c:pt idx="61">
                  <c:v>14.004310211645908</c:v>
                </c:pt>
                <c:pt idx="62">
                  <c:v>13.629556916857583</c:v>
                </c:pt>
                <c:pt idx="63">
                  <c:v>13.264886629383678</c:v>
                </c:pt>
                <c:pt idx="64">
                  <c:v>12.910028058650058</c:v>
                </c:pt>
                <c:pt idx="65">
                  <c:v>12.564717213350882</c:v>
                </c:pt>
                <c:pt idx="66">
                  <c:v>12.22869720505653</c:v>
                </c:pt>
                <c:pt idx="67">
                  <c:v>11.90171805710562</c:v>
                </c:pt>
                <c:pt idx="68">
                  <c:v>11.583536518638871</c:v>
                </c:pt>
                <c:pt idx="69">
                  <c:v>11.273915883636592</c:v>
                </c:pt>
                <c:pt idx="70">
                  <c:v>10.972625814825031</c:v>
                </c:pt>
                <c:pt idx="71">
                  <c:v>10.679442172320689</c:v>
                </c:pt>
                <c:pt idx="72">
                  <c:v>10.394146846885075</c:v>
                </c:pt>
                <c:pt idx="73">
                  <c:v>10.116527597665845</c:v>
                </c:pt>
                <c:pt idx="74">
                  <c:v>9.8463778943036662</c:v>
                </c:pt>
                <c:pt idx="75">
                  <c:v>9.5834967632872683</c:v>
                </c:pt>
                <c:pt idx="76">
                  <c:v>9.3276886384424635</c:v>
                </c:pt>
                <c:pt idx="77">
                  <c:v>9.0787632154438302</c:v>
                </c:pt>
                <c:pt idx="78">
                  <c:v>8.8365353102408903</c:v>
                </c:pt>
                <c:pt idx="79">
                  <c:v>8.6008247212934332</c:v>
                </c:pt>
                <c:pt idx="80">
                  <c:v>8.371456095513464</c:v>
                </c:pt>
                <c:pt idx="81">
                  <c:v>8.1482587978141332</c:v>
                </c:pt>
                <c:pt idx="82">
                  <c:v>7.9310667841684959</c:v>
                </c:pt>
                <c:pt idx="83">
                  <c:v>7.7197184780837471</c:v>
                </c:pt>
                <c:pt idx="84">
                  <c:v>7.5140566503989996</c:v>
                </c:pt>
                <c:pt idx="85">
                  <c:v>7.3139283023171853</c:v>
                </c:pt>
                <c:pt idx="86">
                  <c:v>7.1191845515840635</c:v>
                </c:pt>
                <c:pt idx="87">
                  <c:v>6.9296805217296855</c:v>
                </c:pt>
                <c:pt idx="88">
                  <c:v>6.7452752342898687</c:v>
                </c:pt>
                <c:pt idx="89">
                  <c:v>6.5658315039275523</c:v>
                </c:pt>
                <c:pt idx="90">
                  <c:v>6.3912158363759772</c:v>
                </c:pt>
                <c:pt idx="91">
                  <c:v>6.2212983291277819</c:v>
                </c:pt>
                <c:pt idx="92">
                  <c:v>6.0559525747961267</c:v>
                </c:pt>
                <c:pt idx="93">
                  <c:v>5.8950555670759623</c:v>
                </c:pt>
                <c:pt idx="94">
                  <c:v>5.738487609235472</c:v>
                </c:pt>
                <c:pt idx="95">
                  <c:v>5.5861322250696208</c:v>
                </c:pt>
                <c:pt idx="96">
                  <c:v>5.4378760722495629</c:v>
                </c:pt>
                <c:pt idx="97">
                  <c:v>5.2936088580034468</c:v>
                </c:pt>
                <c:pt idx="98">
                  <c:v>5.1532232570658838</c:v>
                </c:pt>
                <c:pt idx="99">
                  <c:v>5.0166148318350547</c:v>
                </c:pt>
                <c:pt idx="100">
                  <c:v>4.8836819546780381</c:v>
                </c:pt>
                <c:pt idx="101">
                  <c:v>4.7543257323265733</c:v>
                </c:pt>
                <c:pt idx="102">
                  <c:v>4.6284499323070136</c:v>
                </c:pt>
                <c:pt idx="103">
                  <c:v>4.5059609113497228</c:v>
                </c:pt>
                <c:pt idx="104">
                  <c:v>4.3867675457246849</c:v>
                </c:pt>
                <c:pt idx="105">
                  <c:v>4.2707811634514723</c:v>
                </c:pt>
                <c:pt idx="106">
                  <c:v>4.1579154783331562</c:v>
                </c:pt>
                <c:pt idx="107">
                  <c:v>4.0480865257650853</c:v>
                </c:pt>
                <c:pt idx="108">
                  <c:v>3.941212600270771</c:v>
                </c:pt>
                <c:pt idx="109">
                  <c:v>3.83721419471842</c:v>
                </c:pt>
                <c:pt idx="110">
                  <c:v>3.7360139411728825</c:v>
                </c:pt>
                <c:pt idx="111">
                  <c:v>3.6375365533390331</c:v>
                </c:pt>
                <c:pt idx="112">
                  <c:v>3.5417087705537385</c:v>
                </c:pt>
                <c:pt idx="113">
                  <c:v>3.4484593032847752</c:v>
                </c:pt>
                <c:pt idx="114">
                  <c:v>3.3577187800961297</c:v>
                </c:pt>
                <c:pt idx="115">
                  <c:v>3.2694196960402411</c:v>
                </c:pt>
                <c:pt idx="116">
                  <c:v>3.1834963624387811</c:v>
                </c:pt>
                <c:pt idx="117">
                  <c:v>3.0998848580146263</c:v>
                </c:pt>
                <c:pt idx="118">
                  <c:v>3.0185229813386538</c:v>
                </c:pt>
                <c:pt idx="119">
                  <c:v>2.9393502045559918</c:v>
                </c:pt>
                <c:pt idx="120">
                  <c:v>2.8623076283572995</c:v>
                </c:pt>
                <c:pt idx="121">
                  <c:v>2.7873379381615759</c:v>
                </c:pt>
                <c:pt idx="122">
                  <c:v>2.7143853614779045</c:v>
                </c:pt>
                <c:pt idx="123">
                  <c:v>2.6433956264144052</c:v>
                </c:pt>
                <c:pt idx="124">
                  <c:v>2.5743159213035405</c:v>
                </c:pt>
                <c:pt idx="125">
                  <c:v>2.5070948554137238</c:v>
                </c:pt>
                <c:pt idx="126">
                  <c:v>2.4416824207180197</c:v>
                </c:pt>
                <c:pt idx="127">
                  <c:v>2.3780299546914718</c:v>
                </c:pt>
                <c:pt idx="128">
                  <c:v>2.3160901041094117</c:v>
                </c:pt>
                <c:pt idx="129">
                  <c:v>2.2558167898197814</c:v>
                </c:pt>
                <c:pt idx="130">
                  <c:v>2.1971651724633046</c:v>
                </c:pt>
                <c:pt idx="131">
                  <c:v>2.1400916191159558</c:v>
                </c:pt>
                <c:pt idx="132">
                  <c:v>2.0845536708289618</c:v>
                </c:pt>
                <c:pt idx="133">
                  <c:v>2.0305100110421437</c:v>
                </c:pt>
                <c:pt idx="134">
                  <c:v>1.9779204348471371</c:v>
                </c:pt>
                <c:pt idx="135">
                  <c:v>1.9267458190775908</c:v>
                </c:pt>
                <c:pt idx="136">
                  <c:v>1.8769480932041251</c:v>
                </c:pt>
                <c:pt idx="137">
                  <c:v>1.8284902110123746</c:v>
                </c:pt>
                <c:pt idx="138">
                  <c:v>1.7813361230430511</c:v>
                </c:pt>
                <c:pt idx="139">
                  <c:v>1.7354507497735365</c:v>
                </c:pt>
                <c:pt idx="140">
                  <c:v>1.6907999555210322</c:v>
                </c:pt>
                <c:pt idx="141">
                  <c:v>1.6473505230478749</c:v>
                </c:pt>
                <c:pt idx="142">
                  <c:v>1.6050701288501017</c:v>
                </c:pt>
                <c:pt idx="143">
                  <c:v>1.5639273191109098</c:v>
                </c:pt>
                <c:pt idx="144">
                  <c:v>1.5238914863010868</c:v>
                </c:pt>
                <c:pt idx="145">
                  <c:v>1.4849328464090434</c:v>
                </c:pt>
                <c:pt idx="146">
                  <c:v>1.4470224167834715</c:v>
                </c:pt>
                <c:pt idx="147">
                  <c:v>1.410131994572174</c:v>
                </c:pt>
                <c:pt idx="148">
                  <c:v>1.3742341357410024</c:v>
                </c:pt>
                <c:pt idx="149">
                  <c:v>1.3393021346573157</c:v>
                </c:pt>
                <c:pt idx="150">
                  <c:v>1.3053100042227532</c:v>
                </c:pt>
                <c:pt idx="151">
                  <c:v>1.2722324565405532</c:v>
                </c:pt>
                <c:pt idx="152">
                  <c:v>1.2400448841030305</c:v>
                </c:pt>
                <c:pt idx="153">
                  <c:v>1.2087233414852165</c:v>
                </c:pt>
                <c:pt idx="154">
                  <c:v>1.1782445275310505</c:v>
                </c:pt>
                <c:pt idx="155">
                  <c:v>1.1485857680188558</c:v>
                </c:pt>
                <c:pt idx="156">
                  <c:v>1.1197249987932234</c:v>
                </c:pt>
                <c:pt idx="157">
                  <c:v>1.0916407493507354</c:v>
                </c:pt>
                <c:pt idx="158">
                  <c:v>1.0643121268673346</c:v>
                </c:pt>
                <c:pt idx="159">
                  <c:v>1.0377188006554412</c:v>
                </c:pt>
                <c:pt idx="160">
                  <c:v>1.0118409870392702</c:v>
                </c:pt>
                <c:pt idx="161">
                  <c:v>0.98665943463708072</c:v>
                </c:pt>
                <c:pt idx="162">
                  <c:v>0.96215541003942562</c:v>
                </c:pt>
                <c:pt idx="163">
                  <c:v>0.93831068387272976</c:v>
                </c:pt>
                <c:pt idx="164">
                  <c:v>0.91510751723784545</c:v>
                </c:pt>
                <c:pt idx="165">
                  <c:v>0.89252864851348213</c:v>
                </c:pt>
                <c:pt idx="166">
                  <c:v>0.87055728051470338</c:v>
                </c:pt>
                <c:pt idx="167">
                  <c:v>0.84917706799693182</c:v>
                </c:pt>
                <c:pt idx="168">
                  <c:v>0.82837210549616735</c:v>
                </c:pt>
                <c:pt idx="169">
                  <c:v>0.80812691549637605</c:v>
                </c:pt>
                <c:pt idx="170">
                  <c:v>0.78842643691523939</c:v>
                </c:pt>
                <c:pt idx="171">
                  <c:v>0.76925601389970755</c:v>
                </c:pt>
                <c:pt idx="172">
                  <c:v>0.75060138492301187</c:v>
                </c:pt>
                <c:pt idx="173">
                  <c:v>0.73244867217503462</c:v>
                </c:pt>
                <c:pt idx="174">
                  <c:v>0.71478437123813343</c:v>
                </c:pt>
                <c:pt idx="175">
                  <c:v>0.69759534104075072</c:v>
                </c:pt>
                <c:pt idx="176">
                  <c:v>0.68086879408132295</c:v>
                </c:pt>
                <c:pt idx="177">
                  <c:v>0.66459228691522698</c:v>
                </c:pt>
                <c:pt idx="178">
                  <c:v>0.6487537108976793</c:v>
                </c:pt>
                <c:pt idx="179">
                  <c:v>0.63334128317570637</c:v>
                </c:pt>
                <c:pt idx="180">
                  <c:v>0.61834353792247931</c:v>
                </c:pt>
                <c:pt idx="181">
                  <c:v>0.60374931780750007</c:v>
                </c:pt>
                <c:pt idx="182">
                  <c:v>0.58954776569628209</c:v>
                </c:pt>
                <c:pt idx="183">
                  <c:v>0.57572831657336321</c:v>
                </c:pt>
                <c:pt idx="184">
                  <c:v>0.56228068968263145</c:v>
                </c:pt>
                <c:pt idx="185">
                  <c:v>0.54919488087912272</c:v>
                </c:pt>
                <c:pt idx="186">
                  <c:v>0.53646115518659898</c:v>
                </c:pt>
                <c:pt idx="187">
                  <c:v>0.52407003955536924</c:v>
                </c:pt>
                <c:pt idx="188">
                  <c:v>0.51201231581496753</c:v>
                </c:pt>
                <c:pt idx="189">
                  <c:v>0.50027901381644369</c:v>
                </c:pt>
                <c:pt idx="190">
                  <c:v>0.48886140475916623</c:v>
                </c:pt>
                <c:pt idx="191">
                  <c:v>0.47775099469717097</c:v>
                </c:pt>
                <c:pt idx="192">
                  <c:v>0.46693951822022833</c:v>
                </c:pt>
                <c:pt idx="193">
                  <c:v>0.45641893230492364</c:v>
                </c:pt>
                <c:pt idx="194">
                  <c:v>0.44618141033118075</c:v>
                </c:pt>
                <c:pt idx="195">
                  <c:v>0.43621933625977338</c:v>
                </c:pt>
                <c:pt idx="196">
                  <c:v>0.4265252989664966</c:v>
                </c:pt>
                <c:pt idx="197">
                  <c:v>0.4170920867287794</c:v>
                </c:pt>
                <c:pt idx="198">
                  <c:v>0.40791268186064156</c:v>
                </c:pt>
                <c:pt idx="199">
                  <c:v>0.39898025549199817</c:v>
                </c:pt>
                <c:pt idx="200">
                  <c:v>0.39028816248843284</c:v>
                </c:pt>
                <c:pt idx="201">
                  <c:v>0.3818299365076569</c:v>
                </c:pt>
                <c:pt idx="202">
                  <c:v>0.37359928518897784</c:v>
                </c:pt>
                <c:pt idx="203">
                  <c:v>0.36559008547219995</c:v>
                </c:pt>
                <c:pt idx="204">
                  <c:v>0.3577963790424728</c:v>
                </c:pt>
                <c:pt idx="205">
                  <c:v>0.35021236789769777</c:v>
                </c:pt>
                <c:pt idx="206">
                  <c:v>0.34283241003519904</c:v>
                </c:pt>
                <c:pt idx="207">
                  <c:v>0.33565101525444618</c:v>
                </c:pt>
                <c:pt idx="208">
                  <c:v>0.32866284107270921</c:v>
                </c:pt>
                <c:pt idx="209">
                  <c:v>0.32186268875060314</c:v>
                </c:pt>
                <c:pt idx="210">
                  <c:v>0.31524549942457081</c:v>
                </c:pt>
                <c:pt idx="211">
                  <c:v>0.30880635034342252</c:v>
                </c:pt>
                <c:pt idx="212">
                  <c:v>0.3025404512061356</c:v>
                </c:pt>
                <c:pt idx="213">
                  <c:v>0.29644314059818599</c:v>
                </c:pt>
                <c:pt idx="214">
                  <c:v>0.29050988252376514</c:v>
                </c:pt>
                <c:pt idx="215">
                  <c:v>0.2847362630312984</c:v>
                </c:pt>
                <c:pt idx="216">
                  <c:v>0.2791179869297582</c:v>
                </c:pt>
                <c:pt idx="217">
                  <c:v>0.27365087459332449</c:v>
                </c:pt>
                <c:pt idx="218">
                  <c:v>0.2683308588520204</c:v>
                </c:pt>
                <c:pt idx="219">
                  <c:v>0.26315398196600709</c:v>
                </c:pt>
                <c:pt idx="220">
                  <c:v>0.25811639268128628</c:v>
                </c:pt>
                <c:pt idx="221">
                  <c:v>0.25321434336462256</c:v>
                </c:pt>
                <c:pt idx="222">
                  <c:v>0.24844418721555178</c:v>
                </c:pt>
                <c:pt idx="223">
                  <c:v>0.2438276424191759</c:v>
                </c:pt>
                <c:pt idx="224">
                  <c:v>0.23938561414741449</c:v>
                </c:pt>
                <c:pt idx="225">
                  <c:v>0.23511340690747631</c:v>
                </c:pt>
                <c:pt idx="226">
                  <c:v>0.2310064515421856</c:v>
                </c:pt>
                <c:pt idx="227">
                  <c:v>0.2270603018308314</c:v>
                </c:pt>
                <c:pt idx="228">
                  <c:v>0.22327063118147336</c:v>
                </c:pt>
                <c:pt idx="229">
                  <c:v>0.21963322941224364</c:v>
                </c:pt>
                <c:pt idx="230">
                  <c:v>0.21614399961924982</c:v>
                </c:pt>
                <c:pt idx="231">
                  <c:v>0.21279895512874958</c:v>
                </c:pt>
                <c:pt idx="232">
                  <c:v>0.20959421653132904</c:v>
                </c:pt>
                <c:pt idx="233">
                  <c:v>0.2065260087958789</c:v>
                </c:pt>
                <c:pt idx="234">
                  <c:v>0.2035906584612206</c:v>
                </c:pt>
                <c:pt idx="235">
                  <c:v>0.20075932403752203</c:v>
                </c:pt>
                <c:pt idx="236">
                  <c:v>0.19800416870577739</c:v>
                </c:pt>
                <c:pt idx="237">
                  <c:v>0.19532314281264929</c:v>
                </c:pt>
                <c:pt idx="238">
                  <c:v>0.19271425185219959</c:v>
                </c:pt>
                <c:pt idx="239">
                  <c:v>0.19017555498210897</c:v>
                </c:pt>
                <c:pt idx="240">
                  <c:v>0.18770516357981865</c:v>
                </c:pt>
                <c:pt idx="241">
                  <c:v>0.18530123983752012</c:v>
                </c:pt>
                <c:pt idx="242">
                  <c:v>0.18296199539494751</c:v>
                </c:pt>
                <c:pt idx="243">
                  <c:v>0.18068569000895612</c:v>
                </c:pt>
                <c:pt idx="244">
                  <c:v>0.17847063025889642</c:v>
                </c:pt>
                <c:pt idx="245">
                  <c:v>0.17631516828682117</c:v>
                </c:pt>
                <c:pt idx="246">
                  <c:v>0.17421770057158803</c:v>
                </c:pt>
                <c:pt idx="247">
                  <c:v>0.17217666673594606</c:v>
                </c:pt>
                <c:pt idx="248">
                  <c:v>0.17019054838571793</c:v>
                </c:pt>
                <c:pt idx="249">
                  <c:v>0.16825786798021553</c:v>
                </c:pt>
                <c:pt idx="250">
                  <c:v>0.16637718773304691</c:v>
                </c:pt>
                <c:pt idx="251">
                  <c:v>0.16454710854249877</c:v>
                </c:pt>
                <c:pt idx="252">
                  <c:v>0.16276626895069699</c:v>
                </c:pt>
                <c:pt idx="253">
                  <c:v>0.16103334413077228</c:v>
                </c:pt>
                <c:pt idx="254">
                  <c:v>0.15934704490127635</c:v>
                </c:pt>
                <c:pt idx="255">
                  <c:v>0.15770611676711635</c:v>
                </c:pt>
                <c:pt idx="256">
                  <c:v>0.15610933898629362</c:v>
                </c:pt>
                <c:pt idx="257">
                  <c:v>0.15455552366175193</c:v>
                </c:pt>
                <c:pt idx="258">
                  <c:v>0.15304351485766116</c:v>
                </c:pt>
                <c:pt idx="259">
                  <c:v>0.1515721877394772</c:v>
                </c:pt>
                <c:pt idx="260">
                  <c:v>0.15014044773713947</c:v>
                </c:pt>
                <c:pt idx="261">
                  <c:v>0.14874722973078333</c:v>
                </c:pt>
                <c:pt idx="262">
                  <c:v>0.14739149725836123</c:v>
                </c:pt>
                <c:pt idx="263">
                  <c:v>0.14607224174458347</c:v>
                </c:pt>
                <c:pt idx="264">
                  <c:v>0.14478848175060502</c:v>
                </c:pt>
                <c:pt idx="265">
                  <c:v>0.14353926224389982</c:v>
                </c:pt>
                <c:pt idx="266">
                  <c:v>0.14232365388777979</c:v>
                </c:pt>
                <c:pt idx="267">
                  <c:v>0.14114075235002987</c:v>
                </c:pt>
                <c:pt idx="268">
                  <c:v>0.1399896776301445</c:v>
                </c:pt>
                <c:pt idx="269">
                  <c:v>0.13886957340466557</c:v>
                </c:pt>
                <c:pt idx="270">
                  <c:v>0.13777960639013451</c:v>
                </c:pt>
                <c:pt idx="271">
                  <c:v>0.13671896572318415</c:v>
                </c:pt>
                <c:pt idx="272">
                  <c:v>0.13568686235731042</c:v>
                </c:pt>
                <c:pt idx="273">
                  <c:v>0.1346825284758737</c:v>
                </c:pt>
                <c:pt idx="274">
                  <c:v>0.1337052169208941</c:v>
                </c:pt>
                <c:pt idx="275">
                  <c:v>0.1327542006372153</c:v>
                </c:pt>
                <c:pt idx="276">
                  <c:v>0.13182877213162367</c:v>
                </c:pt>
                <c:pt idx="277">
                  <c:v>0.13092824294651997</c:v>
                </c:pt>
                <c:pt idx="278">
                  <c:v>0.13005194314775262</c:v>
                </c:pt>
                <c:pt idx="279">
                  <c:v>0.12919922082623089</c:v>
                </c:pt>
                <c:pt idx="280">
                  <c:v>0.12836944161294772</c:v>
                </c:pt>
                <c:pt idx="281">
                  <c:v>0.12756198820705103</c:v>
                </c:pt>
                <c:pt idx="282">
                  <c:v>0.12677625991661273</c:v>
                </c:pt>
                <c:pt idx="283">
                  <c:v>0.12601167221175388</c:v>
                </c:pt>
                <c:pt idx="284">
                  <c:v>0.12526765628979281</c:v>
                </c:pt>
                <c:pt idx="285">
                  <c:v>0.12454365865209367</c:v>
                </c:pt>
                <c:pt idx="286">
                  <c:v>0.12383914069230016</c:v>
                </c:pt>
                <c:pt idx="287">
                  <c:v>0.12315357829564787</c:v>
                </c:pt>
                <c:pt idx="288">
                  <c:v>0.12248646144905762</c:v>
                </c:pt>
                <c:pt idx="289">
                  <c:v>0.12183729386171951</c:v>
                </c:pt>
                <c:pt idx="290">
                  <c:v>0.12120559259588527</c:v>
                </c:pt>
                <c:pt idx="291">
                  <c:v>0.12059088770759464</c:v>
                </c:pt>
                <c:pt idx="292">
                  <c:v>0.1199927218970681</c:v>
                </c:pt>
                <c:pt idx="293">
                  <c:v>0.11941065016850601</c:v>
                </c:pt>
                <c:pt idx="294">
                  <c:v>0.1188442394990413</c:v>
                </c:pt>
                <c:pt idx="295">
                  <c:v>0.11829306851659893</c:v>
                </c:pt>
                <c:pt idx="296">
                  <c:v>0.11775672718642316</c:v>
                </c:pt>
                <c:pt idx="297">
                  <c:v>0.11723481650603858</c:v>
                </c:pt>
                <c:pt idx="298">
                  <c:v>0.11672694820841882</c:v>
                </c:pt>
                <c:pt idx="299">
                  <c:v>0.11623274447314147</c:v>
                </c:pt>
                <c:pt idx="300">
                  <c:v>0.11575183764531476</c:v>
                </c:pt>
                <c:pt idx="301">
                  <c:v>0.11528386996206652</c:v>
                </c:pt>
                <c:pt idx="302">
                  <c:v>0.1148284932863924</c:v>
                </c:pt>
                <c:pt idx="303">
                  <c:v>0.11438536884816487</c:v>
                </c:pt>
                <c:pt idx="304">
                  <c:v>0.11395416699211069</c:v>
                </c:pt>
                <c:pt idx="305">
                  <c:v>0.11353456693256918</c:v>
                </c:pt>
                <c:pt idx="306">
                  <c:v>0.11312625651484891</c:v>
                </c:pt>
                <c:pt idx="307">
                  <c:v>0.11272893198300525</c:v>
                </c:pt>
                <c:pt idx="308">
                  <c:v>0.11234229775386605</c:v>
                </c:pt>
                <c:pt idx="309">
                  <c:v>0.11196606619713727</c:v>
                </c:pt>
                <c:pt idx="310">
                  <c:v>0.11159995742142516</c:v>
                </c:pt>
                <c:pt idx="311">
                  <c:v>0.11124369906601546</c:v>
                </c:pt>
                <c:pt idx="312">
                  <c:v>0.11089702609825511</c:v>
                </c:pt>
                <c:pt idx="313">
                  <c:v>0.11055968061638549</c:v>
                </c:pt>
                <c:pt idx="314">
                  <c:v>0.11023141165768054</c:v>
                </c:pt>
                <c:pt idx="315">
                  <c:v>0.10991197501174706</c:v>
                </c:pt>
                <c:pt idx="316">
                  <c:v>0.10960113303884846</c:v>
                </c:pt>
                <c:pt idx="317">
                  <c:v>0.10929865449311633</c:v>
                </c:pt>
                <c:pt idx="318">
                  <c:v>0.10900431435051899</c:v>
                </c:pt>
                <c:pt idx="319">
                  <c:v>0.10871789364145835</c:v>
                </c:pt>
                <c:pt idx="320">
                  <c:v>0.10843917928787111</c:v>
                </c:pt>
                <c:pt idx="321">
                  <c:v>0.10816796394471269</c:v>
                </c:pt>
                <c:pt idx="322">
                  <c:v>0.10790404584570627</c:v>
                </c:pt>
                <c:pt idx="323">
                  <c:v>0.10764722865324214</c:v>
                </c:pt>
                <c:pt idx="324">
                  <c:v>0.10739732131231523</c:v>
                </c:pt>
                <c:pt idx="325">
                  <c:v>0.10715413790839314</c:v>
                </c:pt>
                <c:pt idx="326">
                  <c:v>0.10691749752910774</c:v>
                </c:pt>
                <c:pt idx="327">
                  <c:v>0.10668722412966858</c:v>
                </c:pt>
                <c:pt idx="328">
                  <c:v>0.10646314640189701</c:v>
                </c:pt>
                <c:pt idx="329">
                  <c:v>0.10624509764678439</c:v>
                </c:pt>
                <c:pt idx="330">
                  <c:v>0.10603291565047887</c:v>
                </c:pt>
                <c:pt idx="331">
                  <c:v>0.10582644256360924</c:v>
                </c:pt>
                <c:pt idx="332">
                  <c:v>0.1056255247838552</c:v>
                </c:pt>
                <c:pt idx="333">
                  <c:v>0.10543001284167759</c:v>
                </c:pt>
                <c:pt idx="334">
                  <c:v>0.10523976128912285</c:v>
                </c:pt>
                <c:pt idx="335">
                  <c:v>0.10505462859161932</c:v>
                </c:pt>
                <c:pt idx="336">
                  <c:v>0.10487447702268497</c:v>
                </c:pt>
                <c:pt idx="337">
                  <c:v>0.10469917256146796</c:v>
                </c:pt>
                <c:pt idx="338">
                  <c:v>0.10452858479304403</c:v>
                </c:pt>
                <c:pt idx="339">
                  <c:v>0.10436258681139632</c:v>
                </c:pt>
                <c:pt idx="340">
                  <c:v>0.10420105512500581</c:v>
                </c:pt>
                <c:pt idx="341">
                  <c:v>0.10404386956498173</c:v>
                </c:pt>
                <c:pt idx="342">
                  <c:v>0.10389091319566388</c:v>
                </c:pt>
                <c:pt idx="343">
                  <c:v>0.1037420722276302</c:v>
                </c:pt>
                <c:pt idx="344">
                  <c:v>0.10359723593304498</c:v>
                </c:pt>
                <c:pt idx="345">
                  <c:v>0.10345629656328473</c:v>
                </c:pt>
                <c:pt idx="346">
                  <c:v>0.10331914926878025</c:v>
                </c:pt>
                <c:pt idx="347">
                  <c:v>0.1031856920210155</c:v>
                </c:pt>
                <c:pt idx="348">
                  <c:v>0.10305582553662521</c:v>
                </c:pt>
                <c:pt idx="349">
                  <c:v>0.10292945320353447</c:v>
                </c:pt>
                <c:pt idx="350">
                  <c:v>0.10280648100908593</c:v>
                </c:pt>
                <c:pt idx="351">
                  <c:v>0.10268681747010042</c:v>
                </c:pt>
                <c:pt idx="352">
                  <c:v>0.10257037356481964</c:v>
                </c:pt>
                <c:pt idx="353">
                  <c:v>0.10245706266667982</c:v>
                </c:pt>
                <c:pt idx="354">
                  <c:v>0.10234680047986726</c:v>
                </c:pt>
                <c:pt idx="355">
                  <c:v>0.10223950497660785</c:v>
                </c:pt>
                <c:pt idx="356">
                  <c:v>0.1021350963361438</c:v>
                </c:pt>
                <c:pt idx="357">
                  <c:v>0.10203349688535233</c:v>
                </c:pt>
                <c:pt idx="358">
                  <c:v>0.101934631040962</c:v>
                </c:pt>
                <c:pt idx="359">
                  <c:v>0.10183842525332365</c:v>
                </c:pt>
                <c:pt idx="360">
                  <c:v>0.10174480795169445</c:v>
                </c:pt>
                <c:pt idx="361">
                  <c:v>0.10165370949099399</c:v>
                </c:pt>
                <c:pt idx="362">
                  <c:v>0.10156506209999282</c:v>
                </c:pt>
                <c:pt idx="363">
                  <c:v>0.10147879983089533</c:v>
                </c:pt>
                <c:pt idx="364">
                  <c:v>0.10139485851027878</c:v>
                </c:pt>
                <c:pt idx="365">
                  <c:v>0.10131317569135263</c:v>
                </c:pt>
                <c:pt idx="366">
                  <c:v>0.10123369060750219</c:v>
                </c:pt>
                <c:pt idx="367">
                  <c:v>0.10115634412708231</c:v>
                </c:pt>
                <c:pt idx="368">
                  <c:v>0.10108107870942737</c:v>
                </c:pt>
                <c:pt idx="369">
                  <c:v>0.10100783836204477</c:v>
                </c:pt>
                <c:pt idx="370">
                  <c:v>0.10093656859896025</c:v>
                </c:pt>
                <c:pt idx="371">
                  <c:v>0.10086721640018398</c:v>
                </c:pt>
                <c:pt idx="372">
                  <c:v>0.10079973017226708</c:v>
                </c:pt>
                <c:pt idx="373">
                  <c:v>0.10073405970991961</c:v>
                </c:pt>
                <c:pt idx="374">
                  <c:v>0.10067015615866112</c:v>
                </c:pt>
                <c:pt idx="375">
                  <c:v>0.10060797197847614</c:v>
                </c:pt>
                <c:pt idx="376">
                  <c:v>0.10054746090844753</c:v>
                </c:pt>
                <c:pt idx="377">
                  <c:v>0.10048857793234148</c:v>
                </c:pt>
                <c:pt idx="378">
                  <c:v>0.10043127924511833</c:v>
                </c:pt>
                <c:pt idx="379">
                  <c:v>0.10037552222034464</c:v>
                </c:pt>
                <c:pt idx="380">
                  <c:v>0.10032126537848178</c:v>
                </c:pt>
                <c:pt idx="381">
                  <c:v>0.10026846835602804</c:v>
                </c:pt>
                <c:pt idx="382">
                  <c:v>0.10021709187549076</c:v>
                </c:pt>
                <c:pt idx="383">
                  <c:v>0.10016709771616654</c:v>
                </c:pt>
                <c:pt idx="384">
                  <c:v>0.10011844868570749</c:v>
                </c:pt>
                <c:pt idx="385">
                  <c:v>0.1000711085924527</c:v>
                </c:pt>
                <c:pt idx="386">
                  <c:v>0.10002504221850388</c:v>
                </c:pt>
                <c:pt idx="387">
                  <c:v>9.9980215293525715E-2</c:v>
                </c:pt>
                <c:pt idx="388">
                  <c:v>9.9936594469250933E-2</c:v>
                </c:pt>
                <c:pt idx="389">
                  <c:v>9.9894147294671415E-2</c:v>
                </c:pt>
                <c:pt idx="390">
                  <c:v>9.9852842191896746E-2</c:v>
                </c:pt>
                <c:pt idx="391">
                  <c:v>9.9812648432662479E-2</c:v>
                </c:pt>
                <c:pt idx="392">
                  <c:v>9.9773536115470185E-2</c:v>
                </c:pt>
                <c:pt idx="393">
                  <c:v>9.9735476143342813E-2</c:v>
                </c:pt>
                <c:pt idx="394">
                  <c:v>9.9698440202178426E-2</c:v>
                </c:pt>
                <c:pt idx="395">
                  <c:v>9.9662400739686421E-2</c:v>
                </c:pt>
                <c:pt idx="396">
                  <c:v>9.9627330944890374E-2</c:v>
                </c:pt>
                <c:pt idx="397">
                  <c:v>9.9593204728182547E-2</c:v>
                </c:pt>
                <c:pt idx="398">
                  <c:v>9.955999670191483E-2</c:v>
                </c:pt>
                <c:pt idx="399">
                  <c:v>9.9527682161512102E-2</c:v>
                </c:pt>
                <c:pt idx="400">
                  <c:v>9.9496237067093651E-2</c:v>
                </c:pt>
                <c:pt idx="401">
                  <c:v>9.9465638025589026E-2</c:v>
                </c:pt>
                <c:pt idx="402">
                  <c:v>9.9435862273335215E-2</c:v>
                </c:pt>
                <c:pt idx="403">
                  <c:v>9.9406887659141935E-2</c:v>
                </c:pt>
                <c:pt idx="404">
                  <c:v>9.9378692627812668E-2</c:v>
                </c:pt>
                <c:pt idx="405">
                  <c:v>9.9351256204108937E-2</c:v>
                </c:pt>
                <c:pt idx="406">
                  <c:v>9.9324557977146177E-2</c:v>
                </c:pt>
                <c:pt idx="407">
                  <c:v>9.9298578085209421E-2</c:v>
                </c:pt>
                <c:pt idx="408">
                  <c:v>9.927329720097737E-2</c:v>
                </c:pt>
                <c:pt idx="409">
                  <c:v>9.9248696517144269E-2</c:v>
                </c:pt>
                <c:pt idx="410">
                  <c:v>9.922475773242849E-2</c:v>
                </c:pt>
                <c:pt idx="411">
                  <c:v>9.920146303795753E-2</c:v>
                </c:pt>
                <c:pt idx="412">
                  <c:v>9.9178795104019446E-2</c:v>
                </c:pt>
                <c:pt idx="413">
                  <c:v>9.915673706717068E-2</c:v>
                </c:pt>
                <c:pt idx="414">
                  <c:v>9.9135272517690734E-2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8047-BE4F-B6AC-F6C006D33F5E}"/>
            </c:ext>
          </c:extLst>
        </c:ser>
        <c:dLbls/>
        <c:axId val="294409728"/>
        <c:axId val="294411648"/>
      </c:scatterChart>
      <c:valAx>
        <c:axId val="294409728"/>
        <c:scaling>
          <c:orientation val="minMax"/>
          <c:max val="33"/>
          <c:min val="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 in min 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4411648"/>
        <c:crosses val="autoZero"/>
        <c:crossBetween val="midCat"/>
      </c:valAx>
      <c:valAx>
        <c:axId val="29441164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u="none" strike="noStrike" baseline="0">
                    <a:solidFill>
                      <a:schemeClr val="tx1"/>
                    </a:solidFill>
                    <a:effectLst/>
                  </a:rPr>
                  <a:t>c</a:t>
                </a:r>
                <a:r>
                  <a:rPr lang="de-DE" sz="1000" b="0" i="0" u="none" strike="noStrike" baseline="-25000">
                    <a:solidFill>
                      <a:schemeClr val="tx1"/>
                    </a:solidFill>
                    <a:effectLst/>
                  </a:rPr>
                  <a:t>cab 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baseline="0">
                    <a:effectLst/>
                  </a:rPr>
                  <a:t>in µg/m</a:t>
                </a:r>
                <a:r>
                  <a:rPr lang="de-DE" sz="1000" b="0" i="0" baseline="30000">
                    <a:effectLst/>
                  </a:rPr>
                  <a:t>3</a:t>
                </a:r>
                <a:endParaRPr lang="de-DE" sz="10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4409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'S3'!$D$39:$D$453</c:f>
              <c:numCache>
                <c:formatCode>0.00</c:formatCode>
                <c:ptCount val="415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2.0333333333333332</c:v>
                </c:pt>
                <c:pt idx="26">
                  <c:v>2.0666666666666669</c:v>
                </c:pt>
                <c:pt idx="27">
                  <c:v>2.1</c:v>
                </c:pt>
                <c:pt idx="28">
                  <c:v>2.1333333333333333</c:v>
                </c:pt>
                <c:pt idx="29">
                  <c:v>2.1666666666666665</c:v>
                </c:pt>
                <c:pt idx="30">
                  <c:v>2.2000000000000002</c:v>
                </c:pt>
                <c:pt idx="31">
                  <c:v>2.2333333333333334</c:v>
                </c:pt>
                <c:pt idx="32">
                  <c:v>2.2666666666666666</c:v>
                </c:pt>
                <c:pt idx="33">
                  <c:v>2.2999999999999998</c:v>
                </c:pt>
                <c:pt idx="34">
                  <c:v>2.3333333333333335</c:v>
                </c:pt>
                <c:pt idx="35">
                  <c:v>2.3666666666666667</c:v>
                </c:pt>
                <c:pt idx="36">
                  <c:v>2.4</c:v>
                </c:pt>
                <c:pt idx="37">
                  <c:v>2.4333333333333331</c:v>
                </c:pt>
                <c:pt idx="38">
                  <c:v>2.4666666666666668</c:v>
                </c:pt>
                <c:pt idx="39">
                  <c:v>2.5</c:v>
                </c:pt>
                <c:pt idx="40">
                  <c:v>2.5333333333333332</c:v>
                </c:pt>
                <c:pt idx="41">
                  <c:v>2.5666666666666669</c:v>
                </c:pt>
                <c:pt idx="42">
                  <c:v>2.6</c:v>
                </c:pt>
                <c:pt idx="43">
                  <c:v>2.6333333333333333</c:v>
                </c:pt>
                <c:pt idx="44">
                  <c:v>2.6666666666666665</c:v>
                </c:pt>
                <c:pt idx="45">
                  <c:v>2.7</c:v>
                </c:pt>
                <c:pt idx="46">
                  <c:v>2.7333333333333334</c:v>
                </c:pt>
                <c:pt idx="47">
                  <c:v>2.7666666666666666</c:v>
                </c:pt>
                <c:pt idx="48">
                  <c:v>2.8</c:v>
                </c:pt>
                <c:pt idx="49">
                  <c:v>2.8333333333333335</c:v>
                </c:pt>
                <c:pt idx="50">
                  <c:v>2.8666666666666667</c:v>
                </c:pt>
                <c:pt idx="51">
                  <c:v>2.9</c:v>
                </c:pt>
                <c:pt idx="52">
                  <c:v>2.9333333333333331</c:v>
                </c:pt>
                <c:pt idx="53">
                  <c:v>2.9666666666666668</c:v>
                </c:pt>
                <c:pt idx="54">
                  <c:v>3</c:v>
                </c:pt>
                <c:pt idx="55">
                  <c:v>3.0833333333333335</c:v>
                </c:pt>
                <c:pt idx="56">
                  <c:v>3.1666666666666665</c:v>
                </c:pt>
                <c:pt idx="57">
                  <c:v>3.25</c:v>
                </c:pt>
                <c:pt idx="58">
                  <c:v>3.3333333333333335</c:v>
                </c:pt>
                <c:pt idx="59">
                  <c:v>3.4166666666666665</c:v>
                </c:pt>
                <c:pt idx="60">
                  <c:v>3.5</c:v>
                </c:pt>
                <c:pt idx="61">
                  <c:v>3.5833333333333335</c:v>
                </c:pt>
                <c:pt idx="62">
                  <c:v>3.6666666666666665</c:v>
                </c:pt>
                <c:pt idx="63">
                  <c:v>3.75</c:v>
                </c:pt>
                <c:pt idx="64">
                  <c:v>3.8333333333333335</c:v>
                </c:pt>
                <c:pt idx="65">
                  <c:v>3.9166666666666665</c:v>
                </c:pt>
                <c:pt idx="66">
                  <c:v>4</c:v>
                </c:pt>
                <c:pt idx="67">
                  <c:v>4.083333333333333</c:v>
                </c:pt>
                <c:pt idx="68">
                  <c:v>4.166666666666667</c:v>
                </c:pt>
                <c:pt idx="69">
                  <c:v>4.25</c:v>
                </c:pt>
                <c:pt idx="70">
                  <c:v>4.333333333333333</c:v>
                </c:pt>
                <c:pt idx="71">
                  <c:v>4.416666666666667</c:v>
                </c:pt>
                <c:pt idx="72">
                  <c:v>4.5</c:v>
                </c:pt>
                <c:pt idx="73">
                  <c:v>4.583333333333333</c:v>
                </c:pt>
                <c:pt idx="74">
                  <c:v>4.666666666666667</c:v>
                </c:pt>
                <c:pt idx="75">
                  <c:v>4.75</c:v>
                </c:pt>
                <c:pt idx="76">
                  <c:v>4.833333333333333</c:v>
                </c:pt>
                <c:pt idx="77">
                  <c:v>4.916666666666667</c:v>
                </c:pt>
                <c:pt idx="78">
                  <c:v>5</c:v>
                </c:pt>
                <c:pt idx="79">
                  <c:v>5.083333333333333</c:v>
                </c:pt>
                <c:pt idx="80">
                  <c:v>5.166666666666667</c:v>
                </c:pt>
                <c:pt idx="81">
                  <c:v>5.25</c:v>
                </c:pt>
                <c:pt idx="82">
                  <c:v>5.333333333333333</c:v>
                </c:pt>
                <c:pt idx="83">
                  <c:v>5.416666666666667</c:v>
                </c:pt>
                <c:pt idx="84">
                  <c:v>5.5</c:v>
                </c:pt>
                <c:pt idx="85">
                  <c:v>5.583333333333333</c:v>
                </c:pt>
                <c:pt idx="86">
                  <c:v>5.666666666666667</c:v>
                </c:pt>
                <c:pt idx="87">
                  <c:v>5.75</c:v>
                </c:pt>
                <c:pt idx="88">
                  <c:v>5.833333333333333</c:v>
                </c:pt>
                <c:pt idx="89">
                  <c:v>5.916666666666667</c:v>
                </c:pt>
                <c:pt idx="90">
                  <c:v>6</c:v>
                </c:pt>
                <c:pt idx="91">
                  <c:v>6.083333333333333</c:v>
                </c:pt>
                <c:pt idx="92">
                  <c:v>6.166666666666667</c:v>
                </c:pt>
                <c:pt idx="93">
                  <c:v>6.25</c:v>
                </c:pt>
                <c:pt idx="94">
                  <c:v>6.333333333333333</c:v>
                </c:pt>
                <c:pt idx="95">
                  <c:v>6.416666666666667</c:v>
                </c:pt>
                <c:pt idx="96">
                  <c:v>6.5</c:v>
                </c:pt>
                <c:pt idx="97">
                  <c:v>6.583333333333333</c:v>
                </c:pt>
                <c:pt idx="98">
                  <c:v>6.666666666666667</c:v>
                </c:pt>
                <c:pt idx="99">
                  <c:v>6.75</c:v>
                </c:pt>
                <c:pt idx="100">
                  <c:v>6.833333333333333</c:v>
                </c:pt>
                <c:pt idx="101">
                  <c:v>6.916666666666667</c:v>
                </c:pt>
                <c:pt idx="102">
                  <c:v>7</c:v>
                </c:pt>
                <c:pt idx="103">
                  <c:v>7.083333333333333</c:v>
                </c:pt>
                <c:pt idx="104">
                  <c:v>7.166666666666667</c:v>
                </c:pt>
                <c:pt idx="105">
                  <c:v>7.25</c:v>
                </c:pt>
                <c:pt idx="106">
                  <c:v>7.333333333333333</c:v>
                </c:pt>
                <c:pt idx="107">
                  <c:v>7.416666666666667</c:v>
                </c:pt>
                <c:pt idx="108">
                  <c:v>7.5</c:v>
                </c:pt>
                <c:pt idx="109">
                  <c:v>7.583333333333333</c:v>
                </c:pt>
                <c:pt idx="110">
                  <c:v>7.666666666666667</c:v>
                </c:pt>
                <c:pt idx="111">
                  <c:v>7.75</c:v>
                </c:pt>
                <c:pt idx="112">
                  <c:v>7.833333333333333</c:v>
                </c:pt>
                <c:pt idx="113">
                  <c:v>7.916666666666667</c:v>
                </c:pt>
                <c:pt idx="114">
                  <c:v>8</c:v>
                </c:pt>
                <c:pt idx="115">
                  <c:v>8.0833333333333339</c:v>
                </c:pt>
                <c:pt idx="116">
                  <c:v>8.1666666666666661</c:v>
                </c:pt>
                <c:pt idx="117">
                  <c:v>8.25</c:v>
                </c:pt>
                <c:pt idx="118">
                  <c:v>8.3333333333333339</c:v>
                </c:pt>
                <c:pt idx="119">
                  <c:v>8.4166666666666661</c:v>
                </c:pt>
                <c:pt idx="120">
                  <c:v>8.5</c:v>
                </c:pt>
                <c:pt idx="121">
                  <c:v>8.5833333333333339</c:v>
                </c:pt>
                <c:pt idx="122">
                  <c:v>8.6666666666666661</c:v>
                </c:pt>
                <c:pt idx="123">
                  <c:v>8.75</c:v>
                </c:pt>
                <c:pt idx="124">
                  <c:v>8.8333333333333339</c:v>
                </c:pt>
                <c:pt idx="125">
                  <c:v>8.9166666666666661</c:v>
                </c:pt>
                <c:pt idx="126">
                  <c:v>9</c:v>
                </c:pt>
                <c:pt idx="127">
                  <c:v>9.0833333333333339</c:v>
                </c:pt>
                <c:pt idx="128">
                  <c:v>9.1666666666666661</c:v>
                </c:pt>
                <c:pt idx="129">
                  <c:v>9.25</c:v>
                </c:pt>
                <c:pt idx="130">
                  <c:v>9.3333333333333339</c:v>
                </c:pt>
                <c:pt idx="131">
                  <c:v>9.4166666666666661</c:v>
                </c:pt>
                <c:pt idx="132">
                  <c:v>9.5</c:v>
                </c:pt>
                <c:pt idx="133">
                  <c:v>9.5833333333333339</c:v>
                </c:pt>
                <c:pt idx="134">
                  <c:v>9.6666666666666661</c:v>
                </c:pt>
                <c:pt idx="135">
                  <c:v>9.75</c:v>
                </c:pt>
                <c:pt idx="136">
                  <c:v>9.8333333333333339</c:v>
                </c:pt>
                <c:pt idx="137">
                  <c:v>9.9166666666666661</c:v>
                </c:pt>
                <c:pt idx="138">
                  <c:v>10</c:v>
                </c:pt>
                <c:pt idx="139">
                  <c:v>10.083333333333334</c:v>
                </c:pt>
                <c:pt idx="140">
                  <c:v>10.166666666666666</c:v>
                </c:pt>
                <c:pt idx="141">
                  <c:v>10.25</c:v>
                </c:pt>
                <c:pt idx="142">
                  <c:v>10.333333333333334</c:v>
                </c:pt>
                <c:pt idx="143">
                  <c:v>10.416666666666666</c:v>
                </c:pt>
                <c:pt idx="144">
                  <c:v>10.5</c:v>
                </c:pt>
                <c:pt idx="145">
                  <c:v>10.583333333333334</c:v>
                </c:pt>
                <c:pt idx="146">
                  <c:v>10.666666666666666</c:v>
                </c:pt>
                <c:pt idx="147">
                  <c:v>10.75</c:v>
                </c:pt>
                <c:pt idx="148">
                  <c:v>10.833333333333334</c:v>
                </c:pt>
                <c:pt idx="149">
                  <c:v>10.916666666666666</c:v>
                </c:pt>
                <c:pt idx="150">
                  <c:v>11</c:v>
                </c:pt>
                <c:pt idx="151">
                  <c:v>11.083333333333334</c:v>
                </c:pt>
                <c:pt idx="152">
                  <c:v>11.166666666666666</c:v>
                </c:pt>
                <c:pt idx="153">
                  <c:v>11.25</c:v>
                </c:pt>
                <c:pt idx="154">
                  <c:v>11.333333333333334</c:v>
                </c:pt>
                <c:pt idx="155">
                  <c:v>11.416666666666666</c:v>
                </c:pt>
                <c:pt idx="156">
                  <c:v>11.5</c:v>
                </c:pt>
                <c:pt idx="157">
                  <c:v>11.583333333333334</c:v>
                </c:pt>
                <c:pt idx="158">
                  <c:v>11.666666666666666</c:v>
                </c:pt>
                <c:pt idx="159">
                  <c:v>11.75</c:v>
                </c:pt>
                <c:pt idx="160">
                  <c:v>11.833333333333334</c:v>
                </c:pt>
                <c:pt idx="161">
                  <c:v>11.916666666666666</c:v>
                </c:pt>
                <c:pt idx="162">
                  <c:v>12</c:v>
                </c:pt>
                <c:pt idx="163">
                  <c:v>12.083333333333334</c:v>
                </c:pt>
                <c:pt idx="164">
                  <c:v>12.166666666666666</c:v>
                </c:pt>
                <c:pt idx="165">
                  <c:v>12.25</c:v>
                </c:pt>
                <c:pt idx="166">
                  <c:v>12.333333333333334</c:v>
                </c:pt>
                <c:pt idx="167">
                  <c:v>12.416666666666666</c:v>
                </c:pt>
                <c:pt idx="168">
                  <c:v>12.5</c:v>
                </c:pt>
                <c:pt idx="169">
                  <c:v>12.583333333333334</c:v>
                </c:pt>
                <c:pt idx="170">
                  <c:v>12.666666666666666</c:v>
                </c:pt>
                <c:pt idx="171">
                  <c:v>12.75</c:v>
                </c:pt>
                <c:pt idx="172">
                  <c:v>12.833333333333334</c:v>
                </c:pt>
                <c:pt idx="173">
                  <c:v>12.916666666666666</c:v>
                </c:pt>
                <c:pt idx="174">
                  <c:v>13</c:v>
                </c:pt>
                <c:pt idx="175">
                  <c:v>13.083333333333334</c:v>
                </c:pt>
                <c:pt idx="176">
                  <c:v>13.166666666666666</c:v>
                </c:pt>
                <c:pt idx="177">
                  <c:v>13.25</c:v>
                </c:pt>
                <c:pt idx="178">
                  <c:v>13.333333333333334</c:v>
                </c:pt>
                <c:pt idx="179">
                  <c:v>13.416666666666666</c:v>
                </c:pt>
                <c:pt idx="180">
                  <c:v>13.5</c:v>
                </c:pt>
                <c:pt idx="181">
                  <c:v>13.583333333333334</c:v>
                </c:pt>
                <c:pt idx="182">
                  <c:v>13.666666666666666</c:v>
                </c:pt>
                <c:pt idx="183">
                  <c:v>13.75</c:v>
                </c:pt>
                <c:pt idx="184">
                  <c:v>13.833333333333334</c:v>
                </c:pt>
                <c:pt idx="185">
                  <c:v>13.916666666666666</c:v>
                </c:pt>
                <c:pt idx="186">
                  <c:v>14</c:v>
                </c:pt>
                <c:pt idx="187">
                  <c:v>14.083333333333334</c:v>
                </c:pt>
                <c:pt idx="188">
                  <c:v>14.166666666666666</c:v>
                </c:pt>
                <c:pt idx="189">
                  <c:v>14.25</c:v>
                </c:pt>
                <c:pt idx="190">
                  <c:v>14.333333333333334</c:v>
                </c:pt>
                <c:pt idx="191">
                  <c:v>14.416666666666666</c:v>
                </c:pt>
                <c:pt idx="192">
                  <c:v>14.5</c:v>
                </c:pt>
                <c:pt idx="193">
                  <c:v>14.583333333333334</c:v>
                </c:pt>
                <c:pt idx="194">
                  <c:v>14.666666666666666</c:v>
                </c:pt>
                <c:pt idx="195">
                  <c:v>14.75</c:v>
                </c:pt>
                <c:pt idx="196">
                  <c:v>14.833333333333334</c:v>
                </c:pt>
                <c:pt idx="197">
                  <c:v>14.916666666666666</c:v>
                </c:pt>
                <c:pt idx="198">
                  <c:v>15</c:v>
                </c:pt>
                <c:pt idx="199">
                  <c:v>15.083333333333334</c:v>
                </c:pt>
                <c:pt idx="200">
                  <c:v>15.166666666666666</c:v>
                </c:pt>
                <c:pt idx="201">
                  <c:v>15.25</c:v>
                </c:pt>
                <c:pt idx="202">
                  <c:v>15.333333333333334</c:v>
                </c:pt>
                <c:pt idx="203">
                  <c:v>15.416666666666666</c:v>
                </c:pt>
                <c:pt idx="204">
                  <c:v>15.5</c:v>
                </c:pt>
                <c:pt idx="205">
                  <c:v>15.583333333333334</c:v>
                </c:pt>
                <c:pt idx="206">
                  <c:v>15.666666666666666</c:v>
                </c:pt>
                <c:pt idx="207">
                  <c:v>15.75</c:v>
                </c:pt>
                <c:pt idx="208">
                  <c:v>15.833333333333334</c:v>
                </c:pt>
                <c:pt idx="209">
                  <c:v>15.916666666666666</c:v>
                </c:pt>
                <c:pt idx="210">
                  <c:v>16</c:v>
                </c:pt>
                <c:pt idx="211">
                  <c:v>16.083333333333332</c:v>
                </c:pt>
                <c:pt idx="212">
                  <c:v>16.166666666666668</c:v>
                </c:pt>
                <c:pt idx="213">
                  <c:v>16.25</c:v>
                </c:pt>
                <c:pt idx="214">
                  <c:v>16.333333333333332</c:v>
                </c:pt>
                <c:pt idx="215">
                  <c:v>16.416666666666668</c:v>
                </c:pt>
                <c:pt idx="216">
                  <c:v>16.5</c:v>
                </c:pt>
                <c:pt idx="217">
                  <c:v>16.583333333333332</c:v>
                </c:pt>
                <c:pt idx="218">
                  <c:v>16.666666666666668</c:v>
                </c:pt>
                <c:pt idx="219">
                  <c:v>16.75</c:v>
                </c:pt>
                <c:pt idx="220">
                  <c:v>16.833333333333332</c:v>
                </c:pt>
                <c:pt idx="221">
                  <c:v>16.916666666666668</c:v>
                </c:pt>
                <c:pt idx="222">
                  <c:v>17</c:v>
                </c:pt>
                <c:pt idx="223">
                  <c:v>17.083333333333332</c:v>
                </c:pt>
                <c:pt idx="224">
                  <c:v>17.166666666666668</c:v>
                </c:pt>
                <c:pt idx="225">
                  <c:v>17.25</c:v>
                </c:pt>
                <c:pt idx="226">
                  <c:v>17.333333333333332</c:v>
                </c:pt>
                <c:pt idx="227">
                  <c:v>17.416666666666668</c:v>
                </c:pt>
                <c:pt idx="228">
                  <c:v>17.5</c:v>
                </c:pt>
                <c:pt idx="229">
                  <c:v>17.583333333333332</c:v>
                </c:pt>
                <c:pt idx="230">
                  <c:v>17.666666666666668</c:v>
                </c:pt>
                <c:pt idx="231">
                  <c:v>17.75</c:v>
                </c:pt>
                <c:pt idx="232">
                  <c:v>17.833333333333332</c:v>
                </c:pt>
                <c:pt idx="233">
                  <c:v>17.916666666666668</c:v>
                </c:pt>
                <c:pt idx="234">
                  <c:v>18</c:v>
                </c:pt>
                <c:pt idx="235">
                  <c:v>18.083333333333332</c:v>
                </c:pt>
                <c:pt idx="236">
                  <c:v>18.166666666666668</c:v>
                </c:pt>
                <c:pt idx="237">
                  <c:v>18.25</c:v>
                </c:pt>
                <c:pt idx="238">
                  <c:v>18.333333333333332</c:v>
                </c:pt>
                <c:pt idx="239">
                  <c:v>18.416666666666668</c:v>
                </c:pt>
                <c:pt idx="240">
                  <c:v>18.5</c:v>
                </c:pt>
                <c:pt idx="241">
                  <c:v>18.583333333333332</c:v>
                </c:pt>
                <c:pt idx="242">
                  <c:v>18.666666666666668</c:v>
                </c:pt>
                <c:pt idx="243">
                  <c:v>18.75</c:v>
                </c:pt>
                <c:pt idx="244">
                  <c:v>18.833333333333332</c:v>
                </c:pt>
                <c:pt idx="245">
                  <c:v>18.916666666666668</c:v>
                </c:pt>
                <c:pt idx="246">
                  <c:v>19</c:v>
                </c:pt>
                <c:pt idx="247">
                  <c:v>19.083333333333332</c:v>
                </c:pt>
                <c:pt idx="248">
                  <c:v>19.166666666666668</c:v>
                </c:pt>
                <c:pt idx="249">
                  <c:v>19.25</c:v>
                </c:pt>
                <c:pt idx="250">
                  <c:v>19.333333333333332</c:v>
                </c:pt>
                <c:pt idx="251">
                  <c:v>19.416666666666668</c:v>
                </c:pt>
                <c:pt idx="252">
                  <c:v>19.5</c:v>
                </c:pt>
                <c:pt idx="253">
                  <c:v>19.583333333333332</c:v>
                </c:pt>
                <c:pt idx="254">
                  <c:v>19.666666666666668</c:v>
                </c:pt>
                <c:pt idx="255">
                  <c:v>19.75</c:v>
                </c:pt>
                <c:pt idx="256">
                  <c:v>19.833333333333332</c:v>
                </c:pt>
                <c:pt idx="257">
                  <c:v>19.916666666666668</c:v>
                </c:pt>
                <c:pt idx="258">
                  <c:v>20</c:v>
                </c:pt>
                <c:pt idx="259">
                  <c:v>20.083333333333332</c:v>
                </c:pt>
                <c:pt idx="260">
                  <c:v>20.166666666666668</c:v>
                </c:pt>
                <c:pt idx="261">
                  <c:v>20.25</c:v>
                </c:pt>
                <c:pt idx="262">
                  <c:v>20.333333333333332</c:v>
                </c:pt>
                <c:pt idx="263">
                  <c:v>20.416666666666668</c:v>
                </c:pt>
                <c:pt idx="264">
                  <c:v>20.5</c:v>
                </c:pt>
                <c:pt idx="265">
                  <c:v>20.583333333333332</c:v>
                </c:pt>
                <c:pt idx="266">
                  <c:v>20.666666666666668</c:v>
                </c:pt>
                <c:pt idx="267">
                  <c:v>20.75</c:v>
                </c:pt>
                <c:pt idx="268">
                  <c:v>20.833333333333332</c:v>
                </c:pt>
                <c:pt idx="269">
                  <c:v>20.916666666666668</c:v>
                </c:pt>
                <c:pt idx="270">
                  <c:v>21</c:v>
                </c:pt>
                <c:pt idx="271">
                  <c:v>21.083333333333332</c:v>
                </c:pt>
                <c:pt idx="272">
                  <c:v>21.166666666666668</c:v>
                </c:pt>
                <c:pt idx="273">
                  <c:v>21.25</c:v>
                </c:pt>
                <c:pt idx="274">
                  <c:v>21.333333333333332</c:v>
                </c:pt>
                <c:pt idx="275">
                  <c:v>21.416666666666668</c:v>
                </c:pt>
                <c:pt idx="276">
                  <c:v>21.5</c:v>
                </c:pt>
                <c:pt idx="277">
                  <c:v>21.583333333333332</c:v>
                </c:pt>
                <c:pt idx="278">
                  <c:v>21.666666666666668</c:v>
                </c:pt>
                <c:pt idx="279">
                  <c:v>21.75</c:v>
                </c:pt>
                <c:pt idx="280">
                  <c:v>21.833333333333332</c:v>
                </c:pt>
                <c:pt idx="281">
                  <c:v>21.916666666666668</c:v>
                </c:pt>
                <c:pt idx="282">
                  <c:v>22</c:v>
                </c:pt>
                <c:pt idx="283">
                  <c:v>22.083333333333332</c:v>
                </c:pt>
                <c:pt idx="284">
                  <c:v>22.166666666666668</c:v>
                </c:pt>
                <c:pt idx="285">
                  <c:v>22.25</c:v>
                </c:pt>
                <c:pt idx="286">
                  <c:v>22.333333333333332</c:v>
                </c:pt>
                <c:pt idx="287">
                  <c:v>22.416666666666668</c:v>
                </c:pt>
                <c:pt idx="288">
                  <c:v>22.5</c:v>
                </c:pt>
                <c:pt idx="289">
                  <c:v>22.583333333333332</c:v>
                </c:pt>
                <c:pt idx="290">
                  <c:v>22.666666666666668</c:v>
                </c:pt>
                <c:pt idx="291">
                  <c:v>22.75</c:v>
                </c:pt>
                <c:pt idx="292">
                  <c:v>22.833333333333332</c:v>
                </c:pt>
                <c:pt idx="293">
                  <c:v>22.916666666666668</c:v>
                </c:pt>
                <c:pt idx="294">
                  <c:v>23</c:v>
                </c:pt>
                <c:pt idx="295">
                  <c:v>23.083333333333332</c:v>
                </c:pt>
                <c:pt idx="296">
                  <c:v>23.166666666666668</c:v>
                </c:pt>
                <c:pt idx="297">
                  <c:v>23.25</c:v>
                </c:pt>
                <c:pt idx="298">
                  <c:v>23.333333333333332</c:v>
                </c:pt>
                <c:pt idx="299">
                  <c:v>23.416666666666668</c:v>
                </c:pt>
                <c:pt idx="300">
                  <c:v>23.5</c:v>
                </c:pt>
                <c:pt idx="301">
                  <c:v>23.583333333333332</c:v>
                </c:pt>
                <c:pt idx="302">
                  <c:v>23.666666666666668</c:v>
                </c:pt>
                <c:pt idx="303">
                  <c:v>23.75</c:v>
                </c:pt>
                <c:pt idx="304">
                  <c:v>23.833333333333332</c:v>
                </c:pt>
                <c:pt idx="305">
                  <c:v>23.916666666666668</c:v>
                </c:pt>
                <c:pt idx="306">
                  <c:v>24</c:v>
                </c:pt>
                <c:pt idx="307">
                  <c:v>24.083333333333332</c:v>
                </c:pt>
                <c:pt idx="308">
                  <c:v>24.166666666666668</c:v>
                </c:pt>
                <c:pt idx="309">
                  <c:v>24.25</c:v>
                </c:pt>
                <c:pt idx="310">
                  <c:v>24.333333333333332</c:v>
                </c:pt>
                <c:pt idx="311">
                  <c:v>24.416666666666668</c:v>
                </c:pt>
                <c:pt idx="312">
                  <c:v>24.5</c:v>
                </c:pt>
                <c:pt idx="313">
                  <c:v>24.583333333333332</c:v>
                </c:pt>
                <c:pt idx="314">
                  <c:v>24.666666666666668</c:v>
                </c:pt>
                <c:pt idx="315">
                  <c:v>24.75</c:v>
                </c:pt>
                <c:pt idx="316">
                  <c:v>24.833333333333332</c:v>
                </c:pt>
                <c:pt idx="317">
                  <c:v>24.916666666666668</c:v>
                </c:pt>
                <c:pt idx="318">
                  <c:v>25</c:v>
                </c:pt>
                <c:pt idx="319">
                  <c:v>25.083333333333332</c:v>
                </c:pt>
                <c:pt idx="320">
                  <c:v>25.166666666666668</c:v>
                </c:pt>
                <c:pt idx="321">
                  <c:v>25.25</c:v>
                </c:pt>
                <c:pt idx="322">
                  <c:v>25.333333333333332</c:v>
                </c:pt>
                <c:pt idx="323">
                  <c:v>25.416666666666668</c:v>
                </c:pt>
                <c:pt idx="324">
                  <c:v>25.5</c:v>
                </c:pt>
                <c:pt idx="325">
                  <c:v>25.583333333333332</c:v>
                </c:pt>
                <c:pt idx="326">
                  <c:v>25.666666666666668</c:v>
                </c:pt>
                <c:pt idx="327">
                  <c:v>25.75</c:v>
                </c:pt>
                <c:pt idx="328">
                  <c:v>25.833333333333332</c:v>
                </c:pt>
                <c:pt idx="329">
                  <c:v>25.916666666666668</c:v>
                </c:pt>
                <c:pt idx="330">
                  <c:v>26</c:v>
                </c:pt>
                <c:pt idx="331">
                  <c:v>26.083333333333332</c:v>
                </c:pt>
                <c:pt idx="332">
                  <c:v>26.166666666666668</c:v>
                </c:pt>
                <c:pt idx="333">
                  <c:v>26.25</c:v>
                </c:pt>
                <c:pt idx="334">
                  <c:v>26.333333333333332</c:v>
                </c:pt>
                <c:pt idx="335">
                  <c:v>26.416666666666668</c:v>
                </c:pt>
                <c:pt idx="336">
                  <c:v>26.5</c:v>
                </c:pt>
                <c:pt idx="337">
                  <c:v>26.583333333333332</c:v>
                </c:pt>
                <c:pt idx="338">
                  <c:v>26.666666666666668</c:v>
                </c:pt>
                <c:pt idx="339">
                  <c:v>26.75</c:v>
                </c:pt>
                <c:pt idx="340">
                  <c:v>26.833333333333332</c:v>
                </c:pt>
                <c:pt idx="341">
                  <c:v>26.916666666666668</c:v>
                </c:pt>
                <c:pt idx="342">
                  <c:v>27</c:v>
                </c:pt>
                <c:pt idx="343">
                  <c:v>27.083333333333332</c:v>
                </c:pt>
                <c:pt idx="344">
                  <c:v>27.166666666666668</c:v>
                </c:pt>
                <c:pt idx="345">
                  <c:v>27.25</c:v>
                </c:pt>
                <c:pt idx="346">
                  <c:v>27.333333333333332</c:v>
                </c:pt>
                <c:pt idx="347">
                  <c:v>27.416666666666668</c:v>
                </c:pt>
                <c:pt idx="348">
                  <c:v>27.5</c:v>
                </c:pt>
                <c:pt idx="349">
                  <c:v>27.583333333333332</c:v>
                </c:pt>
                <c:pt idx="350">
                  <c:v>27.666666666666668</c:v>
                </c:pt>
                <c:pt idx="351">
                  <c:v>27.75</c:v>
                </c:pt>
                <c:pt idx="352">
                  <c:v>27.833333333333332</c:v>
                </c:pt>
                <c:pt idx="353">
                  <c:v>27.916666666666668</c:v>
                </c:pt>
                <c:pt idx="354">
                  <c:v>28</c:v>
                </c:pt>
                <c:pt idx="355">
                  <c:v>28.083333333333332</c:v>
                </c:pt>
                <c:pt idx="356">
                  <c:v>28.166666666666668</c:v>
                </c:pt>
                <c:pt idx="357">
                  <c:v>28.25</c:v>
                </c:pt>
                <c:pt idx="358">
                  <c:v>28.333333333333332</c:v>
                </c:pt>
                <c:pt idx="359">
                  <c:v>28.416666666666668</c:v>
                </c:pt>
                <c:pt idx="360">
                  <c:v>28.5</c:v>
                </c:pt>
                <c:pt idx="361">
                  <c:v>28.583333333333332</c:v>
                </c:pt>
                <c:pt idx="362">
                  <c:v>28.666666666666668</c:v>
                </c:pt>
                <c:pt idx="363">
                  <c:v>28.75</c:v>
                </c:pt>
                <c:pt idx="364">
                  <c:v>28.833333333333332</c:v>
                </c:pt>
                <c:pt idx="365">
                  <c:v>28.916666666666668</c:v>
                </c:pt>
                <c:pt idx="366">
                  <c:v>29</c:v>
                </c:pt>
                <c:pt idx="367">
                  <c:v>29.083333333333332</c:v>
                </c:pt>
                <c:pt idx="368">
                  <c:v>29.166666666666668</c:v>
                </c:pt>
                <c:pt idx="369">
                  <c:v>29.25</c:v>
                </c:pt>
                <c:pt idx="370">
                  <c:v>29.333333333333332</c:v>
                </c:pt>
                <c:pt idx="371">
                  <c:v>29.416666666666668</c:v>
                </c:pt>
                <c:pt idx="372">
                  <c:v>29.5</c:v>
                </c:pt>
                <c:pt idx="373">
                  <c:v>29.583333333333332</c:v>
                </c:pt>
                <c:pt idx="374">
                  <c:v>29.666666666666668</c:v>
                </c:pt>
                <c:pt idx="375">
                  <c:v>29.75</c:v>
                </c:pt>
                <c:pt idx="376">
                  <c:v>29.833333333333332</c:v>
                </c:pt>
                <c:pt idx="377">
                  <c:v>29.916666666666668</c:v>
                </c:pt>
                <c:pt idx="378">
                  <c:v>30</c:v>
                </c:pt>
                <c:pt idx="379">
                  <c:v>30.083333333333332</c:v>
                </c:pt>
                <c:pt idx="380">
                  <c:v>30.166666666666668</c:v>
                </c:pt>
                <c:pt idx="381">
                  <c:v>30.25</c:v>
                </c:pt>
                <c:pt idx="382">
                  <c:v>30.333333333333332</c:v>
                </c:pt>
                <c:pt idx="383">
                  <c:v>30.416666666666668</c:v>
                </c:pt>
                <c:pt idx="384">
                  <c:v>30.5</c:v>
                </c:pt>
                <c:pt idx="385">
                  <c:v>30.583333333333332</c:v>
                </c:pt>
                <c:pt idx="386">
                  <c:v>30.666666666666668</c:v>
                </c:pt>
                <c:pt idx="387">
                  <c:v>30.75</c:v>
                </c:pt>
                <c:pt idx="388">
                  <c:v>30.833333333333332</c:v>
                </c:pt>
                <c:pt idx="389">
                  <c:v>30.916666666666668</c:v>
                </c:pt>
                <c:pt idx="390">
                  <c:v>31</c:v>
                </c:pt>
                <c:pt idx="391">
                  <c:v>31.083333333333332</c:v>
                </c:pt>
                <c:pt idx="392">
                  <c:v>31.166666666666668</c:v>
                </c:pt>
                <c:pt idx="393">
                  <c:v>31.25</c:v>
                </c:pt>
                <c:pt idx="394">
                  <c:v>31.333333333333332</c:v>
                </c:pt>
                <c:pt idx="395">
                  <c:v>31.416666666666668</c:v>
                </c:pt>
                <c:pt idx="396">
                  <c:v>31.5</c:v>
                </c:pt>
                <c:pt idx="397">
                  <c:v>31.583333333333332</c:v>
                </c:pt>
                <c:pt idx="398">
                  <c:v>31.666666666666668</c:v>
                </c:pt>
                <c:pt idx="399">
                  <c:v>31.75</c:v>
                </c:pt>
                <c:pt idx="400">
                  <c:v>31.833333333333332</c:v>
                </c:pt>
                <c:pt idx="401">
                  <c:v>31.916666666666668</c:v>
                </c:pt>
                <c:pt idx="402">
                  <c:v>32</c:v>
                </c:pt>
                <c:pt idx="403">
                  <c:v>32.083333333333336</c:v>
                </c:pt>
                <c:pt idx="404">
                  <c:v>32.166666666666664</c:v>
                </c:pt>
                <c:pt idx="405">
                  <c:v>32.25</c:v>
                </c:pt>
                <c:pt idx="406">
                  <c:v>32.333333333333336</c:v>
                </c:pt>
                <c:pt idx="407">
                  <c:v>32.416666666666664</c:v>
                </c:pt>
                <c:pt idx="408">
                  <c:v>32.5</c:v>
                </c:pt>
                <c:pt idx="409">
                  <c:v>32.583333333333336</c:v>
                </c:pt>
                <c:pt idx="410">
                  <c:v>32.666666666666664</c:v>
                </c:pt>
                <c:pt idx="411">
                  <c:v>32.75</c:v>
                </c:pt>
                <c:pt idx="412">
                  <c:v>32.833333333333336</c:v>
                </c:pt>
                <c:pt idx="413">
                  <c:v>32.916666666666664</c:v>
                </c:pt>
                <c:pt idx="414">
                  <c:v>33</c:v>
                </c:pt>
              </c:numCache>
            </c:numRef>
          </c:xVal>
          <c:yVal>
            <c:numRef>
              <c:f>'S3'!$E$39:$E$453</c:f>
              <c:numCache>
                <c:formatCode>General</c:formatCode>
                <c:ptCount val="415"/>
                <c:pt idx="0">
                  <c:v>0.10000000000000002</c:v>
                </c:pt>
                <c:pt idx="1">
                  <c:v>0.10129715197283819</c:v>
                </c:pt>
                <c:pt idx="2">
                  <c:v>0.10257268673948328</c:v>
                </c:pt>
                <c:pt idx="3">
                  <c:v>0.10382696455348565</c:v>
                </c:pt>
                <c:pt idx="4">
                  <c:v>0.10506033966472343</c:v>
                </c:pt>
                <c:pt idx="5">
                  <c:v>0.10627316041945455</c:v>
                </c:pt>
                <c:pt idx="6">
                  <c:v>0.10746576935870122</c:v>
                </c:pt>
                <c:pt idx="7">
                  <c:v>0.10863850331499504</c:v>
                </c:pt>
                <c:pt idx="8">
                  <c:v>0.10979169350750967</c:v>
                </c:pt>
                <c:pt idx="9">
                  <c:v>0.11092566563560823</c:v>
                </c:pt>
                <c:pt idx="10">
                  <c:v>0.11204073997083161</c:v>
                </c:pt>
                <c:pt idx="11">
                  <c:v>0.11313723144735384</c:v>
                </c:pt>
                <c:pt idx="12">
                  <c:v>0.11421544975093005</c:v>
                </c:pt>
                <c:pt idx="13">
                  <c:v>0.11527569940636199</c:v>
                </c:pt>
                <c:pt idx="14">
                  <c:v>0.11631827986350601</c:v>
                </c:pt>
                <c:pt idx="15">
                  <c:v>0.11734348558184773</c:v>
                </c:pt>
                <c:pt idx="16">
                  <c:v>0.11835160611366712</c:v>
                </c:pt>
                <c:pt idx="17">
                  <c:v>0.11934292618581782</c:v>
                </c:pt>
                <c:pt idx="18">
                  <c:v>0.12031772578014342</c:v>
                </c:pt>
                <c:pt idx="19">
                  <c:v>0.12127628021255377</c:v>
                </c:pt>
                <c:pt idx="20">
                  <c:v>0.12221886021078321</c:v>
                </c:pt>
                <c:pt idx="21">
                  <c:v>0.12314573199085327</c:v>
                </c:pt>
                <c:pt idx="22">
                  <c:v>0.12405715733226089</c:v>
                </c:pt>
                <c:pt idx="23">
                  <c:v>0.12495339365191362</c:v>
                </c:pt>
                <c:pt idx="24">
                  <c:v>0.12583469407683281</c:v>
                </c:pt>
                <c:pt idx="25">
                  <c:v>0.85983100312294913</c:v>
                </c:pt>
                <c:pt idx="26">
                  <c:v>3.0545635290216793</c:v>
                </c:pt>
                <c:pt idx="27">
                  <c:v>6.7002458085626326</c:v>
                </c:pt>
                <c:pt idx="28">
                  <c:v>11.787156944698422</c:v>
                </c:pt>
                <c:pt idx="29">
                  <c:v>18.305641167247423</c:v>
                </c:pt>
                <c:pt idx="30">
                  <c:v>25.512459481578247</c:v>
                </c:pt>
                <c:pt idx="31">
                  <c:v>32.670994429265015</c:v>
                </c:pt>
                <c:pt idx="32">
                  <c:v>39.781569493347753</c:v>
                </c:pt>
                <c:pt idx="33">
                  <c:v>46.844505989632957</c:v>
                </c:pt>
                <c:pt idx="34">
                  <c:v>53.86012308121596</c:v>
                </c:pt>
                <c:pt idx="35">
                  <c:v>61.012149771657022</c:v>
                </c:pt>
                <c:pt idx="36">
                  <c:v>68.48267362078748</c:v>
                </c:pt>
                <c:pt idx="37">
                  <c:v>76.269560799998189</c:v>
                </c:pt>
                <c:pt idx="38">
                  <c:v>84.370691776649664</c:v>
                </c:pt>
                <c:pt idx="39">
                  <c:v>92.783961218287104</c:v>
                </c:pt>
                <c:pt idx="40">
                  <c:v>103.15593311405642</c:v>
                </c:pt>
                <c:pt idx="41">
                  <c:v>113.45841613137458</c:v>
                </c:pt>
                <c:pt idx="42">
                  <c:v>123.69187582339548</c:v>
                </c:pt>
                <c:pt idx="43">
                  <c:v>133.85677462421629</c:v>
                </c:pt>
                <c:pt idx="44">
                  <c:v>143.95357186977478</c:v>
                </c:pt>
                <c:pt idx="45">
                  <c:v>153.98272381860571</c:v>
                </c:pt>
                <c:pt idx="46">
                  <c:v>163.94468367245716</c:v>
                </c:pt>
                <c:pt idx="47">
                  <c:v>173.83990159677234</c:v>
                </c:pt>
                <c:pt idx="48">
                  <c:v>183.66882474103019</c:v>
                </c:pt>
                <c:pt idx="49">
                  <c:v>193.43189725895184</c:v>
                </c:pt>
                <c:pt idx="50">
                  <c:v>202.02908845602516</c:v>
                </c:pt>
                <c:pt idx="51">
                  <c:v>208.37020060061147</c:v>
                </c:pt>
                <c:pt idx="52">
                  <c:v>212.47034869731107</c:v>
                </c:pt>
                <c:pt idx="53">
                  <c:v>214.34454648506042</c:v>
                </c:pt>
                <c:pt idx="54">
                  <c:v>214.00770711557351</c:v>
                </c:pt>
                <c:pt idx="55">
                  <c:v>210.44420453101887</c:v>
                </c:pt>
                <c:pt idx="56">
                  <c:v>206.94008818011537</c:v>
                </c:pt>
                <c:pt idx="57">
                  <c:v>203.49436838356183</c:v>
                </c:pt>
                <c:pt idx="58">
                  <c:v>200.10607195519142</c:v>
                </c:pt>
                <c:pt idx="59">
                  <c:v>196.77424192711118</c:v>
                </c:pt>
                <c:pt idx="60">
                  <c:v>193.4979372794223</c:v>
                </c:pt>
                <c:pt idx="61">
                  <c:v>190.27623267444514</c:v>
                </c:pt>
                <c:pt idx="62">
                  <c:v>187.10821819537256</c:v>
                </c:pt>
                <c:pt idx="63">
                  <c:v>183.99299908927927</c:v>
                </c:pt>
                <c:pt idx="64">
                  <c:v>180.92969551441374</c:v>
                </c:pt>
                <c:pt idx="65">
                  <c:v>177.91744229170169</c:v>
                </c:pt>
                <c:pt idx="66">
                  <c:v>174.95538866039041</c:v>
                </c:pt>
                <c:pt idx="67">
                  <c:v>172.04269803776572</c:v>
                </c:pt>
                <c:pt idx="68">
                  <c:v>169.17854778287315</c:v>
                </c:pt>
                <c:pt idx="69">
                  <c:v>166.36212896417652</c:v>
                </c:pt>
                <c:pt idx="70">
                  <c:v>163.59264613108897</c:v>
                </c:pt>
                <c:pt idx="71">
                  <c:v>160.86931708931093</c:v>
                </c:pt>
                <c:pt idx="72">
                  <c:v>158.19137267991252</c:v>
                </c:pt>
                <c:pt idx="73">
                  <c:v>155.55805656209733</c:v>
                </c:pt>
                <c:pt idx="74">
                  <c:v>152.96862499958669</c:v>
                </c:pt>
                <c:pt idx="75">
                  <c:v>150.42234665056364</c:v>
                </c:pt>
                <c:pt idx="76">
                  <c:v>147.91850236111759</c:v>
                </c:pt>
                <c:pt idx="77">
                  <c:v>145.45638496213135</c:v>
                </c:pt>
                <c:pt idx="78">
                  <c:v>143.03529906955299</c:v>
                </c:pt>
                <c:pt idx="79">
                  <c:v>140.65456088799613</c:v>
                </c:pt>
                <c:pt idx="80">
                  <c:v>138.31349801761337</c:v>
                </c:pt>
                <c:pt idx="81">
                  <c:v>136.01144926418823</c:v>
                </c:pt>
                <c:pt idx="82">
                  <c:v>133.74776445239166</c:v>
                </c:pt>
                <c:pt idx="83">
                  <c:v>131.52180424215101</c:v>
                </c:pt>
                <c:pt idx="84">
                  <c:v>129.332939948079</c:v>
                </c:pt>
                <c:pt idx="85">
                  <c:v>127.18055336191203</c:v>
                </c:pt>
                <c:pt idx="86">
                  <c:v>125.06403657790759</c:v>
                </c:pt>
                <c:pt idx="87">
                  <c:v>122.98279182115132</c:v>
                </c:pt>
                <c:pt idx="88">
                  <c:v>120.93623127872549</c:v>
                </c:pt>
                <c:pt idx="89">
                  <c:v>118.92377693369112</c:v>
                </c:pt>
                <c:pt idx="90">
                  <c:v>116.94486040183644</c:v>
                </c:pt>
                <c:pt idx="91">
                  <c:v>114.99892277114665</c:v>
                </c:pt>
                <c:pt idx="92">
                  <c:v>113.08541444394817</c:v>
                </c:pt>
                <c:pt idx="93">
                  <c:v>111.20379498168413</c:v>
                </c:pt>
                <c:pt idx="94">
                  <c:v>109.35353295227637</c:v>
                </c:pt>
                <c:pt idx="95">
                  <c:v>107.53410578003148</c:v>
                </c:pt>
                <c:pt idx="96">
                  <c:v>105.74499959804778</c:v>
                </c:pt>
                <c:pt idx="97">
                  <c:v>103.98570910308236</c:v>
                </c:pt>
                <c:pt idx="98">
                  <c:v>102.2557374128365</c:v>
                </c:pt>
                <c:pt idx="99">
                  <c:v>100.55459592561952</c:v>
                </c:pt>
                <c:pt idx="100">
                  <c:v>98.881804182351473</c:v>
                </c:pt>
                <c:pt idx="101">
                  <c:v>97.236889730865357</c:v>
                </c:pt>
                <c:pt idx="102">
                  <c:v>95.61938799247099</c:v>
                </c:pt>
                <c:pt idx="103">
                  <c:v>94.028842130742362</c:v>
                </c:pt>
                <c:pt idx="104">
                  <c:v>92.464802922491927</c:v>
                </c:pt>
                <c:pt idx="105">
                  <c:v>90.926828630894889</c:v>
                </c:pt>
                <c:pt idx="106">
                  <c:v>89.414484880728068</c:v>
                </c:pt>
                <c:pt idx="107">
                  <c:v>87.927344535687865</c:v>
                </c:pt>
                <c:pt idx="108">
                  <c:v>86.464987577752609</c:v>
                </c:pt>
                <c:pt idx="109">
                  <c:v>85.027000988555571</c:v>
                </c:pt>
                <c:pt idx="110">
                  <c:v>83.612978632734809</c:v>
                </c:pt>
                <c:pt idx="111">
                  <c:v>82.222521143226942</c:v>
                </c:pt>
                <c:pt idx="112">
                  <c:v>80.855235808472557</c:v>
                </c:pt>
                <c:pt idx="113">
                  <c:v>79.510736461501509</c:v>
                </c:pt>
                <c:pt idx="114">
                  <c:v>78.188643370866288</c:v>
                </c:pt>
                <c:pt idx="115">
                  <c:v>76.888583133393368</c:v>
                </c:pt>
                <c:pt idx="116">
                  <c:v>75.610188568721597</c:v>
                </c:pt>
                <c:pt idx="117">
                  <c:v>74.353098615598299</c:v>
                </c:pt>
                <c:pt idx="118">
                  <c:v>73.116958229903474</c:v>
                </c:pt>
                <c:pt idx="119">
                  <c:v>71.901418284373491</c:v>
                </c:pt>
                <c:pt idx="120">
                  <c:v>70.706135469995985</c:v>
                </c:pt>
                <c:pt idx="121">
                  <c:v>69.530772199047874</c:v>
                </c:pt>
                <c:pt idx="122">
                  <c:v>68.374996509749295</c:v>
                </c:pt>
                <c:pt idx="123">
                  <c:v>67.238481972506719</c:v>
                </c:pt>
                <c:pt idx="124">
                  <c:v>66.120907597718102</c:v>
                </c:pt>
                <c:pt idx="125">
                  <c:v>65.021957745114847</c:v>
                </c:pt>
                <c:pt idx="126">
                  <c:v>63.941322034614487</c:v>
                </c:pt>
                <c:pt idx="127">
                  <c:v>62.878695258658922</c:v>
                </c:pt>
                <c:pt idx="128">
                  <c:v>61.8337772960137</c:v>
                </c:pt>
                <c:pt idx="129">
                  <c:v>60.806273027003733</c:v>
                </c:pt>
                <c:pt idx="130">
                  <c:v>59.795892250161671</c:v>
                </c:pt>
                <c:pt idx="131">
                  <c:v>58.80234960026533</c:v>
                </c:pt>
                <c:pt idx="132">
                  <c:v>57.825364467741025</c:v>
                </c:pt>
                <c:pt idx="133">
                  <c:v>56.864660919410099</c:v>
                </c:pt>
                <c:pt idx="134">
                  <c:v>55.919967620556157</c:v>
                </c:pt>
                <c:pt idx="135">
                  <c:v>54.991017758291129</c:v>
                </c:pt>
                <c:pt idx="136">
                  <c:v>54.077548966198385</c:v>
                </c:pt>
                <c:pt idx="137">
                  <c:v>53.179303250231747</c:v>
                </c:pt>
                <c:pt idx="138">
                  <c:v>52.296026915849303</c:v>
                </c:pt>
                <c:pt idx="139">
                  <c:v>51.427470496361686</c:v>
                </c:pt>
                <c:pt idx="140">
                  <c:v>50.573388682474281</c:v>
                </c:pt>
                <c:pt idx="141">
                  <c:v>49.733540253003817</c:v>
                </c:pt>
                <c:pt idx="142">
                  <c:v>48.907688006749339</c:v>
                </c:pt>
                <c:pt idx="143">
                  <c:v>48.095598695498722</c:v>
                </c:pt>
                <c:pt idx="144">
                  <c:v>47.297042958151636</c:v>
                </c:pt>
                <c:pt idx="145">
                  <c:v>46.511795255940278</c:v>
                </c:pt>
                <c:pt idx="146">
                  <c:v>45.739633808729714</c:v>
                </c:pt>
                <c:pt idx="147">
                  <c:v>44.980340532379813</c:v>
                </c:pt>
                <c:pt idx="148">
                  <c:v>44.233700977150946</c:v>
                </c:pt>
                <c:pt idx="149">
                  <c:v>43.49950426713626</c:v>
                </c:pt>
                <c:pt idx="150">
                  <c:v>42.777543040703307</c:v>
                </c:pt>
                <c:pt idx="151">
                  <c:v>42.067613391928205</c:v>
                </c:pt>
                <c:pt idx="152">
                  <c:v>41.369514813005743</c:v>
                </c:pt>
                <c:pt idx="153">
                  <c:v>40.683050137619396</c:v>
                </c:pt>
                <c:pt idx="154">
                  <c:v>40.008025485254905</c:v>
                </c:pt>
                <c:pt idx="155">
                  <c:v>39.344250206441956</c:v>
                </c:pt>
                <c:pt idx="156">
                  <c:v>38.691536828908468</c:v>
                </c:pt>
                <c:pt idx="157">
                  <c:v>38.049701004632091</c:v>
                </c:pt>
                <c:pt idx="158">
                  <c:v>37.418561457774274</c:v>
                </c:pt>
                <c:pt idx="159">
                  <c:v>36.797939933481828</c:v>
                </c:pt>
                <c:pt idx="160">
                  <c:v>36.187661147541903</c:v>
                </c:pt>
                <c:pt idx="161">
                  <c:v>35.587552736875793</c:v>
                </c:pt>
                <c:pt idx="162">
                  <c:v>34.997445210857904</c:v>
                </c:pt>
                <c:pt idx="163">
                  <c:v>34.417171903445968</c:v>
                </c:pt>
                <c:pt idx="164">
                  <c:v>33.846568926108944</c:v>
                </c:pt>
                <c:pt idx="165">
                  <c:v>33.285475121539477</c:v>
                </c:pt>
                <c:pt idx="166">
                  <c:v>32.733732018137665</c:v>
                </c:pt>
                <c:pt idx="167">
                  <c:v>32.191183785253422</c:v>
                </c:pt>
                <c:pt idx="168">
                  <c:v>31.657677189174695</c:v>
                </c:pt>
                <c:pt idx="169">
                  <c:v>31.133061549849142</c:v>
                </c:pt>
                <c:pt idx="170">
                  <c:v>30.617188698327105</c:v>
                </c:pt>
                <c:pt idx="171">
                  <c:v>30.109912934913687</c:v>
                </c:pt>
                <c:pt idx="172">
                  <c:v>29.611090988018379</c:v>
                </c:pt>
                <c:pt idx="173">
                  <c:v>29.120581973690317</c:v>
                </c:pt>
                <c:pt idx="174">
                  <c:v>28.638247355828</c:v>
                </c:pt>
                <c:pt idx="175">
                  <c:v>28.163950907052062</c:v>
                </c:pt>
                <c:pt idx="176">
                  <c:v>27.697558670230102</c:v>
                </c:pt>
                <c:pt idx="177">
                  <c:v>27.238938920642759</c:v>
                </c:pt>
                <c:pt idx="178">
                  <c:v>26.787962128780212</c:v>
                </c:pt>
                <c:pt idx="179">
                  <c:v>26.344500923758797</c:v>
                </c:pt>
                <c:pt idx="180">
                  <c:v>25.90843005734714</c:v>
                </c:pt>
                <c:pt idx="181">
                  <c:v>25.479626368591923</c:v>
                </c:pt>
                <c:pt idx="182">
                  <c:v>25.057968749033133</c:v>
                </c:pt>
                <c:pt idx="183">
                  <c:v>24.64333810849897</c:v>
                </c:pt>
                <c:pt idx="184">
                  <c:v>24.235617341470842</c:v>
                </c:pt>
                <c:pt idx="185">
                  <c:v>23.834691294008806</c:v>
                </c:pt>
                <c:pt idx="186">
                  <c:v>23.440446731228338</c:v>
                </c:pt>
                <c:pt idx="187">
                  <c:v>23.052772305318936</c:v>
                </c:pt>
                <c:pt idx="188">
                  <c:v>22.671558524095865</c:v>
                </c:pt>
                <c:pt idx="189">
                  <c:v>22.296697720075851</c:v>
                </c:pt>
                <c:pt idx="190">
                  <c:v>21.928084020068233</c:v>
                </c:pt>
                <c:pt idx="191">
                  <c:v>21.565613315272842</c:v>
                </c:pt>
                <c:pt idx="192">
                  <c:v>21.209183231876171</c:v>
                </c:pt>
                <c:pt idx="193">
                  <c:v>20.858693102137625</c:v>
                </c:pt>
                <c:pt idx="194">
                  <c:v>20.514043935957599</c:v>
                </c:pt>
                <c:pt idx="195">
                  <c:v>20.175138392919344</c:v>
                </c:pt>
                <c:pt idx="196">
                  <c:v>19.841880754796819</c:v>
                </c:pt>
                <c:pt idx="197">
                  <c:v>19.514176898520649</c:v>
                </c:pt>
                <c:pt idx="198">
                  <c:v>19.191934269594658</c:v>
                </c:pt>
                <c:pt idx="199">
                  <c:v>18.875061855955359</c:v>
                </c:pt>
                <c:pt idx="200">
                  <c:v>18.563470162267134</c:v>
                </c:pt>
                <c:pt idx="201">
                  <c:v>18.257071184645767</c:v>
                </c:pt>
                <c:pt idx="202">
                  <c:v>17.955778385803203</c:v>
                </c:pt>
                <c:pt idx="203">
                  <c:v>17.65950667060655</c:v>
                </c:pt>
                <c:pt idx="204">
                  <c:v>17.368172362044358</c:v>
                </c:pt>
                <c:pt idx="205">
                  <c:v>17.081693177593436</c:v>
                </c:pt>
                <c:pt idx="206">
                  <c:v>16.799988205979545</c:v>
                </c:pt>
                <c:pt idx="207">
                  <c:v>16.522977884325346</c:v>
                </c:pt>
                <c:pt idx="208">
                  <c:v>16.250583975679188</c:v>
                </c:pt>
                <c:pt idx="209">
                  <c:v>15.982729546918382</c:v>
                </c:pt>
                <c:pt idx="210">
                  <c:v>15.719338947020734</c:v>
                </c:pt>
                <c:pt idx="211">
                  <c:v>15.460337785698162</c:v>
                </c:pt>
                <c:pt idx="212">
                  <c:v>15.205652912386398</c:v>
                </c:pt>
                <c:pt idx="213">
                  <c:v>14.955212395584836</c:v>
                </c:pt>
                <c:pt idx="214">
                  <c:v>14.70894550254069</c:v>
                </c:pt>
                <c:pt idx="215">
                  <c:v>14.466782679271668</c:v>
                </c:pt>
                <c:pt idx="216">
                  <c:v>14.228655530921639</c:v>
                </c:pt>
                <c:pt idx="217">
                  <c:v>13.99449680244364</c:v>
                </c:pt>
                <c:pt idx="218">
                  <c:v>13.764240359604811</c:v>
                </c:pt>
                <c:pt idx="219">
                  <c:v>13.537821170307865</c:v>
                </c:pt>
                <c:pt idx="220">
                  <c:v>13.315175286223873</c:v>
                </c:pt>
                <c:pt idx="221">
                  <c:v>13.09623982473112</c:v>
                </c:pt>
                <c:pt idx="222">
                  <c:v>12.880952951154949</c:v>
                </c:pt>
                <c:pt idx="223">
                  <c:v>12.669355280768007</c:v>
                </c:pt>
                <c:pt idx="224">
                  <c:v>12.461486185436847</c:v>
                </c:pt>
                <c:pt idx="225">
                  <c:v>12.257283527973637</c:v>
                </c:pt>
                <c:pt idx="226">
                  <c:v>12.056686206714852</c:v>
                </c:pt>
                <c:pt idx="227">
                  <c:v>11.859634138264129</c:v>
                </c:pt>
                <c:pt idx="228">
                  <c:v>11.66606824052271</c:v>
                </c:pt>
                <c:pt idx="229">
                  <c:v>11.475930416002697</c:v>
                </c:pt>
                <c:pt idx="230">
                  <c:v>11.289163535418375</c:v>
                </c:pt>
                <c:pt idx="231">
                  <c:v>11.105711421551002</c:v>
                </c:pt>
                <c:pt idx="232">
                  <c:v>10.925518833382478</c:v>
                </c:pt>
                <c:pt idx="233">
                  <c:v>10.748531450493459</c:v>
                </c:pt>
                <c:pt idx="234">
                  <c:v>10.574695857721442</c:v>
                </c:pt>
                <c:pt idx="235">
                  <c:v>10.403858110610139</c:v>
                </c:pt>
                <c:pt idx="236">
                  <c:v>10.235867396754923</c:v>
                </c:pt>
                <c:pt idx="237">
                  <c:v>10.070676269976607</c:v>
                </c:pt>
                <c:pt idx="238">
                  <c:v>9.908238074792747</c:v>
                </c:pt>
                <c:pt idx="239">
                  <c:v>9.7485069332405754</c:v>
                </c:pt>
                <c:pt idx="240">
                  <c:v>9.5914377319195374</c:v>
                </c:pt>
                <c:pt idx="241">
                  <c:v>9.4369861092497587</c:v>
                </c:pt>
                <c:pt idx="242">
                  <c:v>9.2851084429428639</c:v>
                </c:pt>
                <c:pt idx="243">
                  <c:v>9.1357618376815743</c:v>
                </c:pt>
                <c:pt idx="244">
                  <c:v>8.9889041130046525</c:v>
                </c:pt>
                <c:pt idx="245">
                  <c:v>8.8444937913937274</c:v>
                </c:pt>
                <c:pt idx="246">
                  <c:v>8.702490086558667</c:v>
                </c:pt>
                <c:pt idx="247">
                  <c:v>8.5628528919181566</c:v>
                </c:pt>
                <c:pt idx="248">
                  <c:v>8.4255427692722762</c:v>
                </c:pt>
                <c:pt idx="249">
                  <c:v>8.2905209376638265</c:v>
                </c:pt>
                <c:pt idx="250">
                  <c:v>8.1577492624253072</c:v>
                </c:pt>
                <c:pt idx="251">
                  <c:v>8.0271902444084056</c:v>
                </c:pt>
                <c:pt idx="252">
                  <c:v>7.8988070093929865</c:v>
                </c:pt>
                <c:pt idx="253">
                  <c:v>7.7725632976725825</c:v>
                </c:pt>
                <c:pt idx="254">
                  <c:v>7.6484234538134537</c:v>
                </c:pt>
                <c:pt idx="255">
                  <c:v>7.526352416584289</c:v>
                </c:pt>
                <c:pt idx="256">
                  <c:v>7.4063157090537617</c:v>
                </c:pt>
                <c:pt idx="257">
                  <c:v>7.2882794288530786</c:v>
                </c:pt>
                <c:pt idx="258">
                  <c:v>7.1722102386008313</c:v>
                </c:pt>
                <c:pt idx="259">
                  <c:v>7.0580753564874046</c:v>
                </c:pt>
                <c:pt idx="260">
                  <c:v>6.9458425470162997</c:v>
                </c:pt>
                <c:pt idx="261">
                  <c:v>6.8354801118997592</c:v>
                </c:pt>
                <c:pt idx="262">
                  <c:v>6.7269568811061067</c:v>
                </c:pt>
                <c:pt idx="263">
                  <c:v>6.6202422040562956</c:v>
                </c:pt>
                <c:pt idx="264">
                  <c:v>6.5153059409671608</c:v>
                </c:pt>
                <c:pt idx="265">
                  <c:v>6.412118454338942</c:v>
                </c:pt>
                <c:pt idx="266">
                  <c:v>6.3106506005846654</c:v>
                </c:pt>
                <c:pt idx="267">
                  <c:v>6.2108737217990173</c:v>
                </c:pt>
                <c:pt idx="268">
                  <c:v>6.1127596376644009</c:v>
                </c:pt>
                <c:pt idx="269">
                  <c:v>6.0162806374918798</c:v>
                </c:pt>
                <c:pt idx="270">
                  <c:v>5.9214094723947408</c:v>
                </c:pt>
                <c:pt idx="271">
                  <c:v>5.8281193475925157</c:v>
                </c:pt>
                <c:pt idx="272">
                  <c:v>5.7363839148432332</c:v>
                </c:pt>
                <c:pt idx="273">
                  <c:v>5.6461772650017972</c:v>
                </c:pt>
                <c:pt idx="274">
                  <c:v>5.5574739207023809</c:v>
                </c:pt>
                <c:pt idx="275">
                  <c:v>5.4702488291627738</c:v>
                </c:pt>
                <c:pt idx="276">
                  <c:v>5.3844773551086309</c:v>
                </c:pt>
                <c:pt idx="277">
                  <c:v>5.3001352738156582</c:v>
                </c:pt>
                <c:pt idx="278">
                  <c:v>5.2171987642677431</c:v>
                </c:pt>
                <c:pt idx="279">
                  <c:v>5.1356444024290981</c:v>
                </c:pt>
                <c:pt idx="280">
                  <c:v>5.0554491546285352</c:v>
                </c:pt>
                <c:pt idx="281">
                  <c:v>4.9765903710539945</c:v>
                </c:pt>
                <c:pt idx="282">
                  <c:v>4.8990457793554736</c:v>
                </c:pt>
                <c:pt idx="283">
                  <c:v>4.8227934783545789</c:v>
                </c:pt>
                <c:pt idx="284">
                  <c:v>4.7478119318589007</c:v>
                </c:pt>
                <c:pt idx="285">
                  <c:v>4.6740799625794747</c:v>
                </c:pt>
                <c:pt idx="286">
                  <c:v>4.6015767461496067</c:v>
                </c:pt>
                <c:pt idx="287">
                  <c:v>4.5302818052433844</c:v>
                </c:pt>
                <c:pt idx="288">
                  <c:v>4.4601750037921866</c:v>
                </c:pt>
                <c:pt idx="289">
                  <c:v>4.3912365412975989</c:v>
                </c:pt>
                <c:pt idx="290">
                  <c:v>4.3234469472390815</c:v>
                </c:pt>
                <c:pt idx="291">
                  <c:v>4.2567870755748514</c:v>
                </c:pt>
                <c:pt idx="292">
                  <c:v>4.1912380993343996</c:v>
                </c:pt>
                <c:pt idx="293">
                  <c:v>4.1267815053011274</c:v>
                </c:pt>
                <c:pt idx="294">
                  <c:v>4.063399088783596</c:v>
                </c:pt>
                <c:pt idx="295">
                  <c:v>4.001072948473916</c:v>
                </c:pt>
                <c:pt idx="296">
                  <c:v>3.9397854813918189</c:v>
                </c:pt>
                <c:pt idx="297">
                  <c:v>3.8795193779129917</c:v>
                </c:pt>
                <c:pt idx="298">
                  <c:v>3.8202576168802591</c:v>
                </c:pt>
                <c:pt idx="299">
                  <c:v>3.7619834607962419</c:v>
                </c:pt>
                <c:pt idx="300">
                  <c:v>3.7046804510961282</c:v>
                </c:pt>
                <c:pt idx="301">
                  <c:v>3.6483324034992322</c:v>
                </c:pt>
                <c:pt idx="302">
                  <c:v>3.5929234034380024</c:v>
                </c:pt>
                <c:pt idx="303">
                  <c:v>3.5384378015632296</c:v>
                </c:pt>
                <c:pt idx="304">
                  <c:v>3.4848602093241401</c:v>
                </c:pt>
                <c:pt idx="305">
                  <c:v>3.4321754946221565</c:v>
                </c:pt>
                <c:pt idx="306">
                  <c:v>3.3803687775370963</c:v>
                </c:pt>
                <c:pt idx="307">
                  <c:v>3.3294254261245744</c:v>
                </c:pt>
                <c:pt idx="308">
                  <c:v>3.2793310522834647</c:v>
                </c:pt>
                <c:pt idx="309">
                  <c:v>3.2300715076922133</c:v>
                </c:pt>
                <c:pt idx="310">
                  <c:v>3.1816328798128852</c:v>
                </c:pt>
                <c:pt idx="311">
                  <c:v>3.1340014879617972</c:v>
                </c:pt>
                <c:pt idx="312">
                  <c:v>3.0871638794456389</c:v>
                </c:pt>
                <c:pt idx="313">
                  <c:v>3.0411068257619793</c:v>
                </c:pt>
                <c:pt idx="314">
                  <c:v>2.9958173188631023</c:v>
                </c:pt>
                <c:pt idx="315">
                  <c:v>2.9512825674820968</c:v>
                </c:pt>
                <c:pt idx="316">
                  <c:v>2.9074899935201746</c:v>
                </c:pt>
                <c:pt idx="317">
                  <c:v>2.8644272284942032</c:v>
                </c:pt>
                <c:pt idx="318">
                  <c:v>2.8220821100434228</c:v>
                </c:pt>
                <c:pt idx="319">
                  <c:v>2.7804426784944014</c:v>
                </c:pt>
                <c:pt idx="320">
                  <c:v>2.7394971734832145</c:v>
                </c:pt>
                <c:pt idx="321">
                  <c:v>2.6992340306339351</c:v>
                </c:pt>
                <c:pt idx="322">
                  <c:v>2.6596418782924607</c:v>
                </c:pt>
                <c:pt idx="323">
                  <c:v>2.6207095343147828</c:v>
                </c:pt>
                <c:pt idx="324">
                  <c:v>2.5824260029087762</c:v>
                </c:pt>
                <c:pt idx="325">
                  <c:v>2.5447804715286213</c:v>
                </c:pt>
                <c:pt idx="326">
                  <c:v>2.5077623078209772</c:v>
                </c:pt>
                <c:pt idx="327">
                  <c:v>2.4713610566220559</c:v>
                </c:pt>
                <c:pt idx="328">
                  <c:v>2.4355664370047321</c:v>
                </c:pt>
                <c:pt idx="329">
                  <c:v>2.400368339374864</c:v>
                </c:pt>
                <c:pt idx="330">
                  <c:v>2.3657568226160142</c:v>
                </c:pt>
                <c:pt idx="331">
                  <c:v>2.3317221112817399</c:v>
                </c:pt>
                <c:pt idx="332">
                  <c:v>2.2982545928346831</c:v>
                </c:pt>
                <c:pt idx="333">
                  <c:v>2.2653448149316735</c:v>
                </c:pt>
                <c:pt idx="334">
                  <c:v>2.2329834827540642</c:v>
                </c:pt>
                <c:pt idx="335">
                  <c:v>2.2011614563825717</c:v>
                </c:pt>
                <c:pt idx="336">
                  <c:v>2.1698697482158531</c:v>
                </c:pt>
                <c:pt idx="337">
                  <c:v>2.1390995204321097</c:v>
                </c:pt>
                <c:pt idx="338">
                  <c:v>2.1088420824929948</c:v>
                </c:pt>
                <c:pt idx="339">
                  <c:v>2.0790888886891086</c:v>
                </c:pt>
                <c:pt idx="340">
                  <c:v>2.0498315357264114</c:v>
                </c:pt>
                <c:pt idx="341">
                  <c:v>2.0210617603528496</c:v>
                </c:pt>
                <c:pt idx="342">
                  <c:v>1.9927714370245393</c:v>
                </c:pt>
                <c:pt idx="343">
                  <c:v>1.964952575610841</c:v>
                </c:pt>
                <c:pt idx="344">
                  <c:v>1.9375973191376816</c:v>
                </c:pt>
                <c:pt idx="345">
                  <c:v>1.9106979415684813</c:v>
                </c:pt>
                <c:pt idx="346">
                  <c:v>1.8842468456220629</c:v>
                </c:pt>
                <c:pt idx="347">
                  <c:v>1.8582365606269289</c:v>
                </c:pt>
                <c:pt idx="348">
                  <c:v>1.8326597404112923</c:v>
                </c:pt>
                <c:pt idx="349">
                  <c:v>1.8075091612282734</c:v>
                </c:pt>
                <c:pt idx="350">
                  <c:v>1.7827777197156744</c:v>
                </c:pt>
                <c:pt idx="351">
                  <c:v>1.7584584308897493</c:v>
                </c:pt>
                <c:pt idx="352">
                  <c:v>1.7345444261724163</c:v>
                </c:pt>
                <c:pt idx="353">
                  <c:v>1.7110289514513379</c:v>
                </c:pt>
                <c:pt idx="354">
                  <c:v>1.6879053651723375</c:v>
                </c:pt>
                <c:pt idx="355">
                  <c:v>1.665167136463602</c:v>
                </c:pt>
                <c:pt idx="356">
                  <c:v>1.6428078432911453</c:v>
                </c:pt>
                <c:pt idx="357">
                  <c:v>1.6208211706450124</c:v>
                </c:pt>
                <c:pt idx="358">
                  <c:v>1.5992009087557089</c:v>
                </c:pt>
                <c:pt idx="359">
                  <c:v>1.5779409513403586</c:v>
                </c:pt>
                <c:pt idx="360">
                  <c:v>1.5570352938780805</c:v>
                </c:pt>
                <c:pt idx="361">
                  <c:v>1.5364780319141151</c:v>
                </c:pt>
                <c:pt idx="362">
                  <c:v>1.5162633593922088</c:v>
                </c:pt>
                <c:pt idx="363">
                  <c:v>1.4963855670147899</c:v>
                </c:pt>
                <c:pt idx="364">
                  <c:v>1.476839040630473</c:v>
                </c:pt>
                <c:pt idx="365">
                  <c:v>1.4576182596484344</c:v>
                </c:pt>
                <c:pt idx="366">
                  <c:v>1.438717795479215</c:v>
                </c:pt>
                <c:pt idx="367">
                  <c:v>1.4201323100015026</c:v>
                </c:pt>
                <c:pt idx="368">
                  <c:v>1.4018565540544727</c:v>
                </c:pt>
                <c:pt idx="369">
                  <c:v>1.3838853659552464</c:v>
                </c:pt>
                <c:pt idx="370">
                  <c:v>1.3662136700410608</c:v>
                </c:pt>
                <c:pt idx="371">
                  <c:v>1.3488364752357342</c:v>
                </c:pt>
                <c:pt idx="372">
                  <c:v>1.3317488736400163</c:v>
                </c:pt>
                <c:pt idx="373">
                  <c:v>1.3149460391454357</c:v>
                </c:pt>
                <c:pt idx="374">
                  <c:v>1.2984232260712469</c:v>
                </c:pt>
                <c:pt idx="375">
                  <c:v>1.2821757678240897</c:v>
                </c:pt>
                <c:pt idx="376">
                  <c:v>1.2661990755799892</c:v>
                </c:pt>
                <c:pt idx="377">
                  <c:v>1.2504886369883181</c:v>
                </c:pt>
                <c:pt idx="378">
                  <c:v>1.2350400148973593</c:v>
                </c:pt>
                <c:pt idx="379">
                  <c:v>1.2198488461011046</c:v>
                </c:pt>
                <c:pt idx="380">
                  <c:v>1.2049108401069417</c:v>
                </c:pt>
                <c:pt idx="381">
                  <c:v>1.1902217779238757</c:v>
                </c:pt>
                <c:pt idx="382">
                  <c:v>1.1757775108709427</c:v>
                </c:pt>
                <c:pt idx="383">
                  <c:v>1.1615739594054897</c:v>
                </c:pt>
                <c:pt idx="384">
                  <c:v>1.1476071119709688</c:v>
                </c:pt>
                <c:pt idx="385">
                  <c:v>1.1338730238639456</c:v>
                </c:pt>
                <c:pt idx="386">
                  <c:v>1.1203678161199795</c:v>
                </c:pt>
                <c:pt idx="387">
                  <c:v>1.1070876744180771</c:v>
                </c:pt>
                <c:pt idx="388">
                  <c:v>1.0940288480034002</c:v>
                </c:pt>
                <c:pt idx="389">
                  <c:v>1.0811876486279268</c:v>
                </c:pt>
                <c:pt idx="390">
                  <c:v>1.0685604495087677</c:v>
                </c:pt>
                <c:pt idx="391">
                  <c:v>1.0561436843038423</c:v>
                </c:pt>
                <c:pt idx="392">
                  <c:v>1.0439338461046239</c:v>
                </c:pt>
                <c:pt idx="393">
                  <c:v>1.0319274864456716</c:v>
                </c:pt>
                <c:pt idx="394">
                  <c:v>1.0201212143306699</c:v>
                </c:pt>
                <c:pt idx="395">
                  <c:v>1.008511695274698</c:v>
                </c:pt>
                <c:pt idx="396">
                  <c:v>0.99709565036245817</c:v>
                </c:pt>
                <c:pt idx="397">
                  <c:v>0.9858698553222035</c:v>
                </c:pt>
                <c:pt idx="398">
                  <c:v>0.97483113961509416</c:v>
                </c:pt>
                <c:pt idx="399">
                  <c:v>0.96397638553973197</c:v>
                </c:pt>
                <c:pt idx="400">
                  <c:v>0.95330252735161825</c:v>
                </c:pt>
                <c:pt idx="401">
                  <c:v>0.942806550397284</c:v>
                </c:pt>
                <c:pt idx="402">
                  <c:v>0.9324854902628531</c:v>
                </c:pt>
                <c:pt idx="403">
                  <c:v>0.92233643193679071</c:v>
                </c:pt>
                <c:pt idx="404">
                  <c:v>0.91235650898660903</c:v>
                </c:pt>
                <c:pt idx="405">
                  <c:v>0.9025429027492895</c:v>
                </c:pt>
                <c:pt idx="406">
                  <c:v>0.89289284153519954</c:v>
                </c:pt>
                <c:pt idx="407">
                  <c:v>0.88340359984527428</c:v>
                </c:pt>
                <c:pt idx="408">
                  <c:v>0.87407249760124484</c:v>
                </c:pt>
                <c:pt idx="409">
                  <c:v>0.86489689938869485</c:v>
                </c:pt>
                <c:pt idx="410">
                  <c:v>0.85587421371273209</c:v>
                </c:pt>
                <c:pt idx="411">
                  <c:v>0.84700189226606304</c:v>
                </c:pt>
                <c:pt idx="412">
                  <c:v>0.83827742920926673</c:v>
                </c:pt>
                <c:pt idx="413">
                  <c:v>0.82969836046306167</c:v>
                </c:pt>
                <c:pt idx="414">
                  <c:v>0.82126226301236782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8729-5D40-BFD4-A1840D27FF5D}"/>
            </c:ext>
          </c:extLst>
        </c:ser>
        <c:dLbls/>
        <c:axId val="294654720"/>
        <c:axId val="294656640"/>
      </c:scatterChart>
      <c:valAx>
        <c:axId val="294654720"/>
        <c:scaling>
          <c:orientation val="minMax"/>
          <c:max val="33"/>
          <c:min val="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 in min 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4656640"/>
        <c:crosses val="autoZero"/>
        <c:crossBetween val="midCat"/>
      </c:valAx>
      <c:valAx>
        <c:axId val="29465664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u="none" strike="noStrike" baseline="0">
                    <a:solidFill>
                      <a:schemeClr val="tx1"/>
                    </a:solidFill>
                    <a:effectLst/>
                  </a:rPr>
                  <a:t>c</a:t>
                </a:r>
                <a:r>
                  <a:rPr lang="de-DE" sz="1000" b="0" i="0" u="none" strike="noStrike" baseline="-25000">
                    <a:solidFill>
                      <a:schemeClr val="tx1"/>
                    </a:solidFill>
                    <a:effectLst/>
                  </a:rPr>
                  <a:t>cab 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baseline="0">
                    <a:effectLst/>
                  </a:rPr>
                  <a:t>in µg/m</a:t>
                </a:r>
                <a:r>
                  <a:rPr lang="de-DE" sz="1000" b="0" i="0" baseline="30000">
                    <a:effectLst/>
                  </a:rPr>
                  <a:t>3</a:t>
                </a:r>
                <a:endParaRPr lang="de-DE" sz="10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4654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S4A!$D$39:$D$459</c:f>
              <c:numCache>
                <c:formatCode>0.00</c:formatCode>
                <c:ptCount val="421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2.0166666666666666</c:v>
                </c:pt>
                <c:pt idx="26">
                  <c:v>2.0333333333333332</c:v>
                </c:pt>
                <c:pt idx="27">
                  <c:v>2.0499999999999998</c:v>
                </c:pt>
                <c:pt idx="28">
                  <c:v>2.0666666666666669</c:v>
                </c:pt>
                <c:pt idx="29">
                  <c:v>2.0833333333333335</c:v>
                </c:pt>
                <c:pt idx="30">
                  <c:v>2.1</c:v>
                </c:pt>
                <c:pt idx="31">
                  <c:v>2.1166666666666667</c:v>
                </c:pt>
                <c:pt idx="32">
                  <c:v>2.1333333333333333</c:v>
                </c:pt>
                <c:pt idx="33">
                  <c:v>2.15</c:v>
                </c:pt>
                <c:pt idx="34">
                  <c:v>2.1666666666666665</c:v>
                </c:pt>
                <c:pt idx="35">
                  <c:v>2.1833333333333331</c:v>
                </c:pt>
                <c:pt idx="36">
                  <c:v>2.2000000000000002</c:v>
                </c:pt>
                <c:pt idx="37">
                  <c:v>2.2166666666666668</c:v>
                </c:pt>
                <c:pt idx="38">
                  <c:v>2.2333333333333334</c:v>
                </c:pt>
                <c:pt idx="39">
                  <c:v>2.25</c:v>
                </c:pt>
                <c:pt idx="40">
                  <c:v>2.2666666666666666</c:v>
                </c:pt>
                <c:pt idx="41">
                  <c:v>2.2833333333333332</c:v>
                </c:pt>
                <c:pt idx="42">
                  <c:v>2.2999999999999998</c:v>
                </c:pt>
                <c:pt idx="43">
                  <c:v>2.3166666666666669</c:v>
                </c:pt>
                <c:pt idx="44">
                  <c:v>2.3333333333333335</c:v>
                </c:pt>
                <c:pt idx="45">
                  <c:v>2.35</c:v>
                </c:pt>
                <c:pt idx="46">
                  <c:v>2.3666666666666667</c:v>
                </c:pt>
                <c:pt idx="47">
                  <c:v>2.3833333333333333</c:v>
                </c:pt>
                <c:pt idx="48">
                  <c:v>2.4</c:v>
                </c:pt>
                <c:pt idx="49">
                  <c:v>2.4166666666666665</c:v>
                </c:pt>
                <c:pt idx="50">
                  <c:v>2.4333333333333331</c:v>
                </c:pt>
                <c:pt idx="51">
                  <c:v>2.4500000000000002</c:v>
                </c:pt>
                <c:pt idx="52">
                  <c:v>2.4666666666666668</c:v>
                </c:pt>
                <c:pt idx="53">
                  <c:v>2.4833333333333334</c:v>
                </c:pt>
                <c:pt idx="54">
                  <c:v>2.5</c:v>
                </c:pt>
                <c:pt idx="55">
                  <c:v>2.5833333333333335</c:v>
                </c:pt>
                <c:pt idx="56">
                  <c:v>2.6666666666666665</c:v>
                </c:pt>
                <c:pt idx="57">
                  <c:v>2.75</c:v>
                </c:pt>
                <c:pt idx="58">
                  <c:v>2.8333333333333335</c:v>
                </c:pt>
                <c:pt idx="59">
                  <c:v>2.9166666666666665</c:v>
                </c:pt>
                <c:pt idx="60">
                  <c:v>3</c:v>
                </c:pt>
                <c:pt idx="61">
                  <c:v>3.0833333333333335</c:v>
                </c:pt>
                <c:pt idx="62">
                  <c:v>3.1666666666666665</c:v>
                </c:pt>
                <c:pt idx="63">
                  <c:v>3.25</c:v>
                </c:pt>
                <c:pt idx="64">
                  <c:v>3.3333333333333335</c:v>
                </c:pt>
                <c:pt idx="65">
                  <c:v>3.4166666666666665</c:v>
                </c:pt>
                <c:pt idx="66">
                  <c:v>3.5</c:v>
                </c:pt>
                <c:pt idx="67">
                  <c:v>3.5833333333333335</c:v>
                </c:pt>
                <c:pt idx="68">
                  <c:v>3.6666666666666665</c:v>
                </c:pt>
                <c:pt idx="69">
                  <c:v>3.75</c:v>
                </c:pt>
                <c:pt idx="70">
                  <c:v>3.8333333333333335</c:v>
                </c:pt>
                <c:pt idx="71">
                  <c:v>3.9166666666666665</c:v>
                </c:pt>
                <c:pt idx="72">
                  <c:v>4</c:v>
                </c:pt>
                <c:pt idx="73">
                  <c:v>4.083333333333333</c:v>
                </c:pt>
                <c:pt idx="74">
                  <c:v>4.166666666666667</c:v>
                </c:pt>
                <c:pt idx="75">
                  <c:v>4.25</c:v>
                </c:pt>
                <c:pt idx="76">
                  <c:v>4.333333333333333</c:v>
                </c:pt>
                <c:pt idx="77">
                  <c:v>4.416666666666667</c:v>
                </c:pt>
                <c:pt idx="78">
                  <c:v>4.5</c:v>
                </c:pt>
                <c:pt idx="79">
                  <c:v>4.583333333333333</c:v>
                </c:pt>
                <c:pt idx="80">
                  <c:v>4.666666666666667</c:v>
                </c:pt>
                <c:pt idx="81">
                  <c:v>4.75</c:v>
                </c:pt>
                <c:pt idx="82">
                  <c:v>4.833333333333333</c:v>
                </c:pt>
                <c:pt idx="83">
                  <c:v>4.916666666666667</c:v>
                </c:pt>
                <c:pt idx="84">
                  <c:v>5</c:v>
                </c:pt>
                <c:pt idx="85">
                  <c:v>5.083333333333333</c:v>
                </c:pt>
                <c:pt idx="86">
                  <c:v>5.166666666666667</c:v>
                </c:pt>
                <c:pt idx="87">
                  <c:v>5.25</c:v>
                </c:pt>
                <c:pt idx="88">
                  <c:v>5.333333333333333</c:v>
                </c:pt>
                <c:pt idx="89">
                  <c:v>5.416666666666667</c:v>
                </c:pt>
                <c:pt idx="90">
                  <c:v>5.5</c:v>
                </c:pt>
                <c:pt idx="91">
                  <c:v>5.583333333333333</c:v>
                </c:pt>
                <c:pt idx="92">
                  <c:v>5.666666666666667</c:v>
                </c:pt>
                <c:pt idx="93">
                  <c:v>5.75</c:v>
                </c:pt>
                <c:pt idx="94">
                  <c:v>5.833333333333333</c:v>
                </c:pt>
                <c:pt idx="95">
                  <c:v>5.916666666666667</c:v>
                </c:pt>
                <c:pt idx="96">
                  <c:v>6</c:v>
                </c:pt>
                <c:pt idx="97">
                  <c:v>6.083333333333333</c:v>
                </c:pt>
                <c:pt idx="98">
                  <c:v>6.166666666666667</c:v>
                </c:pt>
                <c:pt idx="99">
                  <c:v>6.25</c:v>
                </c:pt>
                <c:pt idx="100">
                  <c:v>6.333333333333333</c:v>
                </c:pt>
                <c:pt idx="101">
                  <c:v>6.416666666666667</c:v>
                </c:pt>
                <c:pt idx="102">
                  <c:v>6.5</c:v>
                </c:pt>
                <c:pt idx="103">
                  <c:v>6.583333333333333</c:v>
                </c:pt>
                <c:pt idx="104">
                  <c:v>6.666666666666667</c:v>
                </c:pt>
                <c:pt idx="105">
                  <c:v>6.75</c:v>
                </c:pt>
                <c:pt idx="106">
                  <c:v>6.833333333333333</c:v>
                </c:pt>
                <c:pt idx="107">
                  <c:v>6.916666666666667</c:v>
                </c:pt>
                <c:pt idx="108">
                  <c:v>7</c:v>
                </c:pt>
                <c:pt idx="109">
                  <c:v>7.083333333333333</c:v>
                </c:pt>
                <c:pt idx="110">
                  <c:v>7.166666666666667</c:v>
                </c:pt>
                <c:pt idx="111">
                  <c:v>7.25</c:v>
                </c:pt>
                <c:pt idx="112">
                  <c:v>7.333333333333333</c:v>
                </c:pt>
                <c:pt idx="113">
                  <c:v>7.416666666666667</c:v>
                </c:pt>
                <c:pt idx="114">
                  <c:v>7.5</c:v>
                </c:pt>
                <c:pt idx="115">
                  <c:v>7.583333333333333</c:v>
                </c:pt>
                <c:pt idx="116">
                  <c:v>7.666666666666667</c:v>
                </c:pt>
                <c:pt idx="117">
                  <c:v>7.75</c:v>
                </c:pt>
                <c:pt idx="118">
                  <c:v>7.833333333333333</c:v>
                </c:pt>
                <c:pt idx="119">
                  <c:v>7.916666666666667</c:v>
                </c:pt>
                <c:pt idx="120">
                  <c:v>8</c:v>
                </c:pt>
                <c:pt idx="121">
                  <c:v>8.0833333333333339</c:v>
                </c:pt>
                <c:pt idx="122">
                  <c:v>8.1666666666666661</c:v>
                </c:pt>
                <c:pt idx="123">
                  <c:v>8.25</c:v>
                </c:pt>
                <c:pt idx="124">
                  <c:v>8.3333333333333339</c:v>
                </c:pt>
                <c:pt idx="125">
                  <c:v>8.4166666666666661</c:v>
                </c:pt>
                <c:pt idx="126">
                  <c:v>8.5</c:v>
                </c:pt>
                <c:pt idx="127">
                  <c:v>8.5833333333333339</c:v>
                </c:pt>
                <c:pt idx="128">
                  <c:v>8.6666666666666661</c:v>
                </c:pt>
                <c:pt idx="129">
                  <c:v>8.75</c:v>
                </c:pt>
                <c:pt idx="130">
                  <c:v>8.8333333333333339</c:v>
                </c:pt>
                <c:pt idx="131">
                  <c:v>8.9166666666666661</c:v>
                </c:pt>
                <c:pt idx="132">
                  <c:v>9</c:v>
                </c:pt>
                <c:pt idx="133">
                  <c:v>9.0833333333333339</c:v>
                </c:pt>
                <c:pt idx="134">
                  <c:v>9.1666666666666661</c:v>
                </c:pt>
                <c:pt idx="135">
                  <c:v>9.25</c:v>
                </c:pt>
                <c:pt idx="136">
                  <c:v>9.3333333333333339</c:v>
                </c:pt>
                <c:pt idx="137">
                  <c:v>9.4166666666666661</c:v>
                </c:pt>
                <c:pt idx="138">
                  <c:v>9.5</c:v>
                </c:pt>
                <c:pt idx="139">
                  <c:v>9.5833333333333339</c:v>
                </c:pt>
                <c:pt idx="140">
                  <c:v>9.6666666666666661</c:v>
                </c:pt>
                <c:pt idx="141">
                  <c:v>9.75</c:v>
                </c:pt>
                <c:pt idx="142">
                  <c:v>9.8333333333333339</c:v>
                </c:pt>
                <c:pt idx="143">
                  <c:v>9.9166666666666661</c:v>
                </c:pt>
                <c:pt idx="144">
                  <c:v>10</c:v>
                </c:pt>
                <c:pt idx="145">
                  <c:v>10.083333333333334</c:v>
                </c:pt>
                <c:pt idx="146">
                  <c:v>10.166666666666666</c:v>
                </c:pt>
                <c:pt idx="147">
                  <c:v>10.25</c:v>
                </c:pt>
                <c:pt idx="148">
                  <c:v>10.333333333333334</c:v>
                </c:pt>
                <c:pt idx="149">
                  <c:v>10.416666666666666</c:v>
                </c:pt>
                <c:pt idx="150">
                  <c:v>10.5</c:v>
                </c:pt>
                <c:pt idx="151">
                  <c:v>10.583333333333334</c:v>
                </c:pt>
                <c:pt idx="152">
                  <c:v>10.666666666666666</c:v>
                </c:pt>
                <c:pt idx="153">
                  <c:v>10.75</c:v>
                </c:pt>
                <c:pt idx="154">
                  <c:v>10.833333333333334</c:v>
                </c:pt>
                <c:pt idx="155">
                  <c:v>10.916666666666666</c:v>
                </c:pt>
                <c:pt idx="156">
                  <c:v>11</c:v>
                </c:pt>
                <c:pt idx="157">
                  <c:v>11.083333333333334</c:v>
                </c:pt>
                <c:pt idx="158">
                  <c:v>11.166666666666666</c:v>
                </c:pt>
                <c:pt idx="159">
                  <c:v>11.25</c:v>
                </c:pt>
                <c:pt idx="160">
                  <c:v>11.333333333333334</c:v>
                </c:pt>
                <c:pt idx="161">
                  <c:v>11.416666666666666</c:v>
                </c:pt>
                <c:pt idx="162">
                  <c:v>11.5</c:v>
                </c:pt>
                <c:pt idx="163">
                  <c:v>11.583333333333334</c:v>
                </c:pt>
                <c:pt idx="164">
                  <c:v>11.666666666666666</c:v>
                </c:pt>
                <c:pt idx="165">
                  <c:v>11.75</c:v>
                </c:pt>
                <c:pt idx="166">
                  <c:v>11.833333333333334</c:v>
                </c:pt>
                <c:pt idx="167">
                  <c:v>11.916666666666666</c:v>
                </c:pt>
                <c:pt idx="168">
                  <c:v>12</c:v>
                </c:pt>
                <c:pt idx="169">
                  <c:v>12.083333333333334</c:v>
                </c:pt>
                <c:pt idx="170">
                  <c:v>12.166666666666666</c:v>
                </c:pt>
                <c:pt idx="171">
                  <c:v>12.25</c:v>
                </c:pt>
                <c:pt idx="172">
                  <c:v>12.333333333333334</c:v>
                </c:pt>
                <c:pt idx="173">
                  <c:v>12.416666666666666</c:v>
                </c:pt>
                <c:pt idx="174">
                  <c:v>12.5</c:v>
                </c:pt>
                <c:pt idx="175">
                  <c:v>12.583333333333334</c:v>
                </c:pt>
                <c:pt idx="176">
                  <c:v>12.666666666666666</c:v>
                </c:pt>
                <c:pt idx="177">
                  <c:v>12.75</c:v>
                </c:pt>
                <c:pt idx="178">
                  <c:v>12.833333333333334</c:v>
                </c:pt>
                <c:pt idx="179">
                  <c:v>12.916666666666666</c:v>
                </c:pt>
                <c:pt idx="180">
                  <c:v>13</c:v>
                </c:pt>
                <c:pt idx="181">
                  <c:v>13.083333333333334</c:v>
                </c:pt>
                <c:pt idx="182">
                  <c:v>13.166666666666666</c:v>
                </c:pt>
                <c:pt idx="183">
                  <c:v>13.25</c:v>
                </c:pt>
                <c:pt idx="184">
                  <c:v>13.333333333333334</c:v>
                </c:pt>
                <c:pt idx="185">
                  <c:v>13.416666666666666</c:v>
                </c:pt>
                <c:pt idx="186">
                  <c:v>13.5</c:v>
                </c:pt>
                <c:pt idx="187">
                  <c:v>13.583333333333334</c:v>
                </c:pt>
                <c:pt idx="188">
                  <c:v>13.666666666666666</c:v>
                </c:pt>
                <c:pt idx="189">
                  <c:v>13.75</c:v>
                </c:pt>
                <c:pt idx="190">
                  <c:v>13.833333333333334</c:v>
                </c:pt>
                <c:pt idx="191">
                  <c:v>13.916666666666666</c:v>
                </c:pt>
                <c:pt idx="192">
                  <c:v>14</c:v>
                </c:pt>
                <c:pt idx="193">
                  <c:v>14.083333333333334</c:v>
                </c:pt>
                <c:pt idx="194">
                  <c:v>14.166666666666666</c:v>
                </c:pt>
                <c:pt idx="195">
                  <c:v>14.25</c:v>
                </c:pt>
                <c:pt idx="196">
                  <c:v>14.333333333333334</c:v>
                </c:pt>
                <c:pt idx="197">
                  <c:v>14.416666666666666</c:v>
                </c:pt>
                <c:pt idx="198">
                  <c:v>14.5</c:v>
                </c:pt>
                <c:pt idx="199">
                  <c:v>14.583333333333334</c:v>
                </c:pt>
                <c:pt idx="200">
                  <c:v>14.666666666666666</c:v>
                </c:pt>
                <c:pt idx="201">
                  <c:v>14.75</c:v>
                </c:pt>
                <c:pt idx="202">
                  <c:v>14.833333333333334</c:v>
                </c:pt>
                <c:pt idx="203">
                  <c:v>14.916666666666666</c:v>
                </c:pt>
                <c:pt idx="204">
                  <c:v>15</c:v>
                </c:pt>
                <c:pt idx="205">
                  <c:v>15.083333333333334</c:v>
                </c:pt>
                <c:pt idx="206">
                  <c:v>15.166666666666666</c:v>
                </c:pt>
                <c:pt idx="207">
                  <c:v>15.25</c:v>
                </c:pt>
                <c:pt idx="208">
                  <c:v>15.333333333333334</c:v>
                </c:pt>
                <c:pt idx="209">
                  <c:v>15.416666666666666</c:v>
                </c:pt>
                <c:pt idx="210">
                  <c:v>15.5</c:v>
                </c:pt>
                <c:pt idx="211">
                  <c:v>15.583333333333334</c:v>
                </c:pt>
                <c:pt idx="212">
                  <c:v>15.666666666666666</c:v>
                </c:pt>
                <c:pt idx="213">
                  <c:v>15.75</c:v>
                </c:pt>
                <c:pt idx="214">
                  <c:v>15.833333333333334</c:v>
                </c:pt>
                <c:pt idx="215">
                  <c:v>15.916666666666666</c:v>
                </c:pt>
                <c:pt idx="216">
                  <c:v>16</c:v>
                </c:pt>
                <c:pt idx="217">
                  <c:v>16.083333333333332</c:v>
                </c:pt>
                <c:pt idx="218">
                  <c:v>16.166666666666668</c:v>
                </c:pt>
                <c:pt idx="219">
                  <c:v>16.25</c:v>
                </c:pt>
                <c:pt idx="220">
                  <c:v>16.333333333333332</c:v>
                </c:pt>
                <c:pt idx="221">
                  <c:v>16.416666666666668</c:v>
                </c:pt>
                <c:pt idx="222">
                  <c:v>16.5</c:v>
                </c:pt>
                <c:pt idx="223">
                  <c:v>16.583333333333332</c:v>
                </c:pt>
                <c:pt idx="224">
                  <c:v>16.666666666666668</c:v>
                </c:pt>
                <c:pt idx="225">
                  <c:v>16.75</c:v>
                </c:pt>
                <c:pt idx="226">
                  <c:v>16.833333333333332</c:v>
                </c:pt>
                <c:pt idx="227">
                  <c:v>16.916666666666668</c:v>
                </c:pt>
                <c:pt idx="228">
                  <c:v>17</c:v>
                </c:pt>
                <c:pt idx="229">
                  <c:v>17.083333333333332</c:v>
                </c:pt>
                <c:pt idx="230">
                  <c:v>17.166666666666668</c:v>
                </c:pt>
                <c:pt idx="231">
                  <c:v>17.25</c:v>
                </c:pt>
                <c:pt idx="232">
                  <c:v>17.333333333333332</c:v>
                </c:pt>
                <c:pt idx="233">
                  <c:v>17.416666666666668</c:v>
                </c:pt>
                <c:pt idx="234">
                  <c:v>17.5</c:v>
                </c:pt>
                <c:pt idx="235">
                  <c:v>17.583333333333332</c:v>
                </c:pt>
                <c:pt idx="236">
                  <c:v>17.666666666666668</c:v>
                </c:pt>
                <c:pt idx="237">
                  <c:v>17.75</c:v>
                </c:pt>
                <c:pt idx="238">
                  <c:v>17.833333333333332</c:v>
                </c:pt>
                <c:pt idx="239">
                  <c:v>17.916666666666668</c:v>
                </c:pt>
                <c:pt idx="240">
                  <c:v>18</c:v>
                </c:pt>
                <c:pt idx="241">
                  <c:v>18.083333333333332</c:v>
                </c:pt>
                <c:pt idx="242">
                  <c:v>18.166666666666668</c:v>
                </c:pt>
                <c:pt idx="243">
                  <c:v>18.25</c:v>
                </c:pt>
                <c:pt idx="244">
                  <c:v>18.333333333333332</c:v>
                </c:pt>
                <c:pt idx="245">
                  <c:v>18.416666666666668</c:v>
                </c:pt>
                <c:pt idx="246">
                  <c:v>18.5</c:v>
                </c:pt>
                <c:pt idx="247">
                  <c:v>18.583333333333332</c:v>
                </c:pt>
                <c:pt idx="248">
                  <c:v>18.666666666666668</c:v>
                </c:pt>
                <c:pt idx="249">
                  <c:v>18.75</c:v>
                </c:pt>
                <c:pt idx="250">
                  <c:v>18.833333333333332</c:v>
                </c:pt>
                <c:pt idx="251">
                  <c:v>18.916666666666668</c:v>
                </c:pt>
                <c:pt idx="252">
                  <c:v>19</c:v>
                </c:pt>
                <c:pt idx="253">
                  <c:v>19.083333333333332</c:v>
                </c:pt>
                <c:pt idx="254">
                  <c:v>19.166666666666668</c:v>
                </c:pt>
                <c:pt idx="255">
                  <c:v>19.25</c:v>
                </c:pt>
                <c:pt idx="256">
                  <c:v>19.333333333333332</c:v>
                </c:pt>
                <c:pt idx="257">
                  <c:v>19.416666666666668</c:v>
                </c:pt>
                <c:pt idx="258">
                  <c:v>19.5</c:v>
                </c:pt>
                <c:pt idx="259">
                  <c:v>19.583333333333332</c:v>
                </c:pt>
                <c:pt idx="260">
                  <c:v>19.666666666666668</c:v>
                </c:pt>
                <c:pt idx="261">
                  <c:v>19.75</c:v>
                </c:pt>
                <c:pt idx="262">
                  <c:v>19.833333333333332</c:v>
                </c:pt>
                <c:pt idx="263">
                  <c:v>19.916666666666668</c:v>
                </c:pt>
                <c:pt idx="264">
                  <c:v>20</c:v>
                </c:pt>
                <c:pt idx="265">
                  <c:v>20.083333333333332</c:v>
                </c:pt>
                <c:pt idx="266">
                  <c:v>20.166666666666668</c:v>
                </c:pt>
                <c:pt idx="267">
                  <c:v>20.25</c:v>
                </c:pt>
                <c:pt idx="268">
                  <c:v>20.333333333333332</c:v>
                </c:pt>
                <c:pt idx="269">
                  <c:v>20.416666666666668</c:v>
                </c:pt>
                <c:pt idx="270">
                  <c:v>20.5</c:v>
                </c:pt>
                <c:pt idx="271">
                  <c:v>20.583333333333332</c:v>
                </c:pt>
                <c:pt idx="272">
                  <c:v>20.666666666666668</c:v>
                </c:pt>
                <c:pt idx="273">
                  <c:v>20.75</c:v>
                </c:pt>
                <c:pt idx="274">
                  <c:v>20.833333333333332</c:v>
                </c:pt>
                <c:pt idx="275">
                  <c:v>20.916666666666668</c:v>
                </c:pt>
                <c:pt idx="276">
                  <c:v>21</c:v>
                </c:pt>
                <c:pt idx="277">
                  <c:v>21.083333333333332</c:v>
                </c:pt>
                <c:pt idx="278">
                  <c:v>21.166666666666668</c:v>
                </c:pt>
                <c:pt idx="279">
                  <c:v>21.25</c:v>
                </c:pt>
                <c:pt idx="280">
                  <c:v>21.333333333333332</c:v>
                </c:pt>
                <c:pt idx="281">
                  <c:v>21.416666666666668</c:v>
                </c:pt>
                <c:pt idx="282">
                  <c:v>21.5</c:v>
                </c:pt>
                <c:pt idx="283">
                  <c:v>21.583333333333332</c:v>
                </c:pt>
                <c:pt idx="284">
                  <c:v>21.666666666666668</c:v>
                </c:pt>
                <c:pt idx="285">
                  <c:v>21.75</c:v>
                </c:pt>
                <c:pt idx="286">
                  <c:v>21.833333333333332</c:v>
                </c:pt>
                <c:pt idx="287">
                  <c:v>21.916666666666668</c:v>
                </c:pt>
                <c:pt idx="288">
                  <c:v>22</c:v>
                </c:pt>
                <c:pt idx="289">
                  <c:v>22.083333333333332</c:v>
                </c:pt>
                <c:pt idx="290">
                  <c:v>22.166666666666668</c:v>
                </c:pt>
                <c:pt idx="291">
                  <c:v>22.25</c:v>
                </c:pt>
                <c:pt idx="292">
                  <c:v>22.333333333333332</c:v>
                </c:pt>
                <c:pt idx="293">
                  <c:v>22.416666666666668</c:v>
                </c:pt>
                <c:pt idx="294">
                  <c:v>22.5</c:v>
                </c:pt>
                <c:pt idx="295">
                  <c:v>22.583333333333332</c:v>
                </c:pt>
                <c:pt idx="296">
                  <c:v>22.666666666666668</c:v>
                </c:pt>
                <c:pt idx="297">
                  <c:v>22.75</c:v>
                </c:pt>
                <c:pt idx="298">
                  <c:v>22.833333333333332</c:v>
                </c:pt>
                <c:pt idx="299">
                  <c:v>22.916666666666668</c:v>
                </c:pt>
                <c:pt idx="300">
                  <c:v>23</c:v>
                </c:pt>
                <c:pt idx="301">
                  <c:v>23.083333333333332</c:v>
                </c:pt>
                <c:pt idx="302">
                  <c:v>23.166666666666668</c:v>
                </c:pt>
                <c:pt idx="303">
                  <c:v>23.25</c:v>
                </c:pt>
                <c:pt idx="304">
                  <c:v>23.333333333333332</c:v>
                </c:pt>
                <c:pt idx="305">
                  <c:v>23.416666666666668</c:v>
                </c:pt>
                <c:pt idx="306">
                  <c:v>23.5</c:v>
                </c:pt>
                <c:pt idx="307">
                  <c:v>23.583333333333332</c:v>
                </c:pt>
                <c:pt idx="308">
                  <c:v>23.666666666666668</c:v>
                </c:pt>
                <c:pt idx="309">
                  <c:v>23.75</c:v>
                </c:pt>
                <c:pt idx="310">
                  <c:v>23.833333333333332</c:v>
                </c:pt>
                <c:pt idx="311">
                  <c:v>23.916666666666668</c:v>
                </c:pt>
                <c:pt idx="312">
                  <c:v>24</c:v>
                </c:pt>
                <c:pt idx="313">
                  <c:v>24.083333333333332</c:v>
                </c:pt>
                <c:pt idx="314">
                  <c:v>24.166666666666668</c:v>
                </c:pt>
                <c:pt idx="315">
                  <c:v>24.25</c:v>
                </c:pt>
                <c:pt idx="316">
                  <c:v>24.333333333333332</c:v>
                </c:pt>
                <c:pt idx="317">
                  <c:v>24.416666666666668</c:v>
                </c:pt>
                <c:pt idx="318">
                  <c:v>24.5</c:v>
                </c:pt>
                <c:pt idx="319">
                  <c:v>24.583333333333332</c:v>
                </c:pt>
                <c:pt idx="320">
                  <c:v>24.666666666666668</c:v>
                </c:pt>
                <c:pt idx="321">
                  <c:v>24.75</c:v>
                </c:pt>
                <c:pt idx="322">
                  <c:v>24.833333333333332</c:v>
                </c:pt>
                <c:pt idx="323">
                  <c:v>24.916666666666668</c:v>
                </c:pt>
                <c:pt idx="324">
                  <c:v>25</c:v>
                </c:pt>
                <c:pt idx="325">
                  <c:v>25.083333333333332</c:v>
                </c:pt>
                <c:pt idx="326">
                  <c:v>25.166666666666668</c:v>
                </c:pt>
                <c:pt idx="327">
                  <c:v>25.25</c:v>
                </c:pt>
                <c:pt idx="328">
                  <c:v>25.333333333333332</c:v>
                </c:pt>
                <c:pt idx="329">
                  <c:v>25.416666666666668</c:v>
                </c:pt>
                <c:pt idx="330">
                  <c:v>25.5</c:v>
                </c:pt>
                <c:pt idx="331">
                  <c:v>25.583333333333332</c:v>
                </c:pt>
                <c:pt idx="332">
                  <c:v>25.666666666666668</c:v>
                </c:pt>
                <c:pt idx="333">
                  <c:v>25.75</c:v>
                </c:pt>
                <c:pt idx="334">
                  <c:v>25.833333333333332</c:v>
                </c:pt>
                <c:pt idx="335">
                  <c:v>25.916666666666668</c:v>
                </c:pt>
                <c:pt idx="336">
                  <c:v>26</c:v>
                </c:pt>
                <c:pt idx="337">
                  <c:v>26.083333333333332</c:v>
                </c:pt>
                <c:pt idx="338">
                  <c:v>26.166666666666668</c:v>
                </c:pt>
                <c:pt idx="339">
                  <c:v>26.25</c:v>
                </c:pt>
                <c:pt idx="340">
                  <c:v>26.333333333333332</c:v>
                </c:pt>
                <c:pt idx="341">
                  <c:v>26.416666666666668</c:v>
                </c:pt>
                <c:pt idx="342">
                  <c:v>26.5</c:v>
                </c:pt>
                <c:pt idx="343">
                  <c:v>26.583333333333332</c:v>
                </c:pt>
                <c:pt idx="344">
                  <c:v>26.666666666666668</c:v>
                </c:pt>
                <c:pt idx="345">
                  <c:v>26.75</c:v>
                </c:pt>
                <c:pt idx="346">
                  <c:v>26.833333333333332</c:v>
                </c:pt>
                <c:pt idx="347">
                  <c:v>26.916666666666668</c:v>
                </c:pt>
                <c:pt idx="348">
                  <c:v>27</c:v>
                </c:pt>
                <c:pt idx="349">
                  <c:v>27.083333333333332</c:v>
                </c:pt>
                <c:pt idx="350">
                  <c:v>27.166666666666668</c:v>
                </c:pt>
                <c:pt idx="351">
                  <c:v>27.25</c:v>
                </c:pt>
                <c:pt idx="352">
                  <c:v>27.333333333333332</c:v>
                </c:pt>
                <c:pt idx="353">
                  <c:v>27.416666666666668</c:v>
                </c:pt>
                <c:pt idx="354">
                  <c:v>27.5</c:v>
                </c:pt>
                <c:pt idx="355">
                  <c:v>27.583333333333332</c:v>
                </c:pt>
                <c:pt idx="356">
                  <c:v>27.666666666666668</c:v>
                </c:pt>
                <c:pt idx="357">
                  <c:v>27.75</c:v>
                </c:pt>
                <c:pt idx="358">
                  <c:v>27.833333333333332</c:v>
                </c:pt>
                <c:pt idx="359">
                  <c:v>27.916666666666668</c:v>
                </c:pt>
                <c:pt idx="360">
                  <c:v>28</c:v>
                </c:pt>
                <c:pt idx="361">
                  <c:v>28.083333333333332</c:v>
                </c:pt>
                <c:pt idx="362">
                  <c:v>28.166666666666668</c:v>
                </c:pt>
                <c:pt idx="363">
                  <c:v>28.25</c:v>
                </c:pt>
                <c:pt idx="364">
                  <c:v>28.333333333333332</c:v>
                </c:pt>
                <c:pt idx="365">
                  <c:v>28.416666666666668</c:v>
                </c:pt>
                <c:pt idx="366">
                  <c:v>28.5</c:v>
                </c:pt>
                <c:pt idx="367">
                  <c:v>28.583333333333332</c:v>
                </c:pt>
                <c:pt idx="368">
                  <c:v>28.666666666666668</c:v>
                </c:pt>
                <c:pt idx="369">
                  <c:v>28.75</c:v>
                </c:pt>
                <c:pt idx="370">
                  <c:v>28.833333333333332</c:v>
                </c:pt>
                <c:pt idx="371">
                  <c:v>28.916666666666668</c:v>
                </c:pt>
                <c:pt idx="372">
                  <c:v>29</c:v>
                </c:pt>
                <c:pt idx="373">
                  <c:v>29.083333333333332</c:v>
                </c:pt>
                <c:pt idx="374">
                  <c:v>29.166666666666668</c:v>
                </c:pt>
                <c:pt idx="375">
                  <c:v>29.25</c:v>
                </c:pt>
                <c:pt idx="376">
                  <c:v>29.333333333333332</c:v>
                </c:pt>
                <c:pt idx="377">
                  <c:v>29.416666666666668</c:v>
                </c:pt>
                <c:pt idx="378">
                  <c:v>29.5</c:v>
                </c:pt>
                <c:pt idx="379">
                  <c:v>29.583333333333332</c:v>
                </c:pt>
                <c:pt idx="380">
                  <c:v>29.666666666666668</c:v>
                </c:pt>
                <c:pt idx="381">
                  <c:v>29.75</c:v>
                </c:pt>
                <c:pt idx="382">
                  <c:v>29.833333333333332</c:v>
                </c:pt>
                <c:pt idx="383">
                  <c:v>29.916666666666668</c:v>
                </c:pt>
                <c:pt idx="384">
                  <c:v>30</c:v>
                </c:pt>
                <c:pt idx="385">
                  <c:v>30.083333333333332</c:v>
                </c:pt>
                <c:pt idx="386">
                  <c:v>30.166666666666668</c:v>
                </c:pt>
                <c:pt idx="387">
                  <c:v>30.25</c:v>
                </c:pt>
                <c:pt idx="388">
                  <c:v>30.333333333333332</c:v>
                </c:pt>
                <c:pt idx="389">
                  <c:v>30.416666666666668</c:v>
                </c:pt>
                <c:pt idx="390">
                  <c:v>30.5</c:v>
                </c:pt>
                <c:pt idx="391">
                  <c:v>30.583333333333332</c:v>
                </c:pt>
                <c:pt idx="392">
                  <c:v>30.666666666666668</c:v>
                </c:pt>
                <c:pt idx="393">
                  <c:v>30.75</c:v>
                </c:pt>
                <c:pt idx="394">
                  <c:v>30.833333333333332</c:v>
                </c:pt>
                <c:pt idx="395">
                  <c:v>30.916666666666668</c:v>
                </c:pt>
                <c:pt idx="396">
                  <c:v>31</c:v>
                </c:pt>
                <c:pt idx="397">
                  <c:v>31.083333333333332</c:v>
                </c:pt>
                <c:pt idx="398">
                  <c:v>31.166666666666668</c:v>
                </c:pt>
                <c:pt idx="399">
                  <c:v>31.25</c:v>
                </c:pt>
                <c:pt idx="400">
                  <c:v>31.333333333333332</c:v>
                </c:pt>
                <c:pt idx="401">
                  <c:v>31.416666666666668</c:v>
                </c:pt>
                <c:pt idx="402">
                  <c:v>31.5</c:v>
                </c:pt>
                <c:pt idx="403">
                  <c:v>31.583333333333332</c:v>
                </c:pt>
                <c:pt idx="404">
                  <c:v>31.666666666666668</c:v>
                </c:pt>
                <c:pt idx="405">
                  <c:v>31.75</c:v>
                </c:pt>
                <c:pt idx="406">
                  <c:v>31.833333333333332</c:v>
                </c:pt>
                <c:pt idx="407">
                  <c:v>31.916666666666668</c:v>
                </c:pt>
                <c:pt idx="408">
                  <c:v>32</c:v>
                </c:pt>
                <c:pt idx="409">
                  <c:v>32.083333333333336</c:v>
                </c:pt>
                <c:pt idx="410">
                  <c:v>32.166666666666664</c:v>
                </c:pt>
                <c:pt idx="411">
                  <c:v>32.25</c:v>
                </c:pt>
                <c:pt idx="412">
                  <c:v>32.333333333333336</c:v>
                </c:pt>
                <c:pt idx="413">
                  <c:v>32.416666666666664</c:v>
                </c:pt>
                <c:pt idx="414">
                  <c:v>32.5</c:v>
                </c:pt>
                <c:pt idx="415">
                  <c:v>32.583333333333336</c:v>
                </c:pt>
                <c:pt idx="416">
                  <c:v>32.666666666666664</c:v>
                </c:pt>
                <c:pt idx="417">
                  <c:v>32.75</c:v>
                </c:pt>
                <c:pt idx="418">
                  <c:v>32.833333333333336</c:v>
                </c:pt>
                <c:pt idx="419">
                  <c:v>32.916666666666664</c:v>
                </c:pt>
                <c:pt idx="420">
                  <c:v>33</c:v>
                </c:pt>
              </c:numCache>
            </c:numRef>
          </c:xVal>
          <c:yVal>
            <c:numRef>
              <c:f>S4A!$E$39:$E$459</c:f>
              <c:numCache>
                <c:formatCode>General</c:formatCode>
                <c:ptCount val="421"/>
                <c:pt idx="0">
                  <c:v>0.10000000000000002</c:v>
                </c:pt>
                <c:pt idx="1">
                  <c:v>0.10129715197283819</c:v>
                </c:pt>
                <c:pt idx="2">
                  <c:v>0.10257268673948328</c:v>
                </c:pt>
                <c:pt idx="3">
                  <c:v>0.10382696455348565</c:v>
                </c:pt>
                <c:pt idx="4">
                  <c:v>0.10506033966472343</c:v>
                </c:pt>
                <c:pt idx="5">
                  <c:v>0.10627316041945455</c:v>
                </c:pt>
                <c:pt idx="6">
                  <c:v>0.10746576935870122</c:v>
                </c:pt>
                <c:pt idx="7">
                  <c:v>0.10863850331499504</c:v>
                </c:pt>
                <c:pt idx="8">
                  <c:v>0.10979169350750967</c:v>
                </c:pt>
                <c:pt idx="9">
                  <c:v>0.11092566563560823</c:v>
                </c:pt>
                <c:pt idx="10">
                  <c:v>0.11204073997083161</c:v>
                </c:pt>
                <c:pt idx="11">
                  <c:v>0.11313723144735384</c:v>
                </c:pt>
                <c:pt idx="12">
                  <c:v>0.11421544975093005</c:v>
                </c:pt>
                <c:pt idx="13">
                  <c:v>0.11527569940636199</c:v>
                </c:pt>
                <c:pt idx="14">
                  <c:v>0.11631827986350601</c:v>
                </c:pt>
                <c:pt idx="15">
                  <c:v>0.11734348558184773</c:v>
                </c:pt>
                <c:pt idx="16">
                  <c:v>0.11835160611366712</c:v>
                </c:pt>
                <c:pt idx="17">
                  <c:v>0.11934292618581782</c:v>
                </c:pt>
                <c:pt idx="18">
                  <c:v>0.12031772578014342</c:v>
                </c:pt>
                <c:pt idx="19">
                  <c:v>0.12127628021255377</c:v>
                </c:pt>
                <c:pt idx="20">
                  <c:v>0.12221886021078321</c:v>
                </c:pt>
                <c:pt idx="21">
                  <c:v>0.12314573199085327</c:v>
                </c:pt>
                <c:pt idx="22">
                  <c:v>0.12405715733226089</c:v>
                </c:pt>
                <c:pt idx="23">
                  <c:v>0.12495339365191362</c:v>
                </c:pt>
                <c:pt idx="24">
                  <c:v>0.12583469407683281</c:v>
                </c:pt>
                <c:pt idx="25">
                  <c:v>0.37075809634326723</c:v>
                </c:pt>
                <c:pt idx="26">
                  <c:v>1.1040834349136901</c:v>
                </c:pt>
                <c:pt idx="27">
                  <c:v>2.3241718922827972</c:v>
                </c:pt>
                <c:pt idx="28">
                  <c:v>4.0293901499565701</c:v>
                </c:pt>
                <c:pt idx="29">
                  <c:v>6.2181103699542248</c:v>
                </c:pt>
                <c:pt idx="30">
                  <c:v>8.6439612639805965</c:v>
                </c:pt>
                <c:pt idx="31">
                  <c:v>11.061672290775372</c:v>
                </c:pt>
                <c:pt idx="32">
                  <c:v>13.47127076340986</c:v>
                </c:pt>
                <c:pt idx="33">
                  <c:v>15.872783903307148</c:v>
                </c:pt>
                <c:pt idx="34">
                  <c:v>18.266238840549892</c:v>
                </c:pt>
                <c:pt idx="35">
                  <c:v>20.712849842314117</c:v>
                </c:pt>
                <c:pt idx="36">
                  <c:v>23.273557259243706</c:v>
                </c:pt>
                <c:pt idx="37">
                  <c:v>25.947978244362456</c:v>
                </c:pt>
                <c:pt idx="38">
                  <c:v>28.735731235334924</c:v>
                </c:pt>
                <c:pt idx="39">
                  <c:v>31.636435950131226</c:v>
                </c:pt>
                <c:pt idx="40">
                  <c:v>35.200055866092654</c:v>
                </c:pt>
                <c:pt idx="41">
                  <c:v>38.751718166253653</c:v>
                </c:pt>
                <c:pt idx="42">
                  <c:v>42.291462974022188</c:v>
                </c:pt>
                <c:pt idx="43">
                  <c:v>45.819330278173112</c:v>
                </c:pt>
                <c:pt idx="44">
                  <c:v>49.335359933300438</c:v>
                </c:pt>
                <c:pt idx="45">
                  <c:v>52.839591660267779</c:v>
                </c:pt>
                <c:pt idx="46">
                  <c:v>56.332065046655792</c:v>
                </c:pt>
                <c:pt idx="47">
                  <c:v>59.812819547210452</c:v>
                </c:pt>
                <c:pt idx="48">
                  <c:v>63.281894484289246</c:v>
                </c:pt>
                <c:pt idx="49">
                  <c:v>66.739329048303517</c:v>
                </c:pt>
                <c:pt idx="50">
                  <c:v>69.81803892940367</c:v>
                </c:pt>
                <c:pt idx="51">
                  <c:v>72.152582641490312</c:v>
                </c:pt>
                <c:pt idx="52">
                  <c:v>73.745457210999163</c:v>
                </c:pt>
                <c:pt idx="53">
                  <c:v>74.59915128567296</c:v>
                </c:pt>
                <c:pt idx="54">
                  <c:v>74.716145162688676</c:v>
                </c:pt>
                <c:pt idx="55">
                  <c:v>73.473954559108449</c:v>
                </c:pt>
                <c:pt idx="56">
                  <c:v>72.25246522336036</c:v>
                </c:pt>
                <c:pt idx="57">
                  <c:v>71.05133216612586</c:v>
                </c:pt>
                <c:pt idx="58">
                  <c:v>69.870216147378187</c:v>
                </c:pt>
                <c:pt idx="59">
                  <c:v>68.708783580569772</c:v>
                </c:pt>
                <c:pt idx="60">
                  <c:v>67.566706438416105</c:v>
                </c:pt>
                <c:pt idx="61">
                  <c:v>66.443662160250113</c:v>
                </c:pt>
                <c:pt idx="62">
                  <c:v>65.339333560920096</c:v>
                </c:pt>
                <c:pt idx="63">
                  <c:v>64.253408741206144</c:v>
                </c:pt>
                <c:pt idx="64">
                  <c:v>63.185580999729353</c:v>
                </c:pt>
                <c:pt idx="65">
                  <c:v>62.135548746329199</c:v>
                </c:pt>
                <c:pt idx="66">
                  <c:v>61.103015416884325</c:v>
                </c:pt>
                <c:pt idx="67">
                  <c:v>60.087689389553034</c:v>
                </c:pt>
                <c:pt idx="68">
                  <c:v>59.089283902409512</c:v>
                </c:pt>
                <c:pt idx="69">
                  <c:v>58.107516972452672</c:v>
                </c:pt>
                <c:pt idx="70">
                  <c:v>57.142111315964819</c:v>
                </c:pt>
                <c:pt idx="71">
                  <c:v>56.192794270197432</c:v>
                </c:pt>
                <c:pt idx="72">
                  <c:v>55.259297716362134</c:v>
                </c:pt>
                <c:pt idx="73">
                  <c:v>54.341358003904986</c:v>
                </c:pt>
                <c:pt idx="74">
                  <c:v>53.438715876042799</c:v>
                </c:pt>
                <c:pt idx="75">
                  <c:v>52.551116396540372</c:v>
                </c:pt>
                <c:pt idx="76">
                  <c:v>51.678308877707991</c:v>
                </c:pt>
                <c:pt idx="77">
                  <c:v>50.820046809598857</c:v>
                </c:pt>
                <c:pt idx="78">
                  <c:v>49.976087790386472</c:v>
                </c:pt>
                <c:pt idx="79">
                  <c:v>49.146193457902299</c:v>
                </c:pt>
                <c:pt idx="80">
                  <c:v>48.330129422314272</c:v>
                </c:pt>
                <c:pt idx="81">
                  <c:v>47.527665199927377</c:v>
                </c:pt>
                <c:pt idx="82">
                  <c:v>46.738574148087324</c:v>
                </c:pt>
                <c:pt idx="83">
                  <c:v>45.962633401169079</c:v>
                </c:pt>
                <c:pt idx="84">
                  <c:v>45.199623807632236</c:v>
                </c:pt>
                <c:pt idx="85">
                  <c:v>44.449329868125261</c:v>
                </c:pt>
                <c:pt idx="86">
                  <c:v>43.711539674621378</c:v>
                </c:pt>
                <c:pt idx="87">
                  <c:v>42.986044850568547</c:v>
                </c:pt>
                <c:pt idx="88">
                  <c:v>42.272640492037084</c:v>
                </c:pt>
                <c:pt idx="89">
                  <c:v>41.57112510984792</c:v>
                </c:pt>
                <c:pt idx="90">
                  <c:v>40.881300572665303</c:v>
                </c:pt>
                <c:pt idx="91">
                  <c:v>40.202972051037996</c:v>
                </c:pt>
                <c:pt idx="92">
                  <c:v>39.535947962372838</c:v>
                </c:pt>
                <c:pt idx="93">
                  <c:v>38.88003991682551</c:v>
                </c:pt>
                <c:pt idx="94">
                  <c:v>38.235062664092894</c:v>
                </c:pt>
                <c:pt idx="95">
                  <c:v>37.600834041092298</c:v>
                </c:pt>
                <c:pt idx="96">
                  <c:v>36.977174920512425</c:v>
                </c:pt>
                <c:pt idx="97">
                  <c:v>36.363909160221922</c:v>
                </c:pt>
                <c:pt idx="98">
                  <c:v>35.760863553520956</c:v>
                </c:pt>
                <c:pt idx="99">
                  <c:v>35.167867780221819</c:v>
                </c:pt>
                <c:pt idx="100">
                  <c:v>34.584754358544913</c:v>
                </c:pt>
                <c:pt idx="101">
                  <c:v>34.011358597816212</c:v>
                </c:pt>
                <c:pt idx="102">
                  <c:v>33.447518551953223</c:v>
                </c:pt>
                <c:pt idx="103">
                  <c:v>32.893074973725916</c:v>
                </c:pt>
                <c:pt idx="104">
                  <c:v>32.347871269780065</c:v>
                </c:pt>
                <c:pt idx="105">
                  <c:v>31.811753456410063</c:v>
                </c:pt>
                <c:pt idx="106">
                  <c:v>31.284570116068728</c:v>
                </c:pt>
                <c:pt idx="107">
                  <c:v>30.766172354601999</c:v>
                </c:pt>
                <c:pt idx="108">
                  <c:v>30.256413759196239</c:v>
                </c:pt>
                <c:pt idx="109">
                  <c:v>29.755150357026377</c:v>
                </c:pt>
                <c:pt idx="110">
                  <c:v>29.262240574593193</c:v>
                </c:pt>
                <c:pt idx="111">
                  <c:v>28.777545197738199</c:v>
                </c:pt>
                <c:pt idx="112">
                  <c:v>28.300927332324974</c:v>
                </c:pt>
                <c:pt idx="113">
                  <c:v>27.83225236557567</c:v>
                </c:pt>
                <c:pt idx="114">
                  <c:v>27.37138792805186</c:v>
                </c:pt>
                <c:pt idx="115">
                  <c:v>26.91820385626902</c:v>
                </c:pt>
                <c:pt idx="116">
                  <c:v>26.472572155933999</c:v>
                </c:pt>
                <c:pt idx="117">
                  <c:v>26.034366965795201</c:v>
                </c:pt>
                <c:pt idx="118">
                  <c:v>25.603464522095113</c:v>
                </c:pt>
                <c:pt idx="119">
                  <c:v>25.179743123615342</c:v>
                </c:pt>
                <c:pt idx="120">
                  <c:v>24.763083097304108</c:v>
                </c:pt>
                <c:pt idx="121">
                  <c:v>24.353366764476601</c:v>
                </c:pt>
                <c:pt idx="122">
                  <c:v>23.950478407578558</c:v>
                </c:pt>
                <c:pt idx="123">
                  <c:v>23.554304237503835</c:v>
                </c:pt>
                <c:pt idx="124">
                  <c:v>23.164732361456498</c:v>
                </c:pt>
                <c:pt idx="125">
                  <c:v>22.781652751348606</c:v>
                </c:pt>
                <c:pt idx="126">
                  <c:v>22.404957212724614</c:v>
                </c:pt>
                <c:pt idx="127">
                  <c:v>22.03453935420362</c:v>
                </c:pt>
                <c:pt idx="128">
                  <c:v>21.670294557430921</c:v>
                </c:pt>
                <c:pt idx="129">
                  <c:v>21.312119947530288</c:v>
                </c:pt>
                <c:pt idx="130">
                  <c:v>20.959914364048668</c:v>
                </c:pt>
                <c:pt idx="131">
                  <c:v>20.613578332385124</c:v>
                </c:pt>
                <c:pt idx="132">
                  <c:v>20.273014035695844</c:v>
                </c:pt>
                <c:pt idx="133">
                  <c:v>19.938125287267447</c:v>
                </c:pt>
                <c:pt idx="134">
                  <c:v>19.608817503350618</c:v>
                </c:pt>
                <c:pt idx="135">
                  <c:v>19.284997676446523</c:v>
                </c:pt>
                <c:pt idx="136">
                  <c:v>18.966574349038385</c:v>
                </c:pt>
                <c:pt idx="137">
                  <c:v>18.653457587760826</c:v>
                </c:pt>
                <c:pt idx="138">
                  <c:v>18.345558957999682</c:v>
                </c:pt>
                <c:pt idx="139">
                  <c:v>18.04279149891514</c:v>
                </c:pt>
                <c:pt idx="140">
                  <c:v>17.745069698881061</c:v>
                </c:pt>
                <c:pt idx="141">
                  <c:v>17.452309471333699</c:v>
                </c:pt>
                <c:pt idx="142">
                  <c:v>17.164428131022799</c:v>
                </c:pt>
                <c:pt idx="143">
                  <c:v>16.88134437065855</c:v>
                </c:pt>
                <c:pt idx="144">
                  <c:v>16.602978237947685</c:v>
                </c:pt>
                <c:pt idx="145">
                  <c:v>16.329251113012312</c:v>
                </c:pt>
                <c:pt idx="146">
                  <c:v>16.060085686185001</c:v>
                </c:pt>
                <c:pt idx="147">
                  <c:v>15.795405936173994</c:v>
                </c:pt>
                <c:pt idx="148">
                  <c:v>15.535137108592227</c:v>
                </c:pt>
                <c:pt idx="149">
                  <c:v>15.279205694844215</c:v>
                </c:pt>
                <c:pt idx="150">
                  <c:v>15.027539411364765</c:v>
                </c:pt>
                <c:pt idx="151">
                  <c:v>14.780067179203705</c:v>
                </c:pt>
                <c:pt idx="152">
                  <c:v>14.536719103950782</c:v>
                </c:pt>
                <c:pt idx="153">
                  <c:v>14.29742645599519</c:v>
                </c:pt>
                <c:pt idx="154">
                  <c:v>14.062121651114015</c:v>
                </c:pt>
                <c:pt idx="155">
                  <c:v>13.830738231384199</c:v>
                </c:pt>
                <c:pt idx="156">
                  <c:v>13.603210846412608</c:v>
                </c:pt>
                <c:pt idx="157">
                  <c:v>13.379475234878898</c:v>
                </c:pt>
                <c:pt idx="158">
                  <c:v>13.159468206385988</c:v>
                </c:pt>
                <c:pt idx="159">
                  <c:v>12.94312762361297</c:v>
                </c:pt>
                <c:pt idx="160">
                  <c:v>12.730392384765464</c:v>
                </c:pt>
                <c:pt idx="161">
                  <c:v>12.521202406318436</c:v>
                </c:pt>
                <c:pt idx="162">
                  <c:v>12.315498606046601</c:v>
                </c:pt>
                <c:pt idx="163">
                  <c:v>12.113222886337637</c:v>
                </c:pt>
                <c:pt idx="164">
                  <c:v>11.914318117783491</c:v>
                </c:pt>
                <c:pt idx="165">
                  <c:v>11.7187281230451</c:v>
                </c:pt>
                <c:pt idx="166">
                  <c:v>11.526397660986074</c:v>
                </c:pt>
                <c:pt idx="167">
                  <c:v>11.33727241107073</c:v>
                </c:pt>
                <c:pt idx="168">
                  <c:v>11.151298958022178</c:v>
                </c:pt>
                <c:pt idx="169">
                  <c:v>10.968424776736045</c:v>
                </c:pt>
                <c:pt idx="170">
                  <c:v>10.788598217445672</c:v>
                </c:pt>
                <c:pt idx="171">
                  <c:v>10.61176849113445</c:v>
                </c:pt>
                <c:pt idx="172">
                  <c:v>10.437885655191343</c:v>
                </c:pt>
                <c:pt idx="173">
                  <c:v>10.266900599305416</c:v>
                </c:pt>
                <c:pt idx="174">
                  <c:v>10.098765031595446</c:v>
                </c:pt>
                <c:pt idx="175">
                  <c:v>9.9334314649706936</c:v>
                </c:pt>
                <c:pt idx="176">
                  <c:v>9.7708532037189446</c:v>
                </c:pt>
                <c:pt idx="177">
                  <c:v>9.6109843303181091</c:v>
                </c:pt>
                <c:pt idx="178">
                  <c:v>9.4537796924675579</c:v>
                </c:pt>
                <c:pt idx="179">
                  <c:v>9.2991948903356381</c:v>
                </c:pt>
                <c:pt idx="180">
                  <c:v>9.1471862640196395</c:v>
                </c:pt>
                <c:pt idx="181">
                  <c:v>8.9977108812148181</c:v>
                </c:pt>
                <c:pt idx="182">
                  <c:v>8.8507265250888647</c:v>
                </c:pt>
                <c:pt idx="183">
                  <c:v>8.7061916823584617</c:v>
                </c:pt>
                <c:pt idx="184">
                  <c:v>8.5640655315645589</c:v>
                </c:pt>
                <c:pt idx="185">
                  <c:v>8.4243079315430229</c:v>
                </c:pt>
                <c:pt idx="186">
                  <c:v>8.2868794100874368</c:v>
                </c:pt>
                <c:pt idx="187">
                  <c:v>8.1517411528008346</c:v>
                </c:pt>
                <c:pt idx="188">
                  <c:v>8.0188549921332211</c:v>
                </c:pt>
                <c:pt idx="189">
                  <c:v>7.8881833966017734</c:v>
                </c:pt>
                <c:pt idx="190">
                  <c:v>7.7596894601907138</c:v>
                </c:pt>
                <c:pt idx="191">
                  <c:v>7.6333368919278186</c:v>
                </c:pt>
                <c:pt idx="192">
                  <c:v>7.5090900056346239</c:v>
                </c:pt>
                <c:pt idx="193">
                  <c:v>7.3869137098474704</c:v>
                </c:pt>
                <c:pt idx="194">
                  <c:v>7.2667734979064988</c:v>
                </c:pt>
                <c:pt idx="195">
                  <c:v>7.1486354382098209</c:v>
                </c:pt>
                <c:pt idx="196">
                  <c:v>7.032466164630109</c:v>
                </c:pt>
                <c:pt idx="197">
                  <c:v>6.9182328670908744</c:v>
                </c:pt>
                <c:pt idx="198">
                  <c:v>6.8059032822998233</c:v>
                </c:pt>
                <c:pt idx="199">
                  <c:v>6.6954456846366188</c:v>
                </c:pt>
                <c:pt idx="200">
                  <c:v>6.5868288771925076</c:v>
                </c:pt>
                <c:pt idx="201">
                  <c:v>6.480022182959277</c:v>
                </c:pt>
                <c:pt idx="202">
                  <c:v>6.3749954361650412</c:v>
                </c:pt>
                <c:pt idx="203">
                  <c:v>6.271718973754429</c:v>
                </c:pt>
                <c:pt idx="204">
                  <c:v>6.1701636270107327</c:v>
                </c:pt>
                <c:pt idx="205">
                  <c:v>6.070300713317704</c:v>
                </c:pt>
                <c:pt idx="206">
                  <c:v>5.9721020280586208</c:v>
                </c:pt>
                <c:pt idx="207">
                  <c:v>5.8755398366503639</c:v>
                </c:pt>
                <c:pt idx="208">
                  <c:v>5.7805868667102454</c:v>
                </c:pt>
                <c:pt idx="209">
                  <c:v>5.6872163003533789</c:v>
                </c:pt>
                <c:pt idx="210">
                  <c:v>5.5954017666184166</c:v>
                </c:pt>
                <c:pt idx="211">
                  <c:v>5.5051173340195056</c:v>
                </c:pt>
                <c:pt idx="212">
                  <c:v>5.4163375032223762</c:v>
                </c:pt>
                <c:pt idx="213">
                  <c:v>5.3290371998424755</c:v>
                </c:pt>
                <c:pt idx="214">
                  <c:v>5.2431917673631361</c:v>
                </c:pt>
                <c:pt idx="215">
                  <c:v>5.1587769601717337</c:v>
                </c:pt>
                <c:pt idx="216">
                  <c:v>5.0757689367119347</c:v>
                </c:pt>
                <c:pt idx="217">
                  <c:v>4.9941442527500417</c:v>
                </c:pt>
                <c:pt idx="218">
                  <c:v>4.9138798547535547</c:v>
                </c:pt>
                <c:pt idx="219">
                  <c:v>4.8349530733800892</c:v>
                </c:pt>
                <c:pt idx="220">
                  <c:v>4.7573416170748004</c:v>
                </c:pt>
                <c:pt idx="221">
                  <c:v>4.6810235657744981</c:v>
                </c:pt>
                <c:pt idx="222">
                  <c:v>4.6059773647166953</c:v>
                </c:pt>
                <c:pt idx="223">
                  <c:v>4.532181818351825</c:v>
                </c:pt>
                <c:pt idx="224">
                  <c:v>4.4596160843569042</c:v>
                </c:pt>
                <c:pt idx="225">
                  <c:v>4.3882596677489714</c:v>
                </c:pt>
                <c:pt idx="226">
                  <c:v>4.3180924150966247</c:v>
                </c:pt>
                <c:pt idx="227">
                  <c:v>4.2490945088280103</c:v>
                </c:pt>
                <c:pt idx="228">
                  <c:v>4.1812464616336849</c:v>
                </c:pt>
                <c:pt idx="229">
                  <c:v>4.1146305304271618</c:v>
                </c:pt>
                <c:pt idx="230">
                  <c:v>4.0493270347525092</c:v>
                </c:pt>
                <c:pt idx="231">
                  <c:v>3.9853141027010373</c:v>
                </c:pt>
                <c:pt idx="232">
                  <c:v>3.9225702268622555</c:v>
                </c:pt>
                <c:pt idx="233">
                  <c:v>3.8610742582494653</c:v>
                </c:pt>
                <c:pt idx="234">
                  <c:v>3.8008054003265781</c:v>
                </c:pt>
                <c:pt idx="235">
                  <c:v>3.7417432031344848</c:v>
                </c:pt>
                <c:pt idx="236">
                  <c:v>3.6838675575152986</c:v>
                </c:pt>
                <c:pt idx="237">
                  <c:v>3.6271586894328647</c:v>
                </c:pt>
                <c:pt idx="238">
                  <c:v>3.5715971543879088</c:v>
                </c:pt>
                <c:pt idx="239">
                  <c:v>3.5171638319262657</c:v>
                </c:pt>
                <c:pt idx="240">
                  <c:v>3.4638399202386223</c:v>
                </c:pt>
                <c:pt idx="241">
                  <c:v>3.4115055113858497</c:v>
                </c:pt>
                <c:pt idx="242">
                  <c:v>3.3600432622574994</c:v>
                </c:pt>
                <c:pt idx="243">
                  <c:v>3.3094386381984267</c:v>
                </c:pt>
                <c:pt idx="244">
                  <c:v>3.2596773467754021</c:v>
                </c:pt>
                <c:pt idx="245">
                  <c:v>3.2107453337404546</c:v>
                </c:pt>
                <c:pt idx="246">
                  <c:v>3.1626287790614809</c:v>
                </c:pt>
                <c:pt idx="247">
                  <c:v>3.1153140930190109</c:v>
                </c:pt>
                <c:pt idx="248">
                  <c:v>3.0687879123680131</c:v>
                </c:pt>
                <c:pt idx="249">
                  <c:v>3.0230370965636713</c:v>
                </c:pt>
                <c:pt idx="250">
                  <c:v>2.9780487240500571</c:v>
                </c:pt>
                <c:pt idx="251">
                  <c:v>2.9338100886106511</c:v>
                </c:pt>
                <c:pt idx="252">
                  <c:v>2.8903086957796829</c:v>
                </c:pt>
                <c:pt idx="253">
                  <c:v>2.8475322593132759</c:v>
                </c:pt>
                <c:pt idx="254">
                  <c:v>2.8054686977194092</c:v>
                </c:pt>
                <c:pt idx="255">
                  <c:v>2.7641061308456907</c:v>
                </c:pt>
                <c:pt idx="256">
                  <c:v>2.723432876524015</c:v>
                </c:pt>
                <c:pt idx="257">
                  <c:v>2.6834374472711264</c:v>
                </c:pt>
                <c:pt idx="258">
                  <c:v>2.6441085470441696</c:v>
                </c:pt>
                <c:pt idx="259">
                  <c:v>2.6054350680503107</c:v>
                </c:pt>
                <c:pt idx="260">
                  <c:v>2.5674060876095286</c:v>
                </c:pt>
                <c:pt idx="261">
                  <c:v>2.5300108650696833</c:v>
                </c:pt>
                <c:pt idx="262">
                  <c:v>2.493238838772998</c:v>
                </c:pt>
                <c:pt idx="263">
                  <c:v>2.4570796230730965</c:v>
                </c:pt>
                <c:pt idx="264">
                  <c:v>2.4215230054017463</c:v>
                </c:pt>
                <c:pt idx="265">
                  <c:v>2.3865589433844958</c:v>
                </c:pt>
                <c:pt idx="266">
                  <c:v>2.352177562004365</c:v>
                </c:pt>
                <c:pt idx="267">
                  <c:v>2.3183691508128175</c:v>
                </c:pt>
                <c:pt idx="268">
                  <c:v>2.285124161187202</c:v>
                </c:pt>
                <c:pt idx="269">
                  <c:v>2.2524332036339052</c:v>
                </c:pt>
                <c:pt idx="270">
                  <c:v>2.220287045136446</c:v>
                </c:pt>
                <c:pt idx="271">
                  <c:v>2.188676606547761</c:v>
                </c:pt>
                <c:pt idx="272">
                  <c:v>2.1575929600259536</c:v>
                </c:pt>
                <c:pt idx="273">
                  <c:v>2.1270273265127724</c:v>
                </c:pt>
                <c:pt idx="274">
                  <c:v>2.096971073254112</c:v>
                </c:pt>
                <c:pt idx="275">
                  <c:v>2.0674157113618374</c:v>
                </c:pt>
                <c:pt idx="276">
                  <c:v>2.0383528934162358</c:v>
                </c:pt>
                <c:pt idx="277">
                  <c:v>2.0097744111084306</c:v>
                </c:pt>
                <c:pt idx="278">
                  <c:v>1.9816721929220771</c:v>
                </c:pt>
                <c:pt idx="279">
                  <c:v>1.9540383018537004</c:v>
                </c:pt>
                <c:pt idx="280">
                  <c:v>1.9268649331710208</c:v>
                </c:pt>
                <c:pt idx="281">
                  <c:v>1.9001444122086351</c:v>
                </c:pt>
                <c:pt idx="282">
                  <c:v>1.8738691922004367</c:v>
                </c:pt>
                <c:pt idx="283">
                  <c:v>1.8480318521481569</c:v>
                </c:pt>
                <c:pt idx="284">
                  <c:v>1.8226250947254277</c:v>
                </c:pt>
                <c:pt idx="285">
                  <c:v>1.7976417442167729</c:v>
                </c:pt>
                <c:pt idx="286">
                  <c:v>1.7730747444909474</c:v>
                </c:pt>
                <c:pt idx="287">
                  <c:v>1.7489171570080504</c:v>
                </c:pt>
                <c:pt idx="288">
                  <c:v>1.7251621588598507</c:v>
                </c:pt>
                <c:pt idx="289">
                  <c:v>1.701803040842768</c:v>
                </c:pt>
                <c:pt idx="290">
                  <c:v>1.6788332055629724</c:v>
                </c:pt>
                <c:pt idx="291">
                  <c:v>1.65624616557306</c:v>
                </c:pt>
                <c:pt idx="292">
                  <c:v>1.63403554153978</c:v>
                </c:pt>
                <c:pt idx="293">
                  <c:v>1.6121950604422999</c:v>
                </c:pt>
                <c:pt idx="294">
                  <c:v>1.590718553800494</c:v>
                </c:pt>
                <c:pt idx="295">
                  <c:v>1.5695999559327598</c:v>
                </c:pt>
                <c:pt idx="296">
                  <c:v>1.5488333022428671</c:v>
                </c:pt>
                <c:pt idx="297">
                  <c:v>1.5284127275353567</c:v>
                </c:pt>
                <c:pt idx="298">
                  <c:v>1.5083324643590139</c:v>
                </c:pt>
                <c:pt idx="299">
                  <c:v>1.4885868413779482</c:v>
                </c:pt>
                <c:pt idx="300">
                  <c:v>1.4691702817698187</c:v>
                </c:pt>
                <c:pt idx="301">
                  <c:v>1.4500773016507533</c:v>
                </c:pt>
                <c:pt idx="302">
                  <c:v>1.4313025085265172</c:v>
                </c:pt>
                <c:pt idx="303">
                  <c:v>1.4128405997694931</c:v>
                </c:pt>
                <c:pt idx="304">
                  <c:v>1.3946863611210421</c:v>
                </c:pt>
                <c:pt idx="305">
                  <c:v>1.3768346652188228</c:v>
                </c:pt>
                <c:pt idx="306">
                  <c:v>1.3592804701486534</c:v>
                </c:pt>
                <c:pt idx="307">
                  <c:v>1.3420188180205075</c:v>
                </c:pt>
                <c:pt idx="308">
                  <c:v>1.3250448335682401</c:v>
                </c:pt>
                <c:pt idx="309">
                  <c:v>1.3083537227726503</c:v>
                </c:pt>
                <c:pt idx="310">
                  <c:v>1.2919407715074895</c:v>
                </c:pt>
                <c:pt idx="311">
                  <c:v>1.2758013442080363</c:v>
                </c:pt>
                <c:pt idx="312">
                  <c:v>1.259930882561858</c:v>
                </c:pt>
                <c:pt idx="313">
                  <c:v>1.2443249042213902</c:v>
                </c:pt>
                <c:pt idx="314">
                  <c:v>1.2289790015379729</c:v>
                </c:pt>
                <c:pt idx="315">
                  <c:v>1.2138888403169852</c:v>
                </c:pt>
                <c:pt idx="316">
                  <c:v>1.1990501585937212</c:v>
                </c:pt>
                <c:pt idx="317">
                  <c:v>1.1844587654296721</c:v>
                </c:pt>
                <c:pt idx="318">
                  <c:v>1.1701105397288629</c:v>
                </c:pt>
                <c:pt idx="319">
                  <c:v>1.1560014290739191</c:v>
                </c:pt>
                <c:pt idx="320">
                  <c:v>1.142127448581528</c:v>
                </c:pt>
                <c:pt idx="321">
                  <c:v>1.1284846797769756</c:v>
                </c:pt>
                <c:pt idx="322">
                  <c:v>1.1150692694874373</c:v>
                </c:pt>
                <c:pt idx="323">
                  <c:v>1.1018774287537161</c:v>
                </c:pt>
                <c:pt idx="324">
                  <c:v>1.0889054317601103</c:v>
                </c:pt>
                <c:pt idx="325">
                  <c:v>1.0761496147821226</c:v>
                </c:pt>
                <c:pt idx="326">
                  <c:v>1.0636063751516995</c:v>
                </c:pt>
                <c:pt idx="327">
                  <c:v>1.0512721702397201</c:v>
                </c:pt>
                <c:pt idx="328">
                  <c:v>1.0391435164554366</c:v>
                </c:pt>
                <c:pt idx="329">
                  <c:v>1.0272169882625948</c:v>
                </c:pt>
                <c:pt idx="330">
                  <c:v>1.0154892172119465</c:v>
                </c:pt>
                <c:pt idx="331">
                  <c:v>1.0039568909898893</c:v>
                </c:pt>
                <c:pt idx="332">
                  <c:v>0.99261675248295556</c:v>
                </c:pt>
                <c:pt idx="333">
                  <c:v>0.9814655988578983</c:v>
                </c:pt>
                <c:pt idx="334">
                  <c:v>0.9705002806571027</c:v>
                </c:pt>
                <c:pt idx="335">
                  <c:v>0.95971770090907327</c:v>
                </c:pt>
                <c:pt idx="336">
                  <c:v>0.94911481425374811</c:v>
                </c:pt>
                <c:pt idx="337">
                  <c:v>0.93868862608238623</c:v>
                </c:pt>
                <c:pt idx="338">
                  <c:v>0.9284361916917897</c:v>
                </c:pt>
                <c:pt idx="339">
                  <c:v>0.9183546154526232</c:v>
                </c:pt>
                <c:pt idx="340">
                  <c:v>0.90844104999158992</c:v>
                </c:pt>
                <c:pt idx="341">
                  <c:v>0.89869269538723895</c:v>
                </c:pt>
                <c:pt idx="342">
                  <c:v>0.88910679837917472</c:v>
                </c:pt>
                <c:pt idx="343">
                  <c:v>0.87968065159044317</c:v>
                </c:pt>
                <c:pt idx="344">
                  <c:v>0.87041159276287994</c:v>
                </c:pt>
                <c:pt idx="345">
                  <c:v>0.86129700400519826</c:v>
                </c:pt>
                <c:pt idx="346">
                  <c:v>0.85233431105361024</c:v>
                </c:pt>
                <c:pt idx="347">
                  <c:v>0.84352098254476826</c:v>
                </c:pt>
                <c:pt idx="348">
                  <c:v>0.83485452930082371</c:v>
                </c:pt>
                <c:pt idx="349">
                  <c:v>0.82633250362640087</c:v>
                </c:pt>
                <c:pt idx="350">
                  <c:v>0.81795249861728525</c:v>
                </c:pt>
                <c:pt idx="351">
                  <c:v>0.80971214748063347</c:v>
                </c:pt>
                <c:pt idx="352">
                  <c:v>0.80160912286651298</c:v>
                </c:pt>
                <c:pt idx="353">
                  <c:v>0.79364113621058041</c:v>
                </c:pt>
                <c:pt idx="354">
                  <c:v>0.78580593708771385</c:v>
                </c:pt>
                <c:pt idx="355">
                  <c:v>0.77810131257641912</c:v>
                </c:pt>
                <c:pt idx="356">
                  <c:v>0.77052508663382624</c:v>
                </c:pt>
                <c:pt idx="357">
                  <c:v>0.76307511948110196</c:v>
                </c:pt>
                <c:pt idx="358">
                  <c:v>0.75574930699910614</c:v>
                </c:pt>
                <c:pt idx="359">
                  <c:v>0.74854558013411676</c:v>
                </c:pt>
                <c:pt idx="360">
                  <c:v>0.74146190431346159</c:v>
                </c:pt>
                <c:pt idx="361">
                  <c:v>0.73449627887088598</c:v>
                </c:pt>
                <c:pt idx="362">
                  <c:v>0.72764673648149825</c:v>
                </c:pt>
                <c:pt idx="363">
                  <c:v>0.72091134260613232</c:v>
                </c:pt>
                <c:pt idx="364">
                  <c:v>0.71428819494496798</c:v>
                </c:pt>
                <c:pt idx="365">
                  <c:v>0.70777542290025952</c:v>
                </c:pt>
                <c:pt idx="366">
                  <c:v>0.70137118704801504</c:v>
                </c:pt>
                <c:pt idx="367">
                  <c:v>0.69507367861848302</c:v>
                </c:pt>
                <c:pt idx="368">
                  <c:v>0.68888111898529425</c:v>
                </c:pt>
                <c:pt idx="369">
                  <c:v>0.68279175916311996</c:v>
                </c:pt>
                <c:pt idx="370">
                  <c:v>0.67680387931369845</c:v>
                </c:pt>
                <c:pt idx="371">
                  <c:v>0.67091578826009635</c:v>
                </c:pt>
                <c:pt idx="372">
                  <c:v>0.66512582300906387</c:v>
                </c:pt>
                <c:pt idx="373">
                  <c:v>0.65943234828134967</c:v>
                </c:pt>
                <c:pt idx="374">
                  <c:v>0.65383375604984351</c:v>
                </c:pt>
                <c:pt idx="375">
                  <c:v>0.64832846508541619</c:v>
                </c:pt>
                <c:pt idx="376">
                  <c:v>0.64291492051032706</c:v>
                </c:pt>
                <c:pt idx="377">
                  <c:v>0.63759159335907556</c:v>
                </c:pt>
                <c:pt idx="378">
                  <c:v>0.63235698014656949</c:v>
                </c:pt>
                <c:pt idx="379">
                  <c:v>0.62720960244349133</c:v>
                </c:pt>
                <c:pt idx="380">
                  <c:v>0.62214800645874002</c:v>
                </c:pt>
                <c:pt idx="381">
                  <c:v>0.61717076262883219</c:v>
                </c:pt>
                <c:pt idx="382">
                  <c:v>0.61227646521414603</c:v>
                </c:pt>
                <c:pt idx="383">
                  <c:v>0.60746373190189273</c:v>
                </c:pt>
                <c:pt idx="384">
                  <c:v>0.60273120341570585</c:v>
                </c:pt>
                <c:pt idx="385">
                  <c:v>0.59807754313173667</c:v>
                </c:pt>
                <c:pt idx="386">
                  <c:v>0.59350143670114586</c:v>
                </c:pt>
                <c:pt idx="387">
                  <c:v>0.58900159167888888</c:v>
                </c:pt>
                <c:pt idx="388">
                  <c:v>0.58457673715868552</c:v>
                </c:pt>
                <c:pt idx="389">
                  <c:v>0.58022562341407424</c:v>
                </c:pt>
                <c:pt idx="390">
                  <c:v>0.57594702154544697</c:v>
                </c:pt>
                <c:pt idx="391">
                  <c:v>0.57173972313296739</c:v>
                </c:pt>
                <c:pt idx="392">
                  <c:v>0.56760253989527309</c:v>
                </c:pt>
                <c:pt idx="393">
                  <c:v>0.56353430335386467</c:v>
                </c:pt>
                <c:pt idx="394">
                  <c:v>0.55953386450308862</c:v>
                </c:pt>
                <c:pt idx="395">
                  <c:v>0.55560009348562067</c:v>
                </c:pt>
                <c:pt idx="396">
                  <c:v>0.55173187927335476</c:v>
                </c:pt>
                <c:pt idx="397">
                  <c:v>0.54792812935361324</c:v>
                </c:pt>
                <c:pt idx="398">
                  <c:v>0.54418776942058389</c:v>
                </c:pt>
                <c:pt idx="399">
                  <c:v>0.54050974307190081</c:v>
                </c:pt>
                <c:pt idx="400">
                  <c:v>0.53689301151028046</c:v>
                </c:pt>
                <c:pt idx="401">
                  <c:v>0.53333655325013118</c:v>
                </c:pt>
                <c:pt idx="402">
                  <c:v>0.52983936382905128</c:v>
                </c:pt>
                <c:pt idx="403">
                  <c:v>0.52640045552413584</c:v>
                </c:pt>
                <c:pt idx="404">
                  <c:v>0.5230188570730101</c:v>
                </c:pt>
                <c:pt idx="405">
                  <c:v>0.51969361339951348</c:v>
                </c:pt>
                <c:pt idx="406">
                  <c:v>0.51642378534395306</c:v>
                </c:pt>
                <c:pt idx="407">
                  <c:v>0.51320844939785482</c:v>
                </c:pt>
                <c:pt idx="408">
                  <c:v>0.51004669744313358</c:v>
                </c:pt>
                <c:pt idx="409">
                  <c:v>0.5069376364956093</c:v>
                </c:pt>
                <c:pt idx="410">
                  <c:v>0.50388038845280003</c:v>
                </c:pt>
                <c:pt idx="411">
                  <c:v>0.50087408984591553</c:v>
                </c:pt>
                <c:pt idx="412">
                  <c:v>0.49791789159598521</c:v>
                </c:pt>
                <c:pt idx="413">
                  <c:v>0.49501095877405005</c:v>
                </c:pt>
                <c:pt idx="414">
                  <c:v>0.4921524703653502</c:v>
                </c:pt>
                <c:pt idx="415">
                  <c:v>0.48934161903744372</c:v>
                </c:pt>
                <c:pt idx="416">
                  <c:v>0.48657761091218882</c:v>
                </c:pt>
                <c:pt idx="417">
                  <c:v>0.48385966534152591</c:v>
                </c:pt>
                <c:pt idx="418">
                  <c:v>0.48118701468699682</c:v>
                </c:pt>
                <c:pt idx="419">
                  <c:v>0.47855890410293828</c:v>
                </c:pt>
                <c:pt idx="420">
                  <c:v>0.47597459132328768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F5DD-9445-9D83-F932FA1DB67B}"/>
            </c:ext>
          </c:extLst>
        </c:ser>
        <c:dLbls/>
        <c:axId val="295075840"/>
        <c:axId val="295077760"/>
      </c:scatterChart>
      <c:valAx>
        <c:axId val="295075840"/>
        <c:scaling>
          <c:orientation val="minMax"/>
          <c:max val="33"/>
          <c:min val="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 in min 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077760"/>
        <c:crosses val="autoZero"/>
        <c:crossBetween val="midCat"/>
      </c:valAx>
      <c:valAx>
        <c:axId val="29507776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u="none" strike="noStrike" baseline="0">
                    <a:solidFill>
                      <a:schemeClr val="tx1"/>
                    </a:solidFill>
                    <a:effectLst/>
                  </a:rPr>
                  <a:t>c</a:t>
                </a:r>
                <a:r>
                  <a:rPr lang="de-DE" sz="1000" b="0" i="0" u="none" strike="noStrike" baseline="-25000">
                    <a:solidFill>
                      <a:schemeClr val="tx1"/>
                    </a:solidFill>
                    <a:effectLst/>
                  </a:rPr>
                  <a:t>cab 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baseline="0">
                    <a:effectLst/>
                  </a:rPr>
                  <a:t>in µg/m</a:t>
                </a:r>
                <a:r>
                  <a:rPr lang="de-DE" sz="1000" b="0" i="0" baseline="30000">
                    <a:effectLst/>
                  </a:rPr>
                  <a:t>3</a:t>
                </a:r>
                <a:endParaRPr lang="de-DE" sz="10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075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S4B!$D$39:$D$453</c:f>
              <c:numCache>
                <c:formatCode>0.00</c:formatCode>
                <c:ptCount val="415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2.0333333333333332</c:v>
                </c:pt>
                <c:pt idx="26">
                  <c:v>2.0666666666666669</c:v>
                </c:pt>
                <c:pt idx="27">
                  <c:v>2.1</c:v>
                </c:pt>
                <c:pt idx="28">
                  <c:v>2.1333333333333333</c:v>
                </c:pt>
                <c:pt idx="29">
                  <c:v>2.1666666666666665</c:v>
                </c:pt>
                <c:pt idx="30">
                  <c:v>2.2000000000000002</c:v>
                </c:pt>
                <c:pt idx="31">
                  <c:v>2.2333333333333334</c:v>
                </c:pt>
                <c:pt idx="32">
                  <c:v>2.2666666666666666</c:v>
                </c:pt>
                <c:pt idx="33">
                  <c:v>2.2999999999999998</c:v>
                </c:pt>
                <c:pt idx="34">
                  <c:v>2.3333333333333335</c:v>
                </c:pt>
                <c:pt idx="35">
                  <c:v>2.3666666666666667</c:v>
                </c:pt>
                <c:pt idx="36">
                  <c:v>2.4</c:v>
                </c:pt>
                <c:pt idx="37">
                  <c:v>2.4333333333333331</c:v>
                </c:pt>
                <c:pt idx="38">
                  <c:v>2.4666666666666668</c:v>
                </c:pt>
                <c:pt idx="39">
                  <c:v>2.5</c:v>
                </c:pt>
                <c:pt idx="40">
                  <c:v>2.5333333333333332</c:v>
                </c:pt>
                <c:pt idx="41">
                  <c:v>2.5666666666666669</c:v>
                </c:pt>
                <c:pt idx="42">
                  <c:v>2.6</c:v>
                </c:pt>
                <c:pt idx="43">
                  <c:v>2.6333333333333333</c:v>
                </c:pt>
                <c:pt idx="44">
                  <c:v>2.6666666666666665</c:v>
                </c:pt>
                <c:pt idx="45">
                  <c:v>2.7</c:v>
                </c:pt>
                <c:pt idx="46">
                  <c:v>2.7333333333333334</c:v>
                </c:pt>
                <c:pt idx="47">
                  <c:v>2.7666666666666666</c:v>
                </c:pt>
                <c:pt idx="48">
                  <c:v>2.8</c:v>
                </c:pt>
                <c:pt idx="49">
                  <c:v>2.8333333333333335</c:v>
                </c:pt>
                <c:pt idx="50">
                  <c:v>2.8666666666666667</c:v>
                </c:pt>
                <c:pt idx="51">
                  <c:v>2.9</c:v>
                </c:pt>
                <c:pt idx="52">
                  <c:v>2.9333333333333331</c:v>
                </c:pt>
                <c:pt idx="53">
                  <c:v>2.9666666666666668</c:v>
                </c:pt>
                <c:pt idx="54">
                  <c:v>3</c:v>
                </c:pt>
                <c:pt idx="55">
                  <c:v>3.0833333333333335</c:v>
                </c:pt>
                <c:pt idx="56">
                  <c:v>3.1666666666666665</c:v>
                </c:pt>
                <c:pt idx="57">
                  <c:v>3.25</c:v>
                </c:pt>
                <c:pt idx="58">
                  <c:v>3.3333333333333335</c:v>
                </c:pt>
                <c:pt idx="59">
                  <c:v>3.4166666666666665</c:v>
                </c:pt>
                <c:pt idx="60">
                  <c:v>3.5</c:v>
                </c:pt>
                <c:pt idx="61">
                  <c:v>3.5833333333333335</c:v>
                </c:pt>
                <c:pt idx="62">
                  <c:v>3.6666666666666665</c:v>
                </c:pt>
                <c:pt idx="63">
                  <c:v>3.75</c:v>
                </c:pt>
                <c:pt idx="64">
                  <c:v>3.8333333333333335</c:v>
                </c:pt>
                <c:pt idx="65">
                  <c:v>3.9166666666666665</c:v>
                </c:pt>
                <c:pt idx="66">
                  <c:v>4</c:v>
                </c:pt>
                <c:pt idx="67">
                  <c:v>4.083333333333333</c:v>
                </c:pt>
                <c:pt idx="68">
                  <c:v>4.166666666666667</c:v>
                </c:pt>
                <c:pt idx="69">
                  <c:v>4.25</c:v>
                </c:pt>
                <c:pt idx="70">
                  <c:v>4.333333333333333</c:v>
                </c:pt>
                <c:pt idx="71">
                  <c:v>4.416666666666667</c:v>
                </c:pt>
                <c:pt idx="72">
                  <c:v>4.5</c:v>
                </c:pt>
                <c:pt idx="73">
                  <c:v>4.583333333333333</c:v>
                </c:pt>
                <c:pt idx="74">
                  <c:v>4.666666666666667</c:v>
                </c:pt>
                <c:pt idx="75">
                  <c:v>4.75</c:v>
                </c:pt>
                <c:pt idx="76">
                  <c:v>4.833333333333333</c:v>
                </c:pt>
                <c:pt idx="77">
                  <c:v>4.916666666666667</c:v>
                </c:pt>
                <c:pt idx="78">
                  <c:v>5</c:v>
                </c:pt>
                <c:pt idx="79">
                  <c:v>5.083333333333333</c:v>
                </c:pt>
                <c:pt idx="80">
                  <c:v>5.166666666666667</c:v>
                </c:pt>
                <c:pt idx="81">
                  <c:v>5.25</c:v>
                </c:pt>
                <c:pt idx="82">
                  <c:v>5.333333333333333</c:v>
                </c:pt>
                <c:pt idx="83">
                  <c:v>5.416666666666667</c:v>
                </c:pt>
                <c:pt idx="84">
                  <c:v>5.5</c:v>
                </c:pt>
                <c:pt idx="85">
                  <c:v>5.583333333333333</c:v>
                </c:pt>
                <c:pt idx="86">
                  <c:v>5.666666666666667</c:v>
                </c:pt>
                <c:pt idx="87">
                  <c:v>5.75</c:v>
                </c:pt>
                <c:pt idx="88">
                  <c:v>5.833333333333333</c:v>
                </c:pt>
                <c:pt idx="89">
                  <c:v>5.916666666666667</c:v>
                </c:pt>
                <c:pt idx="90">
                  <c:v>6</c:v>
                </c:pt>
                <c:pt idx="91">
                  <c:v>6.083333333333333</c:v>
                </c:pt>
                <c:pt idx="92">
                  <c:v>6.166666666666667</c:v>
                </c:pt>
                <c:pt idx="93">
                  <c:v>6.25</c:v>
                </c:pt>
                <c:pt idx="94">
                  <c:v>6.333333333333333</c:v>
                </c:pt>
                <c:pt idx="95">
                  <c:v>6.416666666666667</c:v>
                </c:pt>
                <c:pt idx="96">
                  <c:v>6.5</c:v>
                </c:pt>
                <c:pt idx="97">
                  <c:v>6.583333333333333</c:v>
                </c:pt>
                <c:pt idx="98">
                  <c:v>6.666666666666667</c:v>
                </c:pt>
                <c:pt idx="99">
                  <c:v>6.75</c:v>
                </c:pt>
                <c:pt idx="100">
                  <c:v>6.833333333333333</c:v>
                </c:pt>
                <c:pt idx="101">
                  <c:v>6.916666666666667</c:v>
                </c:pt>
                <c:pt idx="102">
                  <c:v>7</c:v>
                </c:pt>
                <c:pt idx="103">
                  <c:v>7.083333333333333</c:v>
                </c:pt>
                <c:pt idx="104">
                  <c:v>7.166666666666667</c:v>
                </c:pt>
                <c:pt idx="105">
                  <c:v>7.25</c:v>
                </c:pt>
                <c:pt idx="106">
                  <c:v>7.333333333333333</c:v>
                </c:pt>
                <c:pt idx="107">
                  <c:v>7.416666666666667</c:v>
                </c:pt>
                <c:pt idx="108">
                  <c:v>7.5</c:v>
                </c:pt>
                <c:pt idx="109">
                  <c:v>7.583333333333333</c:v>
                </c:pt>
                <c:pt idx="110">
                  <c:v>7.666666666666667</c:v>
                </c:pt>
                <c:pt idx="111">
                  <c:v>7.75</c:v>
                </c:pt>
                <c:pt idx="112">
                  <c:v>7.833333333333333</c:v>
                </c:pt>
                <c:pt idx="113">
                  <c:v>7.916666666666667</c:v>
                </c:pt>
                <c:pt idx="114">
                  <c:v>8</c:v>
                </c:pt>
                <c:pt idx="115">
                  <c:v>8.0833333333333339</c:v>
                </c:pt>
                <c:pt idx="116">
                  <c:v>8.1666666666666661</c:v>
                </c:pt>
                <c:pt idx="117">
                  <c:v>8.25</c:v>
                </c:pt>
                <c:pt idx="118">
                  <c:v>8.3333333333333339</c:v>
                </c:pt>
                <c:pt idx="119">
                  <c:v>8.4166666666666661</c:v>
                </c:pt>
                <c:pt idx="120">
                  <c:v>8.5</c:v>
                </c:pt>
                <c:pt idx="121">
                  <c:v>8.5833333333333339</c:v>
                </c:pt>
                <c:pt idx="122">
                  <c:v>8.6666666666666661</c:v>
                </c:pt>
                <c:pt idx="123">
                  <c:v>8.75</c:v>
                </c:pt>
                <c:pt idx="124">
                  <c:v>8.8333333333333339</c:v>
                </c:pt>
                <c:pt idx="125">
                  <c:v>8.9166666666666661</c:v>
                </c:pt>
                <c:pt idx="126">
                  <c:v>9</c:v>
                </c:pt>
                <c:pt idx="127">
                  <c:v>9.0833333333333339</c:v>
                </c:pt>
                <c:pt idx="128">
                  <c:v>9.1666666666666661</c:v>
                </c:pt>
                <c:pt idx="129">
                  <c:v>9.25</c:v>
                </c:pt>
                <c:pt idx="130">
                  <c:v>9.3333333333333339</c:v>
                </c:pt>
                <c:pt idx="131">
                  <c:v>9.4166666666666661</c:v>
                </c:pt>
                <c:pt idx="132">
                  <c:v>9.5</c:v>
                </c:pt>
                <c:pt idx="133">
                  <c:v>9.5833333333333339</c:v>
                </c:pt>
                <c:pt idx="134">
                  <c:v>9.6666666666666661</c:v>
                </c:pt>
                <c:pt idx="135">
                  <c:v>9.75</c:v>
                </c:pt>
                <c:pt idx="136">
                  <c:v>9.8333333333333339</c:v>
                </c:pt>
                <c:pt idx="137">
                  <c:v>9.9166666666666661</c:v>
                </c:pt>
                <c:pt idx="138">
                  <c:v>10</c:v>
                </c:pt>
                <c:pt idx="139">
                  <c:v>10.083333333333334</c:v>
                </c:pt>
                <c:pt idx="140">
                  <c:v>10.166666666666666</c:v>
                </c:pt>
                <c:pt idx="141">
                  <c:v>10.25</c:v>
                </c:pt>
                <c:pt idx="142">
                  <c:v>10.333333333333334</c:v>
                </c:pt>
                <c:pt idx="143">
                  <c:v>10.416666666666666</c:v>
                </c:pt>
                <c:pt idx="144">
                  <c:v>10.5</c:v>
                </c:pt>
                <c:pt idx="145">
                  <c:v>10.583333333333334</c:v>
                </c:pt>
                <c:pt idx="146">
                  <c:v>10.666666666666666</c:v>
                </c:pt>
                <c:pt idx="147">
                  <c:v>10.75</c:v>
                </c:pt>
                <c:pt idx="148">
                  <c:v>10.833333333333334</c:v>
                </c:pt>
                <c:pt idx="149">
                  <c:v>10.916666666666666</c:v>
                </c:pt>
                <c:pt idx="150">
                  <c:v>11</c:v>
                </c:pt>
                <c:pt idx="151">
                  <c:v>11.083333333333334</c:v>
                </c:pt>
                <c:pt idx="152">
                  <c:v>11.166666666666666</c:v>
                </c:pt>
                <c:pt idx="153">
                  <c:v>11.25</c:v>
                </c:pt>
                <c:pt idx="154">
                  <c:v>11.333333333333334</c:v>
                </c:pt>
                <c:pt idx="155">
                  <c:v>11.416666666666666</c:v>
                </c:pt>
                <c:pt idx="156">
                  <c:v>11.5</c:v>
                </c:pt>
                <c:pt idx="157">
                  <c:v>11.583333333333334</c:v>
                </c:pt>
                <c:pt idx="158">
                  <c:v>11.666666666666666</c:v>
                </c:pt>
                <c:pt idx="159">
                  <c:v>11.75</c:v>
                </c:pt>
                <c:pt idx="160">
                  <c:v>11.833333333333334</c:v>
                </c:pt>
                <c:pt idx="161">
                  <c:v>11.916666666666666</c:v>
                </c:pt>
                <c:pt idx="162">
                  <c:v>12</c:v>
                </c:pt>
                <c:pt idx="163">
                  <c:v>12.083333333333334</c:v>
                </c:pt>
                <c:pt idx="164">
                  <c:v>12.166666666666666</c:v>
                </c:pt>
                <c:pt idx="165">
                  <c:v>12.25</c:v>
                </c:pt>
                <c:pt idx="166">
                  <c:v>12.333333333333334</c:v>
                </c:pt>
                <c:pt idx="167">
                  <c:v>12.416666666666666</c:v>
                </c:pt>
                <c:pt idx="168">
                  <c:v>12.5</c:v>
                </c:pt>
                <c:pt idx="169">
                  <c:v>12.583333333333334</c:v>
                </c:pt>
                <c:pt idx="170">
                  <c:v>12.666666666666666</c:v>
                </c:pt>
                <c:pt idx="171">
                  <c:v>12.75</c:v>
                </c:pt>
                <c:pt idx="172">
                  <c:v>12.833333333333334</c:v>
                </c:pt>
                <c:pt idx="173">
                  <c:v>12.916666666666666</c:v>
                </c:pt>
                <c:pt idx="174">
                  <c:v>13</c:v>
                </c:pt>
                <c:pt idx="175">
                  <c:v>13.083333333333334</c:v>
                </c:pt>
                <c:pt idx="176">
                  <c:v>13.166666666666666</c:v>
                </c:pt>
                <c:pt idx="177">
                  <c:v>13.25</c:v>
                </c:pt>
                <c:pt idx="178">
                  <c:v>13.333333333333334</c:v>
                </c:pt>
                <c:pt idx="179">
                  <c:v>13.416666666666666</c:v>
                </c:pt>
                <c:pt idx="180">
                  <c:v>13.5</c:v>
                </c:pt>
                <c:pt idx="181">
                  <c:v>13.583333333333334</c:v>
                </c:pt>
                <c:pt idx="182">
                  <c:v>13.666666666666666</c:v>
                </c:pt>
                <c:pt idx="183">
                  <c:v>13.75</c:v>
                </c:pt>
                <c:pt idx="184">
                  <c:v>13.833333333333334</c:v>
                </c:pt>
                <c:pt idx="185">
                  <c:v>13.916666666666666</c:v>
                </c:pt>
                <c:pt idx="186">
                  <c:v>14</c:v>
                </c:pt>
                <c:pt idx="187">
                  <c:v>14.083333333333334</c:v>
                </c:pt>
                <c:pt idx="188">
                  <c:v>14.166666666666666</c:v>
                </c:pt>
                <c:pt idx="189">
                  <c:v>14.25</c:v>
                </c:pt>
                <c:pt idx="190">
                  <c:v>14.333333333333334</c:v>
                </c:pt>
                <c:pt idx="191">
                  <c:v>14.416666666666666</c:v>
                </c:pt>
                <c:pt idx="192">
                  <c:v>14.5</c:v>
                </c:pt>
                <c:pt idx="193">
                  <c:v>14.583333333333334</c:v>
                </c:pt>
                <c:pt idx="194">
                  <c:v>14.666666666666666</c:v>
                </c:pt>
                <c:pt idx="195">
                  <c:v>14.75</c:v>
                </c:pt>
                <c:pt idx="196">
                  <c:v>14.833333333333334</c:v>
                </c:pt>
                <c:pt idx="197">
                  <c:v>14.916666666666666</c:v>
                </c:pt>
                <c:pt idx="198">
                  <c:v>15</c:v>
                </c:pt>
                <c:pt idx="199">
                  <c:v>15.083333333333334</c:v>
                </c:pt>
                <c:pt idx="200">
                  <c:v>15.166666666666666</c:v>
                </c:pt>
                <c:pt idx="201">
                  <c:v>15.25</c:v>
                </c:pt>
                <c:pt idx="202">
                  <c:v>15.333333333333334</c:v>
                </c:pt>
                <c:pt idx="203">
                  <c:v>15.416666666666666</c:v>
                </c:pt>
                <c:pt idx="204">
                  <c:v>15.5</c:v>
                </c:pt>
                <c:pt idx="205">
                  <c:v>15.583333333333334</c:v>
                </c:pt>
                <c:pt idx="206">
                  <c:v>15.666666666666666</c:v>
                </c:pt>
                <c:pt idx="207">
                  <c:v>15.75</c:v>
                </c:pt>
                <c:pt idx="208">
                  <c:v>15.833333333333334</c:v>
                </c:pt>
                <c:pt idx="209">
                  <c:v>15.916666666666666</c:v>
                </c:pt>
                <c:pt idx="210">
                  <c:v>16</c:v>
                </c:pt>
                <c:pt idx="211">
                  <c:v>16.083333333333332</c:v>
                </c:pt>
                <c:pt idx="212">
                  <c:v>16.166666666666668</c:v>
                </c:pt>
                <c:pt idx="213">
                  <c:v>16.25</c:v>
                </c:pt>
                <c:pt idx="214">
                  <c:v>16.333333333333332</c:v>
                </c:pt>
                <c:pt idx="215">
                  <c:v>16.416666666666668</c:v>
                </c:pt>
                <c:pt idx="216">
                  <c:v>16.5</c:v>
                </c:pt>
                <c:pt idx="217">
                  <c:v>16.583333333333332</c:v>
                </c:pt>
                <c:pt idx="218">
                  <c:v>16.666666666666668</c:v>
                </c:pt>
                <c:pt idx="219">
                  <c:v>16.75</c:v>
                </c:pt>
                <c:pt idx="220">
                  <c:v>16.833333333333332</c:v>
                </c:pt>
                <c:pt idx="221">
                  <c:v>16.916666666666668</c:v>
                </c:pt>
                <c:pt idx="222">
                  <c:v>17</c:v>
                </c:pt>
                <c:pt idx="223">
                  <c:v>17.083333333333332</c:v>
                </c:pt>
                <c:pt idx="224">
                  <c:v>17.166666666666668</c:v>
                </c:pt>
                <c:pt idx="225">
                  <c:v>17.25</c:v>
                </c:pt>
                <c:pt idx="226">
                  <c:v>17.333333333333332</c:v>
                </c:pt>
                <c:pt idx="227">
                  <c:v>17.416666666666668</c:v>
                </c:pt>
                <c:pt idx="228">
                  <c:v>17.5</c:v>
                </c:pt>
                <c:pt idx="229">
                  <c:v>17.583333333333332</c:v>
                </c:pt>
                <c:pt idx="230">
                  <c:v>17.666666666666668</c:v>
                </c:pt>
                <c:pt idx="231">
                  <c:v>17.75</c:v>
                </c:pt>
                <c:pt idx="232">
                  <c:v>17.833333333333332</c:v>
                </c:pt>
                <c:pt idx="233">
                  <c:v>17.916666666666668</c:v>
                </c:pt>
                <c:pt idx="234">
                  <c:v>18</c:v>
                </c:pt>
                <c:pt idx="235">
                  <c:v>18.083333333333332</c:v>
                </c:pt>
                <c:pt idx="236">
                  <c:v>18.166666666666668</c:v>
                </c:pt>
                <c:pt idx="237">
                  <c:v>18.25</c:v>
                </c:pt>
                <c:pt idx="238">
                  <c:v>18.333333333333332</c:v>
                </c:pt>
                <c:pt idx="239">
                  <c:v>18.416666666666668</c:v>
                </c:pt>
                <c:pt idx="240">
                  <c:v>18.5</c:v>
                </c:pt>
                <c:pt idx="241">
                  <c:v>18.583333333333332</c:v>
                </c:pt>
                <c:pt idx="242">
                  <c:v>18.666666666666668</c:v>
                </c:pt>
                <c:pt idx="243">
                  <c:v>18.75</c:v>
                </c:pt>
                <c:pt idx="244">
                  <c:v>18.833333333333332</c:v>
                </c:pt>
                <c:pt idx="245">
                  <c:v>18.916666666666668</c:v>
                </c:pt>
                <c:pt idx="246">
                  <c:v>19</c:v>
                </c:pt>
                <c:pt idx="247">
                  <c:v>19.083333333333332</c:v>
                </c:pt>
                <c:pt idx="248">
                  <c:v>19.166666666666668</c:v>
                </c:pt>
                <c:pt idx="249">
                  <c:v>19.25</c:v>
                </c:pt>
                <c:pt idx="250">
                  <c:v>19.333333333333332</c:v>
                </c:pt>
                <c:pt idx="251">
                  <c:v>19.416666666666668</c:v>
                </c:pt>
                <c:pt idx="252">
                  <c:v>19.5</c:v>
                </c:pt>
                <c:pt idx="253">
                  <c:v>19.583333333333332</c:v>
                </c:pt>
                <c:pt idx="254">
                  <c:v>19.666666666666668</c:v>
                </c:pt>
                <c:pt idx="255">
                  <c:v>19.75</c:v>
                </c:pt>
                <c:pt idx="256">
                  <c:v>19.833333333333332</c:v>
                </c:pt>
                <c:pt idx="257">
                  <c:v>19.916666666666668</c:v>
                </c:pt>
                <c:pt idx="258">
                  <c:v>20</c:v>
                </c:pt>
                <c:pt idx="259">
                  <c:v>20.083333333333332</c:v>
                </c:pt>
                <c:pt idx="260">
                  <c:v>20.166666666666668</c:v>
                </c:pt>
                <c:pt idx="261">
                  <c:v>20.25</c:v>
                </c:pt>
                <c:pt idx="262">
                  <c:v>20.333333333333332</c:v>
                </c:pt>
                <c:pt idx="263">
                  <c:v>20.416666666666668</c:v>
                </c:pt>
                <c:pt idx="264">
                  <c:v>20.5</c:v>
                </c:pt>
                <c:pt idx="265">
                  <c:v>20.583333333333332</c:v>
                </c:pt>
                <c:pt idx="266">
                  <c:v>20.666666666666668</c:v>
                </c:pt>
                <c:pt idx="267">
                  <c:v>20.75</c:v>
                </c:pt>
                <c:pt idx="268">
                  <c:v>20.833333333333332</c:v>
                </c:pt>
                <c:pt idx="269">
                  <c:v>20.916666666666668</c:v>
                </c:pt>
                <c:pt idx="270">
                  <c:v>21</c:v>
                </c:pt>
                <c:pt idx="271">
                  <c:v>21.083333333333332</c:v>
                </c:pt>
                <c:pt idx="272">
                  <c:v>21.166666666666668</c:v>
                </c:pt>
                <c:pt idx="273">
                  <c:v>21.25</c:v>
                </c:pt>
                <c:pt idx="274">
                  <c:v>21.333333333333332</c:v>
                </c:pt>
                <c:pt idx="275">
                  <c:v>21.416666666666668</c:v>
                </c:pt>
                <c:pt idx="276">
                  <c:v>21.5</c:v>
                </c:pt>
                <c:pt idx="277">
                  <c:v>21.583333333333332</c:v>
                </c:pt>
                <c:pt idx="278">
                  <c:v>21.666666666666668</c:v>
                </c:pt>
                <c:pt idx="279">
                  <c:v>21.75</c:v>
                </c:pt>
                <c:pt idx="280">
                  <c:v>21.833333333333332</c:v>
                </c:pt>
                <c:pt idx="281">
                  <c:v>21.916666666666668</c:v>
                </c:pt>
                <c:pt idx="282">
                  <c:v>22</c:v>
                </c:pt>
                <c:pt idx="283">
                  <c:v>22.083333333333332</c:v>
                </c:pt>
                <c:pt idx="284">
                  <c:v>22.166666666666668</c:v>
                </c:pt>
                <c:pt idx="285">
                  <c:v>22.25</c:v>
                </c:pt>
                <c:pt idx="286">
                  <c:v>22.333333333333332</c:v>
                </c:pt>
                <c:pt idx="287">
                  <c:v>22.416666666666668</c:v>
                </c:pt>
                <c:pt idx="288">
                  <c:v>22.5</c:v>
                </c:pt>
                <c:pt idx="289">
                  <c:v>22.583333333333332</c:v>
                </c:pt>
                <c:pt idx="290">
                  <c:v>22.666666666666668</c:v>
                </c:pt>
                <c:pt idx="291">
                  <c:v>22.75</c:v>
                </c:pt>
                <c:pt idx="292">
                  <c:v>22.833333333333332</c:v>
                </c:pt>
                <c:pt idx="293">
                  <c:v>22.916666666666668</c:v>
                </c:pt>
                <c:pt idx="294">
                  <c:v>23</c:v>
                </c:pt>
                <c:pt idx="295">
                  <c:v>23.083333333333332</c:v>
                </c:pt>
                <c:pt idx="296">
                  <c:v>23.166666666666668</c:v>
                </c:pt>
                <c:pt idx="297">
                  <c:v>23.25</c:v>
                </c:pt>
                <c:pt idx="298">
                  <c:v>23.333333333333332</c:v>
                </c:pt>
                <c:pt idx="299">
                  <c:v>23.416666666666668</c:v>
                </c:pt>
                <c:pt idx="300">
                  <c:v>23.5</c:v>
                </c:pt>
                <c:pt idx="301">
                  <c:v>23.583333333333332</c:v>
                </c:pt>
                <c:pt idx="302">
                  <c:v>23.666666666666668</c:v>
                </c:pt>
                <c:pt idx="303">
                  <c:v>23.75</c:v>
                </c:pt>
                <c:pt idx="304">
                  <c:v>23.833333333333332</c:v>
                </c:pt>
                <c:pt idx="305">
                  <c:v>23.916666666666668</c:v>
                </c:pt>
                <c:pt idx="306">
                  <c:v>24</c:v>
                </c:pt>
                <c:pt idx="307">
                  <c:v>24.083333333333332</c:v>
                </c:pt>
                <c:pt idx="308">
                  <c:v>24.166666666666668</c:v>
                </c:pt>
                <c:pt idx="309">
                  <c:v>24.25</c:v>
                </c:pt>
                <c:pt idx="310">
                  <c:v>24.333333333333332</c:v>
                </c:pt>
                <c:pt idx="311">
                  <c:v>24.416666666666668</c:v>
                </c:pt>
                <c:pt idx="312">
                  <c:v>24.5</c:v>
                </c:pt>
                <c:pt idx="313">
                  <c:v>24.583333333333332</c:v>
                </c:pt>
                <c:pt idx="314">
                  <c:v>24.666666666666668</c:v>
                </c:pt>
                <c:pt idx="315">
                  <c:v>24.75</c:v>
                </c:pt>
                <c:pt idx="316">
                  <c:v>24.833333333333332</c:v>
                </c:pt>
                <c:pt idx="317">
                  <c:v>24.916666666666668</c:v>
                </c:pt>
                <c:pt idx="318">
                  <c:v>25</c:v>
                </c:pt>
                <c:pt idx="319">
                  <c:v>25.083333333333332</c:v>
                </c:pt>
                <c:pt idx="320">
                  <c:v>25.166666666666668</c:v>
                </c:pt>
                <c:pt idx="321">
                  <c:v>25.25</c:v>
                </c:pt>
                <c:pt idx="322">
                  <c:v>25.333333333333332</c:v>
                </c:pt>
                <c:pt idx="323">
                  <c:v>25.416666666666668</c:v>
                </c:pt>
                <c:pt idx="324">
                  <c:v>25.5</c:v>
                </c:pt>
                <c:pt idx="325">
                  <c:v>25.583333333333332</c:v>
                </c:pt>
                <c:pt idx="326">
                  <c:v>25.666666666666668</c:v>
                </c:pt>
                <c:pt idx="327">
                  <c:v>25.75</c:v>
                </c:pt>
                <c:pt idx="328">
                  <c:v>25.833333333333332</c:v>
                </c:pt>
                <c:pt idx="329">
                  <c:v>25.916666666666668</c:v>
                </c:pt>
                <c:pt idx="330">
                  <c:v>26</c:v>
                </c:pt>
                <c:pt idx="331">
                  <c:v>26.083333333333332</c:v>
                </c:pt>
                <c:pt idx="332">
                  <c:v>26.166666666666668</c:v>
                </c:pt>
                <c:pt idx="333">
                  <c:v>26.25</c:v>
                </c:pt>
                <c:pt idx="334">
                  <c:v>26.333333333333332</c:v>
                </c:pt>
                <c:pt idx="335">
                  <c:v>26.416666666666668</c:v>
                </c:pt>
                <c:pt idx="336">
                  <c:v>26.5</c:v>
                </c:pt>
                <c:pt idx="337">
                  <c:v>26.583333333333332</c:v>
                </c:pt>
                <c:pt idx="338">
                  <c:v>26.666666666666668</c:v>
                </c:pt>
                <c:pt idx="339">
                  <c:v>26.75</c:v>
                </c:pt>
                <c:pt idx="340">
                  <c:v>26.833333333333332</c:v>
                </c:pt>
                <c:pt idx="341">
                  <c:v>26.916666666666668</c:v>
                </c:pt>
                <c:pt idx="342">
                  <c:v>27</c:v>
                </c:pt>
                <c:pt idx="343">
                  <c:v>27.083333333333332</c:v>
                </c:pt>
                <c:pt idx="344">
                  <c:v>27.166666666666668</c:v>
                </c:pt>
                <c:pt idx="345">
                  <c:v>27.25</c:v>
                </c:pt>
                <c:pt idx="346">
                  <c:v>27.333333333333332</c:v>
                </c:pt>
                <c:pt idx="347">
                  <c:v>27.416666666666668</c:v>
                </c:pt>
                <c:pt idx="348">
                  <c:v>27.5</c:v>
                </c:pt>
                <c:pt idx="349">
                  <c:v>27.583333333333332</c:v>
                </c:pt>
                <c:pt idx="350">
                  <c:v>27.666666666666668</c:v>
                </c:pt>
                <c:pt idx="351">
                  <c:v>27.75</c:v>
                </c:pt>
                <c:pt idx="352">
                  <c:v>27.833333333333332</c:v>
                </c:pt>
                <c:pt idx="353">
                  <c:v>27.916666666666668</c:v>
                </c:pt>
                <c:pt idx="354">
                  <c:v>28</c:v>
                </c:pt>
                <c:pt idx="355">
                  <c:v>28.083333333333332</c:v>
                </c:pt>
                <c:pt idx="356">
                  <c:v>28.166666666666668</c:v>
                </c:pt>
                <c:pt idx="357">
                  <c:v>28.25</c:v>
                </c:pt>
                <c:pt idx="358">
                  <c:v>28.333333333333332</c:v>
                </c:pt>
                <c:pt idx="359">
                  <c:v>28.416666666666668</c:v>
                </c:pt>
                <c:pt idx="360">
                  <c:v>28.5</c:v>
                </c:pt>
                <c:pt idx="361">
                  <c:v>28.583333333333332</c:v>
                </c:pt>
                <c:pt idx="362">
                  <c:v>28.666666666666668</c:v>
                </c:pt>
                <c:pt idx="363">
                  <c:v>28.75</c:v>
                </c:pt>
                <c:pt idx="364">
                  <c:v>28.833333333333332</c:v>
                </c:pt>
                <c:pt idx="365">
                  <c:v>28.916666666666668</c:v>
                </c:pt>
                <c:pt idx="366">
                  <c:v>29</c:v>
                </c:pt>
                <c:pt idx="367">
                  <c:v>29.083333333333332</c:v>
                </c:pt>
                <c:pt idx="368">
                  <c:v>29.166666666666668</c:v>
                </c:pt>
                <c:pt idx="369">
                  <c:v>29.25</c:v>
                </c:pt>
                <c:pt idx="370">
                  <c:v>29.333333333333332</c:v>
                </c:pt>
                <c:pt idx="371">
                  <c:v>29.416666666666668</c:v>
                </c:pt>
                <c:pt idx="372">
                  <c:v>29.5</c:v>
                </c:pt>
                <c:pt idx="373">
                  <c:v>29.583333333333332</c:v>
                </c:pt>
                <c:pt idx="374">
                  <c:v>29.666666666666668</c:v>
                </c:pt>
                <c:pt idx="375">
                  <c:v>29.75</c:v>
                </c:pt>
                <c:pt idx="376">
                  <c:v>29.833333333333332</c:v>
                </c:pt>
                <c:pt idx="377">
                  <c:v>29.916666666666668</c:v>
                </c:pt>
                <c:pt idx="378">
                  <c:v>30</c:v>
                </c:pt>
                <c:pt idx="379">
                  <c:v>30.083333333333332</c:v>
                </c:pt>
                <c:pt idx="380">
                  <c:v>30.166666666666668</c:v>
                </c:pt>
                <c:pt idx="381">
                  <c:v>30.25</c:v>
                </c:pt>
                <c:pt idx="382">
                  <c:v>30.333333333333332</c:v>
                </c:pt>
                <c:pt idx="383">
                  <c:v>30.416666666666668</c:v>
                </c:pt>
                <c:pt idx="384">
                  <c:v>30.5</c:v>
                </c:pt>
                <c:pt idx="385">
                  <c:v>30.583333333333332</c:v>
                </c:pt>
                <c:pt idx="386">
                  <c:v>30.666666666666668</c:v>
                </c:pt>
                <c:pt idx="387">
                  <c:v>30.75</c:v>
                </c:pt>
                <c:pt idx="388">
                  <c:v>30.833333333333332</c:v>
                </c:pt>
                <c:pt idx="389">
                  <c:v>30.916666666666668</c:v>
                </c:pt>
                <c:pt idx="390">
                  <c:v>31</c:v>
                </c:pt>
                <c:pt idx="391">
                  <c:v>31.083333333333332</c:v>
                </c:pt>
                <c:pt idx="392">
                  <c:v>31.166666666666668</c:v>
                </c:pt>
                <c:pt idx="393">
                  <c:v>31.25</c:v>
                </c:pt>
                <c:pt idx="394">
                  <c:v>31.333333333333332</c:v>
                </c:pt>
                <c:pt idx="395">
                  <c:v>31.416666666666668</c:v>
                </c:pt>
                <c:pt idx="396">
                  <c:v>31.5</c:v>
                </c:pt>
                <c:pt idx="397">
                  <c:v>31.583333333333332</c:v>
                </c:pt>
                <c:pt idx="398">
                  <c:v>31.666666666666668</c:v>
                </c:pt>
                <c:pt idx="399">
                  <c:v>31.75</c:v>
                </c:pt>
                <c:pt idx="400">
                  <c:v>31.833333333333332</c:v>
                </c:pt>
                <c:pt idx="401">
                  <c:v>31.916666666666668</c:v>
                </c:pt>
                <c:pt idx="402">
                  <c:v>32</c:v>
                </c:pt>
                <c:pt idx="403">
                  <c:v>32.083333333333336</c:v>
                </c:pt>
                <c:pt idx="404">
                  <c:v>32.166666666666664</c:v>
                </c:pt>
                <c:pt idx="405">
                  <c:v>32.25</c:v>
                </c:pt>
                <c:pt idx="406">
                  <c:v>32.333333333333336</c:v>
                </c:pt>
                <c:pt idx="407">
                  <c:v>32.416666666666664</c:v>
                </c:pt>
                <c:pt idx="408">
                  <c:v>32.5</c:v>
                </c:pt>
                <c:pt idx="409">
                  <c:v>32.583333333333336</c:v>
                </c:pt>
                <c:pt idx="410">
                  <c:v>32.666666666666664</c:v>
                </c:pt>
                <c:pt idx="411">
                  <c:v>32.75</c:v>
                </c:pt>
                <c:pt idx="412">
                  <c:v>32.833333333333336</c:v>
                </c:pt>
                <c:pt idx="413">
                  <c:v>32.916666666666664</c:v>
                </c:pt>
                <c:pt idx="414">
                  <c:v>33</c:v>
                </c:pt>
              </c:numCache>
            </c:numRef>
          </c:xVal>
          <c:yVal>
            <c:numRef>
              <c:f>S4B!$E$39:$E$453</c:f>
              <c:numCache>
                <c:formatCode>General</c:formatCode>
                <c:ptCount val="415"/>
                <c:pt idx="0">
                  <c:v>0.10000000000000002</c:v>
                </c:pt>
                <c:pt idx="1">
                  <c:v>0.10129715197283819</c:v>
                </c:pt>
                <c:pt idx="2">
                  <c:v>0.10257268673948328</c:v>
                </c:pt>
                <c:pt idx="3">
                  <c:v>0.10382696455348565</c:v>
                </c:pt>
                <c:pt idx="4">
                  <c:v>0.10506033966472343</c:v>
                </c:pt>
                <c:pt idx="5">
                  <c:v>0.10627316041945455</c:v>
                </c:pt>
                <c:pt idx="6">
                  <c:v>0.10746576935870122</c:v>
                </c:pt>
                <c:pt idx="7">
                  <c:v>0.10863850331499504</c:v>
                </c:pt>
                <c:pt idx="8">
                  <c:v>0.10979169350750967</c:v>
                </c:pt>
                <c:pt idx="9">
                  <c:v>0.11092566563560823</c:v>
                </c:pt>
                <c:pt idx="10">
                  <c:v>0.11204073997083161</c:v>
                </c:pt>
                <c:pt idx="11">
                  <c:v>0.11313723144735384</c:v>
                </c:pt>
                <c:pt idx="12">
                  <c:v>0.11421544975093005</c:v>
                </c:pt>
                <c:pt idx="13">
                  <c:v>0.11527569940636199</c:v>
                </c:pt>
                <c:pt idx="14">
                  <c:v>0.11631827986350601</c:v>
                </c:pt>
                <c:pt idx="15">
                  <c:v>0.11734348558184773</c:v>
                </c:pt>
                <c:pt idx="16">
                  <c:v>0.11835160611366712</c:v>
                </c:pt>
                <c:pt idx="17">
                  <c:v>0.11934292618581782</c:v>
                </c:pt>
                <c:pt idx="18">
                  <c:v>0.12031772578014342</c:v>
                </c:pt>
                <c:pt idx="19">
                  <c:v>0.12127628021255377</c:v>
                </c:pt>
                <c:pt idx="20">
                  <c:v>0.12221886021078321</c:v>
                </c:pt>
                <c:pt idx="21">
                  <c:v>0.12314573199085327</c:v>
                </c:pt>
                <c:pt idx="22">
                  <c:v>0.12405715733226089</c:v>
                </c:pt>
                <c:pt idx="23">
                  <c:v>0.12495339365191362</c:v>
                </c:pt>
                <c:pt idx="24">
                  <c:v>0.12583469407683281</c:v>
                </c:pt>
                <c:pt idx="25">
                  <c:v>0.15334698661463236</c:v>
                </c:pt>
                <c:pt idx="26">
                  <c:v>0.23494195358950623</c:v>
                </c:pt>
                <c:pt idx="27">
                  <c:v>0.37025725846260304</c:v>
                </c:pt>
                <c:pt idx="28">
                  <c:v>0.55893299223508397</c:v>
                </c:pt>
                <c:pt idx="29">
                  <c:v>0.80061165718051786</c:v>
                </c:pt>
                <c:pt idx="30">
                  <c:v>1.094938150694716</c:v>
                </c:pt>
                <c:pt idx="31">
                  <c:v>1.4415597492457288</c:v>
                </c:pt>
                <c:pt idx="32">
                  <c:v>1.8401260924348022</c:v>
                </c:pt>
                <c:pt idx="33">
                  <c:v>2.2902891671678738</c:v>
                </c:pt>
                <c:pt idx="34">
                  <c:v>2.7917032919242648</c:v>
                </c:pt>
                <c:pt idx="35">
                  <c:v>3.344025101139934</c:v>
                </c:pt>
                <c:pt idx="36">
                  <c:v>3.9469135296891991</c:v>
                </c:pt>
                <c:pt idx="37">
                  <c:v>4.6000297974727591</c:v>
                </c:pt>
                <c:pt idx="38">
                  <c:v>5.3030373941099045</c:v>
                </c:pt>
                <c:pt idx="39">
                  <c:v>6.0556020637308885</c:v>
                </c:pt>
                <c:pt idx="40">
                  <c:v>6.8302278913499412</c:v>
                </c:pt>
                <c:pt idx="41">
                  <c:v>7.5996639748661909</c:v>
                </c:pt>
                <c:pt idx="42">
                  <c:v>8.3639450838972831</c:v>
                </c:pt>
                <c:pt idx="43">
                  <c:v>9.1231057551155974</c:v>
                </c:pt>
                <c:pt idx="44">
                  <c:v>9.8771802938089355</c:v>
                </c:pt>
                <c:pt idx="45">
                  <c:v>10.626202775430695</c:v>
                </c:pt>
                <c:pt idx="46">
                  <c:v>11.370207047139646</c:v>
                </c:pt>
                <c:pt idx="47">
                  <c:v>12.109226729329492</c:v>
                </c:pt>
                <c:pt idx="48">
                  <c:v>12.843295217148135</c:v>
                </c:pt>
                <c:pt idx="49">
                  <c:v>13.572445682006681</c:v>
                </c:pt>
                <c:pt idx="50">
                  <c:v>14.296711073078452</c:v>
                </c:pt>
                <c:pt idx="51">
                  <c:v>15.01612411878788</c:v>
                </c:pt>
                <c:pt idx="52">
                  <c:v>15.730717328289526</c:v>
                </c:pt>
                <c:pt idx="53">
                  <c:v>16.440522992937002</c:v>
                </c:pt>
                <c:pt idx="54">
                  <c:v>17.145573187742258</c:v>
                </c:pt>
                <c:pt idx="55">
                  <c:v>18.929903503112257</c:v>
                </c:pt>
                <c:pt idx="56">
                  <c:v>20.768864322061383</c:v>
                </c:pt>
                <c:pt idx="57">
                  <c:v>22.66154522014827</c:v>
                </c:pt>
                <c:pt idx="58">
                  <c:v>24.607050945272992</c:v>
                </c:pt>
                <c:pt idx="59">
                  <c:v>26.604501164828463</c:v>
                </c:pt>
                <c:pt idx="60">
                  <c:v>28.653030217064728</c:v>
                </c:pt>
                <c:pt idx="61">
                  <c:v>31.21568501573287</c:v>
                </c:pt>
                <c:pt idx="62">
                  <c:v>33.735632839162577</c:v>
                </c:pt>
                <c:pt idx="63">
                  <c:v>36.213585404645919</c:v>
                </c:pt>
                <c:pt idx="64">
                  <c:v>38.650242568613955</c:v>
                </c:pt>
                <c:pt idx="65">
                  <c:v>41.04629252429924</c:v>
                </c:pt>
                <c:pt idx="66">
                  <c:v>43.402411996104803</c:v>
                </c:pt>
                <c:pt idx="67">
                  <c:v>45.719266430733455</c:v>
                </c:pt>
                <c:pt idx="68">
                  <c:v>47.997510185132256</c:v>
                </c:pt>
                <c:pt idx="69">
                  <c:v>50.23778671130475</c:v>
                </c:pt>
                <c:pt idx="70">
                  <c:v>52.440728738043155</c:v>
                </c:pt>
                <c:pt idx="71">
                  <c:v>54.606958449632259</c:v>
                </c:pt>
                <c:pt idx="72">
                  <c:v>56.737087661574726</c:v>
                </c:pt>
                <c:pt idx="73">
                  <c:v>58.57790928245327</c:v>
                </c:pt>
                <c:pt idx="74">
                  <c:v>59.881853770846121</c:v>
                </c:pt>
                <c:pt idx="75">
                  <c:v>60.657868253933444</c:v>
                </c:pt>
                <c:pt idx="76">
                  <c:v>60.914750753858534</c:v>
                </c:pt>
                <c:pt idx="77">
                  <c:v>60.661152672582709</c:v>
                </c:pt>
                <c:pt idx="78">
                  <c:v>59.905581235328484</c:v>
                </c:pt>
                <c:pt idx="79">
                  <c:v>58.910210604240184</c:v>
                </c:pt>
                <c:pt idx="80">
                  <c:v>57.931427954068035</c:v>
                </c:pt>
                <c:pt idx="81">
                  <c:v>56.968956843954437</c:v>
                </c:pt>
                <c:pt idx="82">
                  <c:v>56.022525439964646</c:v>
                </c:pt>
                <c:pt idx="83">
                  <c:v>55.091866438311719</c:v>
                </c:pt>
                <c:pt idx="84">
                  <c:v>54.176716989861085</c:v>
                </c:pt>
                <c:pt idx="85">
                  <c:v>53.276818625893142</c:v>
                </c:pt>
                <c:pt idx="86">
                  <c:v>52.391917185103118</c:v>
                </c:pt>
                <c:pt idx="87">
                  <c:v>51.521762741817383</c:v>
                </c:pt>
                <c:pt idx="88">
                  <c:v>50.666109535406129</c:v>
                </c:pt>
                <c:pt idx="89">
                  <c:v>49.824715900872413</c:v>
                </c:pt>
                <c:pt idx="90">
                  <c:v>48.997344200597865</c:v>
                </c:pt>
                <c:pt idx="91">
                  <c:v>48.183760757225883</c:v>
                </c:pt>
                <c:pt idx="92">
                  <c:v>47.383735787663404</c:v>
                </c:pt>
                <c:pt idx="93">
                  <c:v>46.597043338182438</c:v>
                </c:pt>
                <c:pt idx="94">
                  <c:v>45.823461220603271</c:v>
                </c:pt>
                <c:pt idx="95">
                  <c:v>45.062770949541068</c:v>
                </c:pt>
                <c:pt idx="96">
                  <c:v>44.314757680698314</c:v>
                </c:pt>
                <c:pt idx="97">
                  <c:v>43.579210150185645</c:v>
                </c:pt>
                <c:pt idx="98">
                  <c:v>42.855920614853844</c:v>
                </c:pt>
                <c:pt idx="99">
                  <c:v>42.1446847936203</c:v>
                </c:pt>
                <c:pt idx="100">
                  <c:v>41.44530180977317</c:v>
                </c:pt>
                <c:pt idx="101">
                  <c:v>40.757574134237132</c:v>
                </c:pt>
                <c:pt idx="102">
                  <c:v>40.081307529784553</c:v>
                </c:pt>
                <c:pt idx="103">
                  <c:v>39.416310996176477</c:v>
                </c:pt>
                <c:pt idx="104">
                  <c:v>38.762396716217694</c:v>
                </c:pt>
                <c:pt idx="105">
                  <c:v>38.119380002711026</c:v>
                </c:pt>
                <c:pt idx="106">
                  <c:v>37.487079246295394</c:v>
                </c:pt>
                <c:pt idx="107">
                  <c:v>36.865315864153317</c:v>
                </c:pt>
                <c:pt idx="108">
                  <c:v>36.253914249573207</c:v>
                </c:pt>
                <c:pt idx="109">
                  <c:v>35.652701722352106</c:v>
                </c:pt>
                <c:pt idx="110">
                  <c:v>35.061508480025104</c:v>
                </c:pt>
                <c:pt idx="111">
                  <c:v>34.480167549907442</c:v>
                </c:pt>
                <c:pt idx="112">
                  <c:v>33.908514741935804</c:v>
                </c:pt>
                <c:pt idx="113">
                  <c:v>33.346388602295683</c:v>
                </c:pt>
                <c:pt idx="114">
                  <c:v>32.793630367821322</c:v>
                </c:pt>
                <c:pt idx="115">
                  <c:v>32.25008392115577</c:v>
                </c:pt>
                <c:pt idx="116">
                  <c:v>31.715595746658117</c:v>
                </c:pt>
                <c:pt idx="117">
                  <c:v>31.190014887045553</c:v>
                </c:pt>
                <c:pt idx="118">
                  <c:v>30.673192900758004</c:v>
                </c:pt>
                <c:pt idx="119">
                  <c:v>30.164983820033306</c:v>
                </c:pt>
                <c:pt idx="120">
                  <c:v>29.665244109680977</c:v>
                </c:pt>
                <c:pt idx="121">
                  <c:v>29.17383262654317</c:v>
                </c:pt>
                <c:pt idx="122">
                  <c:v>28.690610579631109</c:v>
                </c:pt>
                <c:pt idx="123">
                  <c:v>28.215441490925851</c:v>
                </c:pt>
                <c:pt idx="124">
                  <c:v>27.748191156832398</c:v>
                </c:pt>
                <c:pt idx="125">
                  <c:v>27.288727610276101</c:v>
                </c:pt>
                <c:pt idx="126">
                  <c:v>26.836921083430756</c:v>
                </c:pt>
                <c:pt idx="127">
                  <c:v>26.392643971067837</c:v>
                </c:pt>
                <c:pt idx="128">
                  <c:v>25.955770794516553</c:v>
                </c:pt>
                <c:pt idx="129">
                  <c:v>25.526178166224451</c:v>
                </c:pt>
                <c:pt idx="130">
                  <c:v>25.103744754908675</c:v>
                </c:pt>
                <c:pt idx="131">
                  <c:v>24.688351251287976</c:v>
                </c:pt>
                <c:pt idx="132">
                  <c:v>24.279880334385776</c:v>
                </c:pt>
                <c:pt idx="133">
                  <c:v>23.878216638394807</c:v>
                </c:pt>
                <c:pt idx="134">
                  <c:v>23.483246720093998</c:v>
                </c:pt>
                <c:pt idx="135">
                  <c:v>23.094859026808265</c:v>
                </c:pt>
                <c:pt idx="136">
                  <c:v>22.712943864902375</c:v>
                </c:pt>
                <c:pt idx="137">
                  <c:v>22.33739336879977</c:v>
                </c:pt>
                <c:pt idx="138">
                  <c:v>21.968101470517752</c:v>
                </c:pt>
                <c:pt idx="139">
                  <c:v>21.604963869710325</c:v>
                </c:pt>
                <c:pt idx="140">
                  <c:v>21.247878004210317</c:v>
                </c:pt>
                <c:pt idx="141">
                  <c:v>20.896743021062413</c:v>
                </c:pt>
                <c:pt idx="142">
                  <c:v>20.551459748038891</c:v>
                </c:pt>
                <c:pt idx="143">
                  <c:v>20.211930665630092</c:v>
                </c:pt>
                <c:pt idx="144">
                  <c:v>19.878059879501663</c:v>
                </c:pt>
                <c:pt idx="145">
                  <c:v>19.549753093410789</c:v>
                </c:pt>
                <c:pt idx="146">
                  <c:v>19.226917582573801</c:v>
                </c:pt>
                <c:pt idx="147">
                  <c:v>18.909462167477596</c:v>
                </c:pt>
                <c:pt idx="148">
                  <c:v>18.597297188127513</c:v>
                </c:pt>
                <c:pt idx="149">
                  <c:v>18.29033447872434</c:v>
                </c:pt>
                <c:pt idx="150">
                  <c:v>17.988487342763374</c:v>
                </c:pt>
                <c:pt idx="151">
                  <c:v>17.691670528548432</c:v>
                </c:pt>
                <c:pt idx="152">
                  <c:v>17.39980020511392</c:v>
                </c:pt>
                <c:pt idx="153">
                  <c:v>17.112793938548187</c:v>
                </c:pt>
                <c:pt idx="154">
                  <c:v>16.830570668711417</c:v>
                </c:pt>
                <c:pt idx="155">
                  <c:v>16.553050686341582</c:v>
                </c:pt>
                <c:pt idx="156">
                  <c:v>16.28015561054184</c:v>
                </c:pt>
                <c:pt idx="157">
                  <c:v>16.011808366643198</c:v>
                </c:pt>
                <c:pt idx="158">
                  <c:v>15.74793316443602</c:v>
                </c:pt>
                <c:pt idx="159">
                  <c:v>15.488455476764384</c:v>
                </c:pt>
                <c:pt idx="160">
                  <c:v>15.233302018477088</c:v>
                </c:pt>
                <c:pt idx="161">
                  <c:v>14.982400725729514</c:v>
                </c:pt>
                <c:pt idx="162">
                  <c:v>14.735680735630366</c:v>
                </c:pt>
                <c:pt idx="163">
                  <c:v>14.493072366227642</c:v>
                </c:pt>
                <c:pt idx="164">
                  <c:v>14.254507096828128</c:v>
                </c:pt>
                <c:pt idx="165">
                  <c:v>14.019917548644869</c:v>
                </c:pt>
                <c:pt idx="166">
                  <c:v>13.789237465767153</c:v>
                </c:pt>
                <c:pt idx="167">
                  <c:v>13.562401696447621</c:v>
                </c:pt>
                <c:pt idx="168">
                  <c:v>13.339346174701253</c:v>
                </c:pt>
                <c:pt idx="169">
                  <c:v>13.120007902211004</c:v>
                </c:pt>
                <c:pt idx="170">
                  <c:v>12.904324930534951</c:v>
                </c:pt>
                <c:pt idx="171">
                  <c:v>12.692236343610025</c:v>
                </c:pt>
                <c:pt idx="172">
                  <c:v>12.483682240547257</c:v>
                </c:pt>
                <c:pt idx="173">
                  <c:v>12.278603718713768</c:v>
                </c:pt>
                <c:pt idx="174">
                  <c:v>12.076942857096723</c:v>
                </c:pt>
                <c:pt idx="175">
                  <c:v>11.878642699944489</c:v>
                </c:pt>
                <c:pt idx="176">
                  <c:v>11.683647240680429</c:v>
                </c:pt>
                <c:pt idx="177">
                  <c:v>11.491901406084793</c:v>
                </c:pt>
                <c:pt idx="178">
                  <c:v>11.303351040740191</c:v>
                </c:pt>
                <c:pt idx="179">
                  <c:v>11.117942891736298</c:v>
                </c:pt>
                <c:pt idx="180">
                  <c:v>10.935624593629468</c:v>
                </c:pt>
                <c:pt idx="181">
                  <c:v>10.756344653652967</c:v>
                </c:pt>
                <c:pt idx="182">
                  <c:v>10.580052437173721</c:v>
                </c:pt>
                <c:pt idx="183">
                  <c:v>10.406698153391391</c:v>
                </c:pt>
                <c:pt idx="184">
                  <c:v>10.236232841275797</c:v>
                </c:pt>
                <c:pt idx="185">
                  <c:v>10.068608355738689</c:v>
                </c:pt>
                <c:pt idx="186">
                  <c:v>9.9037773540359666</c:v>
                </c:pt>
                <c:pt idx="187">
                  <c:v>9.7416932823965148</c:v>
                </c:pt>
                <c:pt idx="188">
                  <c:v>9.5823103628738675</c:v>
                </c:pt>
                <c:pt idx="189">
                  <c:v>9.4255835804169799</c:v>
                </c:pt>
                <c:pt idx="190">
                  <c:v>9.2714686701564837</c:v>
                </c:pt>
                <c:pt idx="191">
                  <c:v>9.1199221049028143</c:v>
                </c:pt>
                <c:pt idx="192">
                  <c:v>8.9709010828526718</c:v>
                </c:pt>
                <c:pt idx="193">
                  <c:v>8.8243635155003695</c:v>
                </c:pt>
                <c:pt idx="194">
                  <c:v>8.6802680157506504</c:v>
                </c:pt>
                <c:pt idx="195">
                  <c:v>8.5385738862295639</c:v>
                </c:pt>
                <c:pt idx="196">
                  <c:v>8.3992411077901927</c:v>
                </c:pt>
                <c:pt idx="197">
                  <c:v>8.2622303282098972</c:v>
                </c:pt>
                <c:pt idx="198">
                  <c:v>8.1275028510759473</c:v>
                </c:pt>
                <c:pt idx="199">
                  <c:v>7.9950206248563616</c:v>
                </c:pt>
                <c:pt idx="200">
                  <c:v>7.8647462321528741</c:v>
                </c:pt>
                <c:pt idx="201">
                  <c:v>7.7366428791330364</c:v>
                </c:pt>
                <c:pt idx="202">
                  <c:v>7.6106743851383802</c:v>
                </c:pt>
                <c:pt idx="203">
                  <c:v>7.4868051724658393</c:v>
                </c:pt>
                <c:pt idx="204">
                  <c:v>7.3650002563193731</c:v>
                </c:pt>
                <c:pt idx="205">
                  <c:v>7.245225234929114</c:v>
                </c:pt>
                <c:pt idx="206">
                  <c:v>7.1274462798351665</c:v>
                </c:pt>
                <c:pt idx="207">
                  <c:v>7.0116301263333121</c:v>
                </c:pt>
                <c:pt idx="208">
                  <c:v>6.8977440640799514</c:v>
                </c:pt>
                <c:pt idx="209">
                  <c:v>6.7857559278536099</c:v>
                </c:pt>
                <c:pt idx="210">
                  <c:v>6.6756340884704128</c:v>
                </c:pt>
                <c:pt idx="211">
                  <c:v>6.5673474438509425</c:v>
                </c:pt>
                <c:pt idx="212">
                  <c:v>6.460865410235975</c:v>
                </c:pt>
                <c:pt idx="213">
                  <c:v>6.3561579135486097</c:v>
                </c:pt>
                <c:pt idx="214">
                  <c:v>6.2531953809003449</c:v>
                </c:pt>
                <c:pt idx="215">
                  <c:v>6.1519487322387159</c:v>
                </c:pt>
                <c:pt idx="216">
                  <c:v>6.0523893721341011</c:v>
                </c:pt>
                <c:pt idx="217">
                  <c:v>5.9544891817034324</c:v>
                </c:pt>
                <c:pt idx="218">
                  <c:v>5.8582205106684864</c:v>
                </c:pt>
                <c:pt idx="219">
                  <c:v>5.7635561695465114</c:v>
                </c:pt>
                <c:pt idx="220">
                  <c:v>5.6704694219710303</c:v>
                </c:pt>
                <c:pt idx="221">
                  <c:v>5.5789339771405766</c:v>
                </c:pt>
                <c:pt idx="222">
                  <c:v>5.4889239823933131</c:v>
                </c:pt>
                <c:pt idx="223">
                  <c:v>5.4005154353697824</c:v>
                </c:pt>
                <c:pt idx="224">
                  <c:v>5.3137825006526755</c:v>
                </c:pt>
                <c:pt idx="225">
                  <c:v>5.228697253945163</c:v>
                </c:pt>
                <c:pt idx="226">
                  <c:v>5.1452322363124452</c:v>
                </c:pt>
                <c:pt idx="227">
                  <c:v>5.0633604464264383</c:v>
                </c:pt>
                <c:pt idx="228">
                  <c:v>4.9830553329397063</c:v>
                </c:pt>
                <c:pt idx="229">
                  <c:v>4.9042907869864623</c:v>
                </c:pt>
                <c:pt idx="230">
                  <c:v>4.8270411348085647</c:v>
                </c:pt>
                <c:pt idx="231">
                  <c:v>4.7512811305043847</c:v>
                </c:pt>
                <c:pt idx="232">
                  <c:v>4.6769859488985261</c:v>
                </c:pt>
                <c:pt idx="233">
                  <c:v>4.6041311785303654</c:v>
                </c:pt>
                <c:pt idx="234">
                  <c:v>4.5326928147594474</c:v>
                </c:pt>
                <c:pt idx="235">
                  <c:v>4.4625458335213537</c:v>
                </c:pt>
                <c:pt idx="236">
                  <c:v>4.3935678608412383</c:v>
                </c:pt>
                <c:pt idx="237">
                  <c:v>4.3257394150395694</c:v>
                </c:pt>
                <c:pt idx="238">
                  <c:v>4.2590413391015369</c:v>
                </c:pt>
                <c:pt idx="239">
                  <c:v>4.1934547952664696</c:v>
                </c:pt>
                <c:pt idx="240">
                  <c:v>4.1289612597074274</c:v>
                </c:pt>
                <c:pt idx="241">
                  <c:v>4.0655425172994555</c:v>
                </c:pt>
                <c:pt idx="242">
                  <c:v>4.0031806564750188</c:v>
                </c:pt>
                <c:pt idx="243">
                  <c:v>3.941858064165185</c:v>
                </c:pt>
                <c:pt idx="244">
                  <c:v>3.8815574208251067</c:v>
                </c:pt>
                <c:pt idx="245">
                  <c:v>3.822261695542398</c:v>
                </c:pt>
                <c:pt idx="246">
                  <c:v>3.7639541412270447</c:v>
                </c:pt>
                <c:pt idx="247">
                  <c:v>3.7066182898814608</c:v>
                </c:pt>
                <c:pt idx="248">
                  <c:v>3.6502379479493832</c:v>
                </c:pt>
                <c:pt idx="249">
                  <c:v>3.5947971917422659</c:v>
                </c:pt>
                <c:pt idx="250">
                  <c:v>3.5402803629419024</c:v>
                </c:pt>
                <c:pt idx="251">
                  <c:v>3.4866720641779945</c:v>
                </c:pt>
                <c:pt idx="252">
                  <c:v>3.4339571546794212</c:v>
                </c:pt>
                <c:pt idx="253">
                  <c:v>3.3821207459979776</c:v>
                </c:pt>
                <c:pt idx="254">
                  <c:v>3.3311481978033859</c:v>
                </c:pt>
                <c:pt idx="255">
                  <c:v>3.281025113748373</c:v>
                </c:pt>
                <c:pt idx="256">
                  <c:v>3.2317373374026648</c:v>
                </c:pt>
                <c:pt idx="257">
                  <c:v>3.1832709482547363</c:v>
                </c:pt>
                <c:pt idx="258">
                  <c:v>3.1356122577801973</c:v>
                </c:pt>
                <c:pt idx="259">
                  <c:v>3.0887478055756938</c:v>
                </c:pt>
                <c:pt idx="260">
                  <c:v>3.0426643555572452</c:v>
                </c:pt>
                <c:pt idx="261">
                  <c:v>2.997348892221928</c:v>
                </c:pt>
                <c:pt idx="262">
                  <c:v>2.9527886169718682</c:v>
                </c:pt>
                <c:pt idx="263">
                  <c:v>2.9089709444994876</c:v>
                </c:pt>
                <c:pt idx="264">
                  <c:v>2.8658834992329951</c:v>
                </c:pt>
                <c:pt idx="265">
                  <c:v>2.8235141118411096</c:v>
                </c:pt>
                <c:pt idx="266">
                  <c:v>2.7818508157960395</c:v>
                </c:pt>
                <c:pt idx="267">
                  <c:v>2.740881843993733</c:v>
                </c:pt>
                <c:pt idx="268">
                  <c:v>2.7005956254304566</c:v>
                </c:pt>
                <c:pt idx="269">
                  <c:v>2.6609807819347586</c:v>
                </c:pt>
                <c:pt idx="270">
                  <c:v>2.6220261249538903</c:v>
                </c:pt>
                <c:pt idx="271">
                  <c:v>2.583720652393791</c:v>
                </c:pt>
                <c:pt idx="272">
                  <c:v>2.5460535455117279</c:v>
                </c:pt>
                <c:pt idx="273">
                  <c:v>2.509014165860719</c:v>
                </c:pt>
                <c:pt idx="274">
                  <c:v>2.4725920522848854</c:v>
                </c:pt>
                <c:pt idx="275">
                  <c:v>2.4367769179648713</c:v>
                </c:pt>
                <c:pt idx="276">
                  <c:v>2.4015586475125006</c:v>
                </c:pt>
                <c:pt idx="277">
                  <c:v>2.3669272941138546</c:v>
                </c:pt>
                <c:pt idx="278">
                  <c:v>2.3328730767199657</c:v>
                </c:pt>
                <c:pt idx="279">
                  <c:v>2.2993863772843128</c:v>
                </c:pt>
                <c:pt idx="280">
                  <c:v>2.2664577380463728</c:v>
                </c:pt>
                <c:pt idx="281">
                  <c:v>2.2340778588604322</c:v>
                </c:pt>
                <c:pt idx="282">
                  <c:v>2.2022375945689125</c:v>
                </c:pt>
                <c:pt idx="283">
                  <c:v>2.1709279524194729</c:v>
                </c:pt>
                <c:pt idx="284">
                  <c:v>2.140140089525163</c:v>
                </c:pt>
                <c:pt idx="285">
                  <c:v>2.1098653103668896</c:v>
                </c:pt>
                <c:pt idx="286">
                  <c:v>2.0800950643375158</c:v>
                </c:pt>
                <c:pt idx="287">
                  <c:v>2.0508209433268845</c:v>
                </c:pt>
                <c:pt idx="288">
                  <c:v>2.0220346793470871</c:v>
                </c:pt>
                <c:pt idx="289">
                  <c:v>1.9937281421973059</c:v>
                </c:pt>
                <c:pt idx="290">
                  <c:v>1.9658933371675795</c:v>
                </c:pt>
                <c:pt idx="291">
                  <c:v>1.9385224027808241</c:v>
                </c:pt>
                <c:pt idx="292">
                  <c:v>1.9116076085724951</c:v>
                </c:pt>
                <c:pt idx="293">
                  <c:v>1.8851413529072434</c:v>
                </c:pt>
                <c:pt idx="294">
                  <c:v>1.8591161608319597</c:v>
                </c:pt>
                <c:pt idx="295">
                  <c:v>1.8335246819646021</c:v>
                </c:pt>
                <c:pt idx="296">
                  <c:v>1.8083596884181976</c:v>
                </c:pt>
                <c:pt idx="297">
                  <c:v>1.7836140727594516</c:v>
                </c:pt>
                <c:pt idx="298">
                  <c:v>1.7592808460013676</c:v>
                </c:pt>
                <c:pt idx="299">
                  <c:v>1.7353531356293261</c:v>
                </c:pt>
                <c:pt idx="300">
                  <c:v>1.7118241836600558</c:v>
                </c:pt>
                <c:pt idx="301">
                  <c:v>1.6886873447329565</c:v>
                </c:pt>
                <c:pt idx="302">
                  <c:v>1.665936084233224</c:v>
                </c:pt>
                <c:pt idx="303">
                  <c:v>1.6435639764462613</c:v>
                </c:pt>
                <c:pt idx="304">
                  <c:v>1.6215647027428381</c:v>
                </c:pt>
                <c:pt idx="305">
                  <c:v>1.5999320497945027</c:v>
                </c:pt>
                <c:pt idx="306">
                  <c:v>1.5786599078187287</c:v>
                </c:pt>
                <c:pt idx="307">
                  <c:v>1.5577422688533096</c:v>
                </c:pt>
                <c:pt idx="308">
                  <c:v>1.53717322505951</c:v>
                </c:pt>
                <c:pt idx="309">
                  <c:v>1.516946967053495</c:v>
                </c:pt>
                <c:pt idx="310">
                  <c:v>1.4970577822655653</c:v>
                </c:pt>
                <c:pt idx="311">
                  <c:v>1.4775000533267395</c:v>
                </c:pt>
                <c:pt idx="312">
                  <c:v>1.4582682564822185</c:v>
                </c:pt>
                <c:pt idx="313">
                  <c:v>1.4393569600312963</c:v>
                </c:pt>
                <c:pt idx="314">
                  <c:v>1.420760822793264</c:v>
                </c:pt>
                <c:pt idx="315">
                  <c:v>1.4024745925988835</c:v>
                </c:pt>
                <c:pt idx="316">
                  <c:v>1.3844931048070002</c:v>
                </c:pt>
                <c:pt idx="317">
                  <c:v>1.3668112808458746</c:v>
                </c:pt>
                <c:pt idx="318">
                  <c:v>1.3494241267788258</c:v>
                </c:pt>
                <c:pt idx="319">
                  <c:v>1.3323267318937764</c:v>
                </c:pt>
                <c:pt idx="320">
                  <c:v>1.3155142673163038</c:v>
                </c:pt>
                <c:pt idx="321">
                  <c:v>1.2989819846458057</c:v>
                </c:pt>
                <c:pt idx="322">
                  <c:v>1.2827252146143924</c:v>
                </c:pt>
                <c:pt idx="323">
                  <c:v>1.2667393657681305</c:v>
                </c:pt>
                <c:pt idx="324">
                  <c:v>1.251019923170263</c:v>
                </c:pt>
                <c:pt idx="325">
                  <c:v>1.2355624471260409</c:v>
                </c:pt>
                <c:pt idx="326">
                  <c:v>1.2203625719288049</c:v>
                </c:pt>
                <c:pt idx="327">
                  <c:v>1.2054160046269644</c:v>
                </c:pt>
                <c:pt idx="328">
                  <c:v>1.1907185238115257</c:v>
                </c:pt>
                <c:pt idx="329">
                  <c:v>1.176265978423823</c:v>
                </c:pt>
                <c:pt idx="330">
                  <c:v>1.1620542865831245</c:v>
                </c:pt>
                <c:pt idx="331">
                  <c:v>1.1480794344337697</c:v>
                </c:pt>
                <c:pt idx="332">
                  <c:v>1.1343374750115247</c:v>
                </c:pt>
                <c:pt idx="333">
                  <c:v>1.1208245271288289</c:v>
                </c:pt>
                <c:pt idx="334">
                  <c:v>1.1075367742786137</c:v>
                </c:pt>
                <c:pt idx="335">
                  <c:v>1.0944704635564</c:v>
                </c:pt>
                <c:pt idx="336">
                  <c:v>1.0816219046003477</c:v>
                </c:pt>
                <c:pt idx="337">
                  <c:v>1.0689874685489764</c:v>
                </c:pt>
                <c:pt idx="338">
                  <c:v>1.0565635870162544</c:v>
                </c:pt>
                <c:pt idx="339">
                  <c:v>1.0443467510837672</c:v>
                </c:pt>
                <c:pt idx="340">
                  <c:v>1.0323335103096802</c:v>
                </c:pt>
                <c:pt idx="341">
                  <c:v>1.0205204717542222</c:v>
                </c:pt>
                <c:pt idx="342">
                  <c:v>1.008904299021403</c:v>
                </c:pt>
                <c:pt idx="343">
                  <c:v>0.99748171131670493</c:v>
                </c:pt>
                <c:pt idx="344">
                  <c:v>0.98624948252047906</c:v>
                </c:pt>
                <c:pt idx="345">
                  <c:v>0.97520444027677755</c:v>
                </c:pt>
                <c:pt idx="346">
                  <c:v>0.96434346509737756</c:v>
                </c:pt>
                <c:pt idx="347">
                  <c:v>0.95366348948073343</c:v>
                </c:pt>
                <c:pt idx="348">
                  <c:v>0.94316149704561025</c:v>
                </c:pt>
                <c:pt idx="349">
                  <c:v>0.93283452167915915</c:v>
                </c:pt>
                <c:pt idx="350">
                  <c:v>0.92267964669918745</c:v>
                </c:pt>
                <c:pt idx="351">
                  <c:v>0.91269400403038947</c:v>
                </c:pt>
                <c:pt idx="352">
                  <c:v>0.90287477339430777</c:v>
                </c:pt>
                <c:pt idx="353">
                  <c:v>0.89321918151279189</c:v>
                </c:pt>
                <c:pt idx="354">
                  <c:v>0.8837245013247319</c:v>
                </c:pt>
                <c:pt idx="355">
                  <c:v>0.87438805121584595</c:v>
                </c:pt>
                <c:pt idx="356">
                  <c:v>0.86520719426130221</c:v>
                </c:pt>
                <c:pt idx="357">
                  <c:v>0.85617933748096442</c:v>
                </c:pt>
                <c:pt idx="358">
                  <c:v>0.84730193110704655</c:v>
                </c:pt>
                <c:pt idx="359">
                  <c:v>0.83857246786397499</c:v>
                </c:pt>
                <c:pt idx="360">
                  <c:v>0.82998848226024879</c:v>
                </c:pt>
                <c:pt idx="361">
                  <c:v>0.8215475498921031</c:v>
                </c:pt>
                <c:pt idx="362">
                  <c:v>0.81324728675877733</c:v>
                </c:pt>
                <c:pt idx="363">
                  <c:v>0.80508534858919301</c:v>
                </c:pt>
                <c:pt idx="364">
                  <c:v>0.79705943017985403</c:v>
                </c:pt>
                <c:pt idx="365">
                  <c:v>0.78916726474378007</c:v>
                </c:pt>
                <c:pt idx="366">
                  <c:v>0.78140662327029031</c:v>
                </c:pt>
                <c:pt idx="367">
                  <c:v>0.77377531389545673</c:v>
                </c:pt>
                <c:pt idx="368">
                  <c:v>0.76627118128304827</c:v>
                </c:pt>
                <c:pt idx="369">
                  <c:v>0.75889210601579271</c:v>
                </c:pt>
                <c:pt idx="370">
                  <c:v>0.75163600399678132</c:v>
                </c:pt>
                <c:pt idx="371">
                  <c:v>0.7445008258608522</c:v>
                </c:pt>
                <c:pt idx="372">
                  <c:v>0.73748455639577937</c:v>
                </c:pt>
                <c:pt idx="373">
                  <c:v>0.73058521397311083</c:v>
                </c:pt>
                <c:pt idx="374">
                  <c:v>0.72380084998849004</c:v>
                </c:pt>
                <c:pt idx="375">
                  <c:v>0.71712954831130549</c:v>
                </c:pt>
                <c:pt idx="376">
                  <c:v>0.71056942474351137</c:v>
                </c:pt>
                <c:pt idx="377">
                  <c:v>0.7041186264874667</c:v>
                </c:pt>
                <c:pt idx="378">
                  <c:v>0.6977753316226446</c:v>
                </c:pt>
                <c:pt idx="379">
                  <c:v>0.69153774859105999</c:v>
                </c:pt>
                <c:pt idx="380">
                  <c:v>0.6854041156912748</c:v>
                </c:pt>
                <c:pt idx="381">
                  <c:v>0.67937270058083421</c:v>
                </c:pt>
                <c:pt idx="382">
                  <c:v>0.67344179978699503</c:v>
                </c:pt>
                <c:pt idx="383">
                  <c:v>0.66760973822560998</c:v>
                </c:pt>
                <c:pt idx="384">
                  <c:v>0.6618748687280257</c:v>
                </c:pt>
                <c:pt idx="385">
                  <c:v>0.65623557157586854</c:v>
                </c:pt>
                <c:pt idx="386">
                  <c:v>0.65069025404358249</c:v>
                </c:pt>
                <c:pt idx="387">
                  <c:v>0.64523734994858961</c:v>
                </c:pt>
                <c:pt idx="388">
                  <c:v>0.63987531920894825</c:v>
                </c:pt>
                <c:pt idx="389">
                  <c:v>0.63460264740838246</c:v>
                </c:pt>
                <c:pt idx="390">
                  <c:v>0.62941784536856016</c:v>
                </c:pt>
                <c:pt idx="391">
                  <c:v>0.62431944872849998</c:v>
                </c:pt>
                <c:pt idx="392">
                  <c:v>0.61930601753098635</c:v>
                </c:pt>
                <c:pt idx="393">
                  <c:v>0.6143761358158778</c:v>
                </c:pt>
                <c:pt idx="394">
                  <c:v>0.60952841122019319</c:v>
                </c:pt>
                <c:pt idx="395">
                  <c:v>0.6047614745848604</c:v>
                </c:pt>
                <c:pt idx="396">
                  <c:v>0.600073979568022</c:v>
                </c:pt>
                <c:pt idx="397">
                  <c:v>0.59546460226478237</c:v>
                </c:pt>
                <c:pt idx="398">
                  <c:v>0.59093204083329276</c:v>
                </c:pt>
                <c:pt idx="399">
                  <c:v>0.58647501512706823</c:v>
                </c:pt>
                <c:pt idx="400">
                  <c:v>0.58209226633343136</c:v>
                </c:pt>
                <c:pt idx="401">
                  <c:v>0.57778255661798161</c:v>
                </c:pt>
                <c:pt idx="402">
                  <c:v>0.57354466877498933</c:v>
                </c:pt>
                <c:pt idx="403">
                  <c:v>0.56937740588361674</c:v>
                </c:pt>
                <c:pt idx="404">
                  <c:v>0.56527959096986757</c:v>
                </c:pt>
                <c:pt idx="405">
                  <c:v>0.56125006667416955</c:v>
                </c:pt>
                <c:pt idx="406">
                  <c:v>0.5572876949244987</c:v>
                </c:pt>
                <c:pt idx="407">
                  <c:v>0.55339135661494909</c:v>
                </c:pt>
                <c:pt idx="408">
                  <c:v>0.54955995128965973</c:v>
                </c:pt>
                <c:pt idx="409">
                  <c:v>0.54579239683200986</c:v>
                </c:pt>
                <c:pt idx="410">
                  <c:v>0.54208762915899311</c:v>
                </c:pt>
                <c:pt idx="411">
                  <c:v>0.53844460192068411</c:v>
                </c:pt>
                <c:pt idx="412">
                  <c:v>0.5348622862047151</c:v>
                </c:pt>
                <c:pt idx="413">
                  <c:v>0.53133967024567708</c:v>
                </c:pt>
                <c:pt idx="414">
                  <c:v>0.5278757591393628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358F-3A45-A5E9-FC1837D71098}"/>
            </c:ext>
          </c:extLst>
        </c:ser>
        <c:dLbls/>
        <c:axId val="295353344"/>
        <c:axId val="295416960"/>
      </c:scatterChart>
      <c:valAx>
        <c:axId val="295353344"/>
        <c:scaling>
          <c:orientation val="minMax"/>
          <c:max val="33"/>
          <c:min val="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 in min 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416960"/>
        <c:crosses val="autoZero"/>
        <c:crossBetween val="midCat"/>
      </c:valAx>
      <c:valAx>
        <c:axId val="29541696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u="none" strike="noStrike" baseline="0">
                    <a:solidFill>
                      <a:schemeClr val="tx1"/>
                    </a:solidFill>
                    <a:effectLst/>
                  </a:rPr>
                  <a:t>c</a:t>
                </a:r>
                <a:r>
                  <a:rPr lang="de-DE" sz="1000" b="0" i="0" u="none" strike="noStrike" baseline="-25000">
                    <a:solidFill>
                      <a:schemeClr val="tx1"/>
                    </a:solidFill>
                    <a:effectLst/>
                  </a:rPr>
                  <a:t>cab 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baseline="0">
                    <a:effectLst/>
                  </a:rPr>
                  <a:t>in µg/m</a:t>
                </a:r>
                <a:r>
                  <a:rPr lang="de-DE" sz="1000" b="0" i="0" baseline="30000">
                    <a:effectLst/>
                  </a:rPr>
                  <a:t>3</a:t>
                </a:r>
                <a:endParaRPr lang="de-DE" sz="10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353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S4C!$D$39:$D$453</c:f>
              <c:numCache>
                <c:formatCode>0.00</c:formatCode>
                <c:ptCount val="415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2.0333333333333332</c:v>
                </c:pt>
                <c:pt idx="26">
                  <c:v>2.0666666666666669</c:v>
                </c:pt>
                <c:pt idx="27">
                  <c:v>2.1</c:v>
                </c:pt>
                <c:pt idx="28">
                  <c:v>2.1333333333333333</c:v>
                </c:pt>
                <c:pt idx="29">
                  <c:v>2.1666666666666665</c:v>
                </c:pt>
                <c:pt idx="30">
                  <c:v>2.2000000000000002</c:v>
                </c:pt>
                <c:pt idx="31">
                  <c:v>2.2333333333333334</c:v>
                </c:pt>
                <c:pt idx="32">
                  <c:v>2.2666666666666666</c:v>
                </c:pt>
                <c:pt idx="33">
                  <c:v>2.2999999999999998</c:v>
                </c:pt>
                <c:pt idx="34">
                  <c:v>2.3333333333333335</c:v>
                </c:pt>
                <c:pt idx="35">
                  <c:v>2.3666666666666667</c:v>
                </c:pt>
                <c:pt idx="36">
                  <c:v>2.4</c:v>
                </c:pt>
                <c:pt idx="37">
                  <c:v>2.4333333333333331</c:v>
                </c:pt>
                <c:pt idx="38">
                  <c:v>2.4666666666666668</c:v>
                </c:pt>
                <c:pt idx="39">
                  <c:v>2.5</c:v>
                </c:pt>
                <c:pt idx="40">
                  <c:v>2.5333333333333332</c:v>
                </c:pt>
                <c:pt idx="41">
                  <c:v>2.5666666666666669</c:v>
                </c:pt>
                <c:pt idx="42">
                  <c:v>2.6</c:v>
                </c:pt>
                <c:pt idx="43">
                  <c:v>2.6333333333333333</c:v>
                </c:pt>
                <c:pt idx="44">
                  <c:v>2.6666666666666665</c:v>
                </c:pt>
                <c:pt idx="45">
                  <c:v>2.7</c:v>
                </c:pt>
                <c:pt idx="46">
                  <c:v>2.7333333333333334</c:v>
                </c:pt>
                <c:pt idx="47">
                  <c:v>2.7666666666666666</c:v>
                </c:pt>
                <c:pt idx="48">
                  <c:v>2.8</c:v>
                </c:pt>
                <c:pt idx="49">
                  <c:v>2.8333333333333335</c:v>
                </c:pt>
                <c:pt idx="50">
                  <c:v>2.8666666666666667</c:v>
                </c:pt>
                <c:pt idx="51">
                  <c:v>2.9</c:v>
                </c:pt>
                <c:pt idx="52">
                  <c:v>2.9333333333333331</c:v>
                </c:pt>
                <c:pt idx="53">
                  <c:v>2.9666666666666668</c:v>
                </c:pt>
                <c:pt idx="54">
                  <c:v>3</c:v>
                </c:pt>
                <c:pt idx="55">
                  <c:v>3.0833333333333335</c:v>
                </c:pt>
                <c:pt idx="56">
                  <c:v>3.1666666666666665</c:v>
                </c:pt>
                <c:pt idx="57">
                  <c:v>3.25</c:v>
                </c:pt>
                <c:pt idx="58">
                  <c:v>3.3333333333333335</c:v>
                </c:pt>
                <c:pt idx="59">
                  <c:v>3.4166666666666665</c:v>
                </c:pt>
                <c:pt idx="60">
                  <c:v>3.5</c:v>
                </c:pt>
                <c:pt idx="61">
                  <c:v>3.5833333333333335</c:v>
                </c:pt>
                <c:pt idx="62">
                  <c:v>3.6666666666666665</c:v>
                </c:pt>
                <c:pt idx="63">
                  <c:v>3.75</c:v>
                </c:pt>
                <c:pt idx="64">
                  <c:v>3.8333333333333335</c:v>
                </c:pt>
                <c:pt idx="65">
                  <c:v>3.9166666666666665</c:v>
                </c:pt>
                <c:pt idx="66">
                  <c:v>4</c:v>
                </c:pt>
                <c:pt idx="67">
                  <c:v>4.083333333333333</c:v>
                </c:pt>
                <c:pt idx="68">
                  <c:v>4.166666666666667</c:v>
                </c:pt>
                <c:pt idx="69">
                  <c:v>4.25</c:v>
                </c:pt>
                <c:pt idx="70">
                  <c:v>4.333333333333333</c:v>
                </c:pt>
                <c:pt idx="71">
                  <c:v>4.416666666666667</c:v>
                </c:pt>
                <c:pt idx="72">
                  <c:v>4.5</c:v>
                </c:pt>
                <c:pt idx="73">
                  <c:v>4.583333333333333</c:v>
                </c:pt>
                <c:pt idx="74">
                  <c:v>4.666666666666667</c:v>
                </c:pt>
                <c:pt idx="75">
                  <c:v>4.75</c:v>
                </c:pt>
                <c:pt idx="76">
                  <c:v>4.833333333333333</c:v>
                </c:pt>
                <c:pt idx="77">
                  <c:v>4.916666666666667</c:v>
                </c:pt>
                <c:pt idx="78">
                  <c:v>5</c:v>
                </c:pt>
                <c:pt idx="79">
                  <c:v>5.083333333333333</c:v>
                </c:pt>
                <c:pt idx="80">
                  <c:v>5.166666666666667</c:v>
                </c:pt>
                <c:pt idx="81">
                  <c:v>5.25</c:v>
                </c:pt>
                <c:pt idx="82">
                  <c:v>5.333333333333333</c:v>
                </c:pt>
                <c:pt idx="83">
                  <c:v>5.416666666666667</c:v>
                </c:pt>
                <c:pt idx="84">
                  <c:v>5.5</c:v>
                </c:pt>
                <c:pt idx="85">
                  <c:v>5.583333333333333</c:v>
                </c:pt>
                <c:pt idx="86">
                  <c:v>5.666666666666667</c:v>
                </c:pt>
                <c:pt idx="87">
                  <c:v>5.75</c:v>
                </c:pt>
                <c:pt idx="88">
                  <c:v>5.833333333333333</c:v>
                </c:pt>
                <c:pt idx="89">
                  <c:v>5.916666666666667</c:v>
                </c:pt>
                <c:pt idx="90">
                  <c:v>6</c:v>
                </c:pt>
                <c:pt idx="91">
                  <c:v>6.083333333333333</c:v>
                </c:pt>
                <c:pt idx="92">
                  <c:v>6.166666666666667</c:v>
                </c:pt>
                <c:pt idx="93">
                  <c:v>6.25</c:v>
                </c:pt>
                <c:pt idx="94">
                  <c:v>6.333333333333333</c:v>
                </c:pt>
                <c:pt idx="95">
                  <c:v>6.416666666666667</c:v>
                </c:pt>
                <c:pt idx="96">
                  <c:v>6.5</c:v>
                </c:pt>
                <c:pt idx="97">
                  <c:v>6.583333333333333</c:v>
                </c:pt>
                <c:pt idx="98">
                  <c:v>6.666666666666667</c:v>
                </c:pt>
                <c:pt idx="99">
                  <c:v>6.75</c:v>
                </c:pt>
                <c:pt idx="100">
                  <c:v>6.833333333333333</c:v>
                </c:pt>
                <c:pt idx="101">
                  <c:v>6.916666666666667</c:v>
                </c:pt>
                <c:pt idx="102">
                  <c:v>7</c:v>
                </c:pt>
                <c:pt idx="103">
                  <c:v>7.083333333333333</c:v>
                </c:pt>
                <c:pt idx="104">
                  <c:v>7.166666666666667</c:v>
                </c:pt>
                <c:pt idx="105">
                  <c:v>7.25</c:v>
                </c:pt>
                <c:pt idx="106">
                  <c:v>7.333333333333333</c:v>
                </c:pt>
                <c:pt idx="107">
                  <c:v>7.416666666666667</c:v>
                </c:pt>
                <c:pt idx="108">
                  <c:v>7.5</c:v>
                </c:pt>
                <c:pt idx="109">
                  <c:v>7.583333333333333</c:v>
                </c:pt>
                <c:pt idx="110">
                  <c:v>7.666666666666667</c:v>
                </c:pt>
                <c:pt idx="111">
                  <c:v>7.75</c:v>
                </c:pt>
                <c:pt idx="112">
                  <c:v>7.833333333333333</c:v>
                </c:pt>
                <c:pt idx="113">
                  <c:v>7.916666666666667</c:v>
                </c:pt>
                <c:pt idx="114">
                  <c:v>8</c:v>
                </c:pt>
                <c:pt idx="115">
                  <c:v>8.0833333333333339</c:v>
                </c:pt>
                <c:pt idx="116">
                  <c:v>8.1666666666666661</c:v>
                </c:pt>
                <c:pt idx="117">
                  <c:v>8.25</c:v>
                </c:pt>
                <c:pt idx="118">
                  <c:v>8.3333333333333339</c:v>
                </c:pt>
                <c:pt idx="119">
                  <c:v>8.4166666666666661</c:v>
                </c:pt>
                <c:pt idx="120">
                  <c:v>8.5</c:v>
                </c:pt>
                <c:pt idx="121">
                  <c:v>8.5833333333333339</c:v>
                </c:pt>
                <c:pt idx="122">
                  <c:v>8.6666666666666661</c:v>
                </c:pt>
                <c:pt idx="123">
                  <c:v>8.75</c:v>
                </c:pt>
                <c:pt idx="124">
                  <c:v>8.8333333333333339</c:v>
                </c:pt>
                <c:pt idx="125">
                  <c:v>8.9166666666666661</c:v>
                </c:pt>
                <c:pt idx="126">
                  <c:v>9</c:v>
                </c:pt>
                <c:pt idx="127">
                  <c:v>9.0833333333333339</c:v>
                </c:pt>
                <c:pt idx="128">
                  <c:v>9.1666666666666661</c:v>
                </c:pt>
                <c:pt idx="129">
                  <c:v>9.25</c:v>
                </c:pt>
                <c:pt idx="130">
                  <c:v>9.3333333333333339</c:v>
                </c:pt>
                <c:pt idx="131">
                  <c:v>9.4166666666666661</c:v>
                </c:pt>
                <c:pt idx="132">
                  <c:v>9.5</c:v>
                </c:pt>
                <c:pt idx="133">
                  <c:v>9.5833333333333339</c:v>
                </c:pt>
                <c:pt idx="134">
                  <c:v>9.6666666666666661</c:v>
                </c:pt>
                <c:pt idx="135">
                  <c:v>9.75</c:v>
                </c:pt>
                <c:pt idx="136">
                  <c:v>9.8333333333333339</c:v>
                </c:pt>
                <c:pt idx="137">
                  <c:v>9.9166666666666661</c:v>
                </c:pt>
                <c:pt idx="138">
                  <c:v>10</c:v>
                </c:pt>
                <c:pt idx="139">
                  <c:v>10.083333333333334</c:v>
                </c:pt>
                <c:pt idx="140">
                  <c:v>10.166666666666666</c:v>
                </c:pt>
                <c:pt idx="141">
                  <c:v>10.25</c:v>
                </c:pt>
                <c:pt idx="142">
                  <c:v>10.333333333333334</c:v>
                </c:pt>
                <c:pt idx="143">
                  <c:v>10.416666666666666</c:v>
                </c:pt>
                <c:pt idx="144">
                  <c:v>10.5</c:v>
                </c:pt>
                <c:pt idx="145">
                  <c:v>10.583333333333334</c:v>
                </c:pt>
                <c:pt idx="146">
                  <c:v>10.666666666666666</c:v>
                </c:pt>
                <c:pt idx="147">
                  <c:v>10.75</c:v>
                </c:pt>
                <c:pt idx="148">
                  <c:v>10.833333333333334</c:v>
                </c:pt>
                <c:pt idx="149">
                  <c:v>10.916666666666666</c:v>
                </c:pt>
                <c:pt idx="150">
                  <c:v>11</c:v>
                </c:pt>
                <c:pt idx="151">
                  <c:v>11.083333333333334</c:v>
                </c:pt>
                <c:pt idx="152">
                  <c:v>11.166666666666666</c:v>
                </c:pt>
                <c:pt idx="153">
                  <c:v>11.25</c:v>
                </c:pt>
                <c:pt idx="154">
                  <c:v>11.333333333333334</c:v>
                </c:pt>
                <c:pt idx="155">
                  <c:v>11.416666666666666</c:v>
                </c:pt>
                <c:pt idx="156">
                  <c:v>11.5</c:v>
                </c:pt>
                <c:pt idx="157">
                  <c:v>11.583333333333334</c:v>
                </c:pt>
                <c:pt idx="158">
                  <c:v>11.666666666666666</c:v>
                </c:pt>
                <c:pt idx="159">
                  <c:v>11.75</c:v>
                </c:pt>
                <c:pt idx="160">
                  <c:v>11.833333333333334</c:v>
                </c:pt>
                <c:pt idx="161">
                  <c:v>11.916666666666666</c:v>
                </c:pt>
                <c:pt idx="162">
                  <c:v>12</c:v>
                </c:pt>
                <c:pt idx="163">
                  <c:v>12.083333333333334</c:v>
                </c:pt>
                <c:pt idx="164">
                  <c:v>12.166666666666666</c:v>
                </c:pt>
                <c:pt idx="165">
                  <c:v>12.25</c:v>
                </c:pt>
                <c:pt idx="166">
                  <c:v>12.333333333333334</c:v>
                </c:pt>
                <c:pt idx="167">
                  <c:v>12.416666666666666</c:v>
                </c:pt>
                <c:pt idx="168">
                  <c:v>12.5</c:v>
                </c:pt>
                <c:pt idx="169">
                  <c:v>12.583333333333334</c:v>
                </c:pt>
                <c:pt idx="170">
                  <c:v>12.666666666666666</c:v>
                </c:pt>
                <c:pt idx="171">
                  <c:v>12.75</c:v>
                </c:pt>
                <c:pt idx="172">
                  <c:v>12.833333333333334</c:v>
                </c:pt>
                <c:pt idx="173">
                  <c:v>12.916666666666666</c:v>
                </c:pt>
                <c:pt idx="174">
                  <c:v>13</c:v>
                </c:pt>
                <c:pt idx="175">
                  <c:v>13.083333333333334</c:v>
                </c:pt>
                <c:pt idx="176">
                  <c:v>13.166666666666666</c:v>
                </c:pt>
                <c:pt idx="177">
                  <c:v>13.25</c:v>
                </c:pt>
                <c:pt idx="178">
                  <c:v>13.333333333333334</c:v>
                </c:pt>
                <c:pt idx="179">
                  <c:v>13.416666666666666</c:v>
                </c:pt>
                <c:pt idx="180">
                  <c:v>13.5</c:v>
                </c:pt>
                <c:pt idx="181">
                  <c:v>13.583333333333334</c:v>
                </c:pt>
                <c:pt idx="182">
                  <c:v>13.666666666666666</c:v>
                </c:pt>
                <c:pt idx="183">
                  <c:v>13.75</c:v>
                </c:pt>
                <c:pt idx="184">
                  <c:v>13.833333333333334</c:v>
                </c:pt>
                <c:pt idx="185">
                  <c:v>13.916666666666666</c:v>
                </c:pt>
                <c:pt idx="186">
                  <c:v>14</c:v>
                </c:pt>
                <c:pt idx="187">
                  <c:v>14.083333333333334</c:v>
                </c:pt>
                <c:pt idx="188">
                  <c:v>14.166666666666666</c:v>
                </c:pt>
                <c:pt idx="189">
                  <c:v>14.25</c:v>
                </c:pt>
                <c:pt idx="190">
                  <c:v>14.333333333333334</c:v>
                </c:pt>
                <c:pt idx="191">
                  <c:v>14.416666666666666</c:v>
                </c:pt>
                <c:pt idx="192">
                  <c:v>14.5</c:v>
                </c:pt>
                <c:pt idx="193">
                  <c:v>14.583333333333334</c:v>
                </c:pt>
                <c:pt idx="194">
                  <c:v>14.666666666666666</c:v>
                </c:pt>
                <c:pt idx="195">
                  <c:v>14.75</c:v>
                </c:pt>
                <c:pt idx="196">
                  <c:v>14.833333333333334</c:v>
                </c:pt>
                <c:pt idx="197">
                  <c:v>14.916666666666666</c:v>
                </c:pt>
                <c:pt idx="198">
                  <c:v>15</c:v>
                </c:pt>
                <c:pt idx="199">
                  <c:v>15.083333333333334</c:v>
                </c:pt>
                <c:pt idx="200">
                  <c:v>15.166666666666666</c:v>
                </c:pt>
                <c:pt idx="201">
                  <c:v>15.25</c:v>
                </c:pt>
                <c:pt idx="202">
                  <c:v>15.333333333333334</c:v>
                </c:pt>
                <c:pt idx="203">
                  <c:v>15.416666666666666</c:v>
                </c:pt>
                <c:pt idx="204">
                  <c:v>15.5</c:v>
                </c:pt>
                <c:pt idx="205">
                  <c:v>15.583333333333334</c:v>
                </c:pt>
                <c:pt idx="206">
                  <c:v>15.666666666666666</c:v>
                </c:pt>
                <c:pt idx="207">
                  <c:v>15.75</c:v>
                </c:pt>
                <c:pt idx="208">
                  <c:v>15.833333333333334</c:v>
                </c:pt>
                <c:pt idx="209">
                  <c:v>15.916666666666666</c:v>
                </c:pt>
                <c:pt idx="210">
                  <c:v>16</c:v>
                </c:pt>
                <c:pt idx="211">
                  <c:v>16.083333333333332</c:v>
                </c:pt>
                <c:pt idx="212">
                  <c:v>16.166666666666668</c:v>
                </c:pt>
                <c:pt idx="213">
                  <c:v>16.25</c:v>
                </c:pt>
                <c:pt idx="214">
                  <c:v>16.333333333333332</c:v>
                </c:pt>
                <c:pt idx="215">
                  <c:v>16.416666666666668</c:v>
                </c:pt>
                <c:pt idx="216">
                  <c:v>16.5</c:v>
                </c:pt>
                <c:pt idx="217">
                  <c:v>16.583333333333332</c:v>
                </c:pt>
                <c:pt idx="218">
                  <c:v>16.666666666666668</c:v>
                </c:pt>
                <c:pt idx="219">
                  <c:v>16.75</c:v>
                </c:pt>
                <c:pt idx="220">
                  <c:v>16.833333333333332</c:v>
                </c:pt>
                <c:pt idx="221">
                  <c:v>16.916666666666668</c:v>
                </c:pt>
                <c:pt idx="222">
                  <c:v>17</c:v>
                </c:pt>
                <c:pt idx="223">
                  <c:v>17.083333333333332</c:v>
                </c:pt>
                <c:pt idx="224">
                  <c:v>17.166666666666668</c:v>
                </c:pt>
                <c:pt idx="225">
                  <c:v>17.25</c:v>
                </c:pt>
                <c:pt idx="226">
                  <c:v>17.333333333333332</c:v>
                </c:pt>
                <c:pt idx="227">
                  <c:v>17.416666666666668</c:v>
                </c:pt>
                <c:pt idx="228">
                  <c:v>17.5</c:v>
                </c:pt>
                <c:pt idx="229">
                  <c:v>17.583333333333332</c:v>
                </c:pt>
                <c:pt idx="230">
                  <c:v>17.666666666666668</c:v>
                </c:pt>
                <c:pt idx="231">
                  <c:v>17.75</c:v>
                </c:pt>
                <c:pt idx="232">
                  <c:v>17.833333333333332</c:v>
                </c:pt>
                <c:pt idx="233">
                  <c:v>17.916666666666668</c:v>
                </c:pt>
                <c:pt idx="234">
                  <c:v>18</c:v>
                </c:pt>
                <c:pt idx="235">
                  <c:v>18.083333333333332</c:v>
                </c:pt>
                <c:pt idx="236">
                  <c:v>18.166666666666668</c:v>
                </c:pt>
                <c:pt idx="237">
                  <c:v>18.25</c:v>
                </c:pt>
                <c:pt idx="238">
                  <c:v>18.333333333333332</c:v>
                </c:pt>
                <c:pt idx="239">
                  <c:v>18.416666666666668</c:v>
                </c:pt>
                <c:pt idx="240">
                  <c:v>18.5</c:v>
                </c:pt>
                <c:pt idx="241">
                  <c:v>18.583333333333332</c:v>
                </c:pt>
                <c:pt idx="242">
                  <c:v>18.666666666666668</c:v>
                </c:pt>
                <c:pt idx="243">
                  <c:v>18.75</c:v>
                </c:pt>
                <c:pt idx="244">
                  <c:v>18.833333333333332</c:v>
                </c:pt>
                <c:pt idx="245">
                  <c:v>18.916666666666668</c:v>
                </c:pt>
                <c:pt idx="246">
                  <c:v>19</c:v>
                </c:pt>
                <c:pt idx="247">
                  <c:v>19.083333333333332</c:v>
                </c:pt>
                <c:pt idx="248">
                  <c:v>19.166666666666668</c:v>
                </c:pt>
                <c:pt idx="249">
                  <c:v>19.25</c:v>
                </c:pt>
                <c:pt idx="250">
                  <c:v>19.333333333333332</c:v>
                </c:pt>
                <c:pt idx="251">
                  <c:v>19.416666666666668</c:v>
                </c:pt>
                <c:pt idx="252">
                  <c:v>19.5</c:v>
                </c:pt>
                <c:pt idx="253">
                  <c:v>19.583333333333332</c:v>
                </c:pt>
                <c:pt idx="254">
                  <c:v>19.666666666666668</c:v>
                </c:pt>
                <c:pt idx="255">
                  <c:v>19.75</c:v>
                </c:pt>
                <c:pt idx="256">
                  <c:v>19.833333333333332</c:v>
                </c:pt>
                <c:pt idx="257">
                  <c:v>19.916666666666668</c:v>
                </c:pt>
                <c:pt idx="258">
                  <c:v>20</c:v>
                </c:pt>
                <c:pt idx="259">
                  <c:v>20.083333333333332</c:v>
                </c:pt>
                <c:pt idx="260">
                  <c:v>20.166666666666668</c:v>
                </c:pt>
                <c:pt idx="261">
                  <c:v>20.25</c:v>
                </c:pt>
                <c:pt idx="262">
                  <c:v>20.333333333333332</c:v>
                </c:pt>
                <c:pt idx="263">
                  <c:v>20.416666666666668</c:v>
                </c:pt>
                <c:pt idx="264">
                  <c:v>20.5</c:v>
                </c:pt>
                <c:pt idx="265">
                  <c:v>20.583333333333332</c:v>
                </c:pt>
                <c:pt idx="266">
                  <c:v>20.666666666666668</c:v>
                </c:pt>
                <c:pt idx="267">
                  <c:v>20.75</c:v>
                </c:pt>
                <c:pt idx="268">
                  <c:v>20.833333333333332</c:v>
                </c:pt>
                <c:pt idx="269">
                  <c:v>20.916666666666668</c:v>
                </c:pt>
                <c:pt idx="270">
                  <c:v>21</c:v>
                </c:pt>
                <c:pt idx="271">
                  <c:v>21.083333333333332</c:v>
                </c:pt>
                <c:pt idx="272">
                  <c:v>21.166666666666668</c:v>
                </c:pt>
                <c:pt idx="273">
                  <c:v>21.25</c:v>
                </c:pt>
                <c:pt idx="274">
                  <c:v>21.333333333333332</c:v>
                </c:pt>
                <c:pt idx="275">
                  <c:v>21.416666666666668</c:v>
                </c:pt>
                <c:pt idx="276">
                  <c:v>21.5</c:v>
                </c:pt>
                <c:pt idx="277">
                  <c:v>21.583333333333332</c:v>
                </c:pt>
                <c:pt idx="278">
                  <c:v>21.666666666666668</c:v>
                </c:pt>
                <c:pt idx="279">
                  <c:v>21.75</c:v>
                </c:pt>
                <c:pt idx="280">
                  <c:v>21.833333333333332</c:v>
                </c:pt>
                <c:pt idx="281">
                  <c:v>21.916666666666668</c:v>
                </c:pt>
                <c:pt idx="282">
                  <c:v>22</c:v>
                </c:pt>
                <c:pt idx="283">
                  <c:v>22.083333333333332</c:v>
                </c:pt>
                <c:pt idx="284">
                  <c:v>22.166666666666668</c:v>
                </c:pt>
                <c:pt idx="285">
                  <c:v>22.25</c:v>
                </c:pt>
                <c:pt idx="286">
                  <c:v>22.333333333333332</c:v>
                </c:pt>
                <c:pt idx="287">
                  <c:v>22.416666666666668</c:v>
                </c:pt>
                <c:pt idx="288">
                  <c:v>22.5</c:v>
                </c:pt>
                <c:pt idx="289">
                  <c:v>22.583333333333332</c:v>
                </c:pt>
                <c:pt idx="290">
                  <c:v>22.666666666666668</c:v>
                </c:pt>
                <c:pt idx="291">
                  <c:v>22.75</c:v>
                </c:pt>
                <c:pt idx="292">
                  <c:v>22.833333333333332</c:v>
                </c:pt>
                <c:pt idx="293">
                  <c:v>22.916666666666668</c:v>
                </c:pt>
                <c:pt idx="294">
                  <c:v>23</c:v>
                </c:pt>
                <c:pt idx="295">
                  <c:v>23.083333333333332</c:v>
                </c:pt>
                <c:pt idx="296">
                  <c:v>23.166666666666668</c:v>
                </c:pt>
                <c:pt idx="297">
                  <c:v>23.25</c:v>
                </c:pt>
                <c:pt idx="298">
                  <c:v>23.333333333333332</c:v>
                </c:pt>
                <c:pt idx="299">
                  <c:v>23.416666666666668</c:v>
                </c:pt>
                <c:pt idx="300">
                  <c:v>23.5</c:v>
                </c:pt>
                <c:pt idx="301">
                  <c:v>23.583333333333332</c:v>
                </c:pt>
                <c:pt idx="302">
                  <c:v>23.666666666666668</c:v>
                </c:pt>
                <c:pt idx="303">
                  <c:v>23.75</c:v>
                </c:pt>
                <c:pt idx="304">
                  <c:v>23.833333333333332</c:v>
                </c:pt>
                <c:pt idx="305">
                  <c:v>23.916666666666668</c:v>
                </c:pt>
                <c:pt idx="306">
                  <c:v>24</c:v>
                </c:pt>
                <c:pt idx="307">
                  <c:v>24.083333333333332</c:v>
                </c:pt>
                <c:pt idx="308">
                  <c:v>24.166666666666668</c:v>
                </c:pt>
                <c:pt idx="309">
                  <c:v>24.25</c:v>
                </c:pt>
                <c:pt idx="310">
                  <c:v>24.333333333333332</c:v>
                </c:pt>
                <c:pt idx="311">
                  <c:v>24.416666666666668</c:v>
                </c:pt>
                <c:pt idx="312">
                  <c:v>24.5</c:v>
                </c:pt>
                <c:pt idx="313">
                  <c:v>24.583333333333332</c:v>
                </c:pt>
                <c:pt idx="314">
                  <c:v>24.666666666666668</c:v>
                </c:pt>
                <c:pt idx="315">
                  <c:v>24.75</c:v>
                </c:pt>
                <c:pt idx="316">
                  <c:v>24.833333333333332</c:v>
                </c:pt>
                <c:pt idx="317">
                  <c:v>24.916666666666668</c:v>
                </c:pt>
                <c:pt idx="318">
                  <c:v>25</c:v>
                </c:pt>
                <c:pt idx="319">
                  <c:v>25.083333333333332</c:v>
                </c:pt>
                <c:pt idx="320">
                  <c:v>25.166666666666668</c:v>
                </c:pt>
                <c:pt idx="321">
                  <c:v>25.25</c:v>
                </c:pt>
                <c:pt idx="322">
                  <c:v>25.333333333333332</c:v>
                </c:pt>
                <c:pt idx="323">
                  <c:v>25.416666666666668</c:v>
                </c:pt>
                <c:pt idx="324">
                  <c:v>25.5</c:v>
                </c:pt>
                <c:pt idx="325">
                  <c:v>25.583333333333332</c:v>
                </c:pt>
                <c:pt idx="326">
                  <c:v>25.666666666666668</c:v>
                </c:pt>
                <c:pt idx="327">
                  <c:v>25.75</c:v>
                </c:pt>
                <c:pt idx="328">
                  <c:v>25.833333333333332</c:v>
                </c:pt>
                <c:pt idx="329">
                  <c:v>25.916666666666668</c:v>
                </c:pt>
                <c:pt idx="330">
                  <c:v>26</c:v>
                </c:pt>
                <c:pt idx="331">
                  <c:v>26.083333333333332</c:v>
                </c:pt>
                <c:pt idx="332">
                  <c:v>26.166666666666668</c:v>
                </c:pt>
                <c:pt idx="333">
                  <c:v>26.25</c:v>
                </c:pt>
                <c:pt idx="334">
                  <c:v>26.333333333333332</c:v>
                </c:pt>
                <c:pt idx="335">
                  <c:v>26.416666666666668</c:v>
                </c:pt>
                <c:pt idx="336">
                  <c:v>26.5</c:v>
                </c:pt>
                <c:pt idx="337">
                  <c:v>26.583333333333332</c:v>
                </c:pt>
                <c:pt idx="338">
                  <c:v>26.666666666666668</c:v>
                </c:pt>
                <c:pt idx="339">
                  <c:v>26.75</c:v>
                </c:pt>
                <c:pt idx="340">
                  <c:v>26.833333333333332</c:v>
                </c:pt>
                <c:pt idx="341">
                  <c:v>26.916666666666668</c:v>
                </c:pt>
                <c:pt idx="342">
                  <c:v>27</c:v>
                </c:pt>
                <c:pt idx="343">
                  <c:v>27.083333333333332</c:v>
                </c:pt>
                <c:pt idx="344">
                  <c:v>27.166666666666668</c:v>
                </c:pt>
                <c:pt idx="345">
                  <c:v>27.25</c:v>
                </c:pt>
                <c:pt idx="346">
                  <c:v>27.333333333333332</c:v>
                </c:pt>
                <c:pt idx="347">
                  <c:v>27.416666666666668</c:v>
                </c:pt>
                <c:pt idx="348">
                  <c:v>27.5</c:v>
                </c:pt>
                <c:pt idx="349">
                  <c:v>27.583333333333332</c:v>
                </c:pt>
                <c:pt idx="350">
                  <c:v>27.666666666666668</c:v>
                </c:pt>
                <c:pt idx="351">
                  <c:v>27.75</c:v>
                </c:pt>
                <c:pt idx="352">
                  <c:v>27.833333333333332</c:v>
                </c:pt>
                <c:pt idx="353">
                  <c:v>27.916666666666668</c:v>
                </c:pt>
                <c:pt idx="354">
                  <c:v>28</c:v>
                </c:pt>
                <c:pt idx="355">
                  <c:v>28.083333333333332</c:v>
                </c:pt>
                <c:pt idx="356">
                  <c:v>28.166666666666668</c:v>
                </c:pt>
                <c:pt idx="357">
                  <c:v>28.25</c:v>
                </c:pt>
                <c:pt idx="358">
                  <c:v>28.333333333333332</c:v>
                </c:pt>
                <c:pt idx="359">
                  <c:v>28.416666666666668</c:v>
                </c:pt>
                <c:pt idx="360">
                  <c:v>28.5</c:v>
                </c:pt>
                <c:pt idx="361">
                  <c:v>28.583333333333332</c:v>
                </c:pt>
                <c:pt idx="362">
                  <c:v>28.666666666666668</c:v>
                </c:pt>
                <c:pt idx="363">
                  <c:v>28.75</c:v>
                </c:pt>
                <c:pt idx="364">
                  <c:v>28.833333333333332</c:v>
                </c:pt>
                <c:pt idx="365">
                  <c:v>28.916666666666668</c:v>
                </c:pt>
                <c:pt idx="366">
                  <c:v>29</c:v>
                </c:pt>
                <c:pt idx="367">
                  <c:v>29.083333333333332</c:v>
                </c:pt>
                <c:pt idx="368">
                  <c:v>29.166666666666668</c:v>
                </c:pt>
                <c:pt idx="369">
                  <c:v>29.25</c:v>
                </c:pt>
                <c:pt idx="370">
                  <c:v>29.333333333333332</c:v>
                </c:pt>
                <c:pt idx="371">
                  <c:v>29.416666666666668</c:v>
                </c:pt>
                <c:pt idx="372">
                  <c:v>29.5</c:v>
                </c:pt>
                <c:pt idx="373">
                  <c:v>29.583333333333332</c:v>
                </c:pt>
                <c:pt idx="374">
                  <c:v>29.666666666666668</c:v>
                </c:pt>
                <c:pt idx="375">
                  <c:v>29.75</c:v>
                </c:pt>
                <c:pt idx="376">
                  <c:v>29.833333333333332</c:v>
                </c:pt>
                <c:pt idx="377">
                  <c:v>29.916666666666668</c:v>
                </c:pt>
                <c:pt idx="378">
                  <c:v>30</c:v>
                </c:pt>
                <c:pt idx="379">
                  <c:v>30.083333333333332</c:v>
                </c:pt>
                <c:pt idx="380">
                  <c:v>30.166666666666668</c:v>
                </c:pt>
                <c:pt idx="381">
                  <c:v>30.25</c:v>
                </c:pt>
                <c:pt idx="382">
                  <c:v>30.333333333333332</c:v>
                </c:pt>
                <c:pt idx="383">
                  <c:v>30.416666666666668</c:v>
                </c:pt>
                <c:pt idx="384">
                  <c:v>30.5</c:v>
                </c:pt>
                <c:pt idx="385">
                  <c:v>30.583333333333332</c:v>
                </c:pt>
                <c:pt idx="386">
                  <c:v>30.666666666666668</c:v>
                </c:pt>
                <c:pt idx="387">
                  <c:v>30.75</c:v>
                </c:pt>
                <c:pt idx="388">
                  <c:v>30.833333333333332</c:v>
                </c:pt>
                <c:pt idx="389">
                  <c:v>30.916666666666668</c:v>
                </c:pt>
                <c:pt idx="390">
                  <c:v>31</c:v>
                </c:pt>
                <c:pt idx="391">
                  <c:v>31.083333333333332</c:v>
                </c:pt>
                <c:pt idx="392">
                  <c:v>31.166666666666668</c:v>
                </c:pt>
                <c:pt idx="393">
                  <c:v>31.25</c:v>
                </c:pt>
                <c:pt idx="394">
                  <c:v>31.333333333333332</c:v>
                </c:pt>
                <c:pt idx="395">
                  <c:v>31.416666666666668</c:v>
                </c:pt>
                <c:pt idx="396">
                  <c:v>31.5</c:v>
                </c:pt>
                <c:pt idx="397">
                  <c:v>31.583333333333332</c:v>
                </c:pt>
                <c:pt idx="398">
                  <c:v>31.666666666666668</c:v>
                </c:pt>
                <c:pt idx="399">
                  <c:v>31.75</c:v>
                </c:pt>
                <c:pt idx="400">
                  <c:v>31.833333333333332</c:v>
                </c:pt>
                <c:pt idx="401">
                  <c:v>31.916666666666668</c:v>
                </c:pt>
                <c:pt idx="402">
                  <c:v>32</c:v>
                </c:pt>
                <c:pt idx="403">
                  <c:v>32.083333333333336</c:v>
                </c:pt>
                <c:pt idx="404">
                  <c:v>32.166666666666664</c:v>
                </c:pt>
                <c:pt idx="405">
                  <c:v>32.25</c:v>
                </c:pt>
                <c:pt idx="406">
                  <c:v>32.333333333333336</c:v>
                </c:pt>
                <c:pt idx="407">
                  <c:v>32.416666666666664</c:v>
                </c:pt>
                <c:pt idx="408">
                  <c:v>32.5</c:v>
                </c:pt>
                <c:pt idx="409">
                  <c:v>32.583333333333336</c:v>
                </c:pt>
                <c:pt idx="410">
                  <c:v>32.666666666666664</c:v>
                </c:pt>
                <c:pt idx="411">
                  <c:v>32.75</c:v>
                </c:pt>
                <c:pt idx="412">
                  <c:v>32.833333333333336</c:v>
                </c:pt>
                <c:pt idx="413">
                  <c:v>32.916666666666664</c:v>
                </c:pt>
                <c:pt idx="414">
                  <c:v>33</c:v>
                </c:pt>
              </c:numCache>
            </c:numRef>
          </c:xVal>
          <c:yVal>
            <c:numRef>
              <c:f>S4C!$E$39:$E$453</c:f>
              <c:numCache>
                <c:formatCode>General</c:formatCode>
                <c:ptCount val="415"/>
                <c:pt idx="0">
                  <c:v>0.10000000000000002</c:v>
                </c:pt>
                <c:pt idx="1">
                  <c:v>0.10129715197283819</c:v>
                </c:pt>
                <c:pt idx="2">
                  <c:v>0.10257268673948328</c:v>
                </c:pt>
                <c:pt idx="3">
                  <c:v>0.10382696455348565</c:v>
                </c:pt>
                <c:pt idx="4">
                  <c:v>0.10506033966472343</c:v>
                </c:pt>
                <c:pt idx="5">
                  <c:v>0.10627316041945455</c:v>
                </c:pt>
                <c:pt idx="6">
                  <c:v>0.10746576935870122</c:v>
                </c:pt>
                <c:pt idx="7">
                  <c:v>0.10863850331499504</c:v>
                </c:pt>
                <c:pt idx="8">
                  <c:v>0.10979169350750967</c:v>
                </c:pt>
                <c:pt idx="9">
                  <c:v>0.11092566563560823</c:v>
                </c:pt>
                <c:pt idx="10">
                  <c:v>0.11204073997083161</c:v>
                </c:pt>
                <c:pt idx="11">
                  <c:v>0.11313723144735384</c:v>
                </c:pt>
                <c:pt idx="12">
                  <c:v>0.11421544975093005</c:v>
                </c:pt>
                <c:pt idx="13">
                  <c:v>0.11527569940636199</c:v>
                </c:pt>
                <c:pt idx="14">
                  <c:v>0.11631827986350601</c:v>
                </c:pt>
                <c:pt idx="15">
                  <c:v>0.11734348558184773</c:v>
                </c:pt>
                <c:pt idx="16">
                  <c:v>0.11835160611366712</c:v>
                </c:pt>
                <c:pt idx="17">
                  <c:v>0.11934292618581782</c:v>
                </c:pt>
                <c:pt idx="18">
                  <c:v>0.12031772578014342</c:v>
                </c:pt>
                <c:pt idx="19">
                  <c:v>0.12127628021255377</c:v>
                </c:pt>
                <c:pt idx="20">
                  <c:v>0.12221886021078321</c:v>
                </c:pt>
                <c:pt idx="21">
                  <c:v>0.12314573199085327</c:v>
                </c:pt>
                <c:pt idx="22">
                  <c:v>0.12405715733226089</c:v>
                </c:pt>
                <c:pt idx="23">
                  <c:v>0.12495339365191362</c:v>
                </c:pt>
                <c:pt idx="24">
                  <c:v>0.12583469407683281</c:v>
                </c:pt>
                <c:pt idx="25">
                  <c:v>0.13297406272266096</c:v>
                </c:pt>
                <c:pt idx="26">
                  <c:v>0.15363234938171924</c:v>
                </c:pt>
                <c:pt idx="27">
                  <c:v>0.18771898164785447</c:v>
                </c:pt>
                <c:pt idx="28">
                  <c:v>0.23514399392107752</c:v>
                </c:pt>
                <c:pt idx="29">
                  <c:v>0.29581802334178586</c:v>
                </c:pt>
                <c:pt idx="30">
                  <c:v>0.36965230575306368</c:v>
                </c:pt>
                <c:pt idx="31">
                  <c:v>0.45655867168918635</c:v>
                </c:pt>
                <c:pt idx="32">
                  <c:v>0.55644954239138955</c:v>
                </c:pt>
                <c:pt idx="33">
                  <c:v>0.66923792585074304</c:v>
                </c:pt>
                <c:pt idx="34">
                  <c:v>0.79483741287654119</c:v>
                </c:pt>
                <c:pt idx="35">
                  <c:v>0.93316217319206363</c:v>
                </c:pt>
                <c:pt idx="36">
                  <c:v>1.0841269515557992</c:v>
                </c:pt>
                <c:pt idx="37">
                  <c:v>1.2476470639089292</c:v>
                </c:pt>
                <c:pt idx="38">
                  <c:v>1.4236383935486965</c:v>
                </c:pt>
                <c:pt idx="39">
                  <c:v>1.6120173873271335</c:v>
                </c:pt>
                <c:pt idx="40">
                  <c:v>1.8127010518755717</c:v>
                </c:pt>
                <c:pt idx="41">
                  <c:v>2.0256069498541391</c:v>
                </c:pt>
                <c:pt idx="42">
                  <c:v>2.2506531962268257</c:v>
                </c:pt>
                <c:pt idx="43">
                  <c:v>2.4877584545608511</c:v>
                </c:pt>
                <c:pt idx="44">
                  <c:v>2.736841933351652</c:v>
                </c:pt>
                <c:pt idx="45">
                  <c:v>2.9978233823714291</c:v>
                </c:pt>
                <c:pt idx="46">
                  <c:v>3.2706230890433714</c:v>
                </c:pt>
                <c:pt idx="47">
                  <c:v>3.5551618748392748</c:v>
                </c:pt>
                <c:pt idx="48">
                  <c:v>3.8513610917016781</c:v>
                </c:pt>
                <c:pt idx="49">
                  <c:v>4.1591426184896045</c:v>
                </c:pt>
                <c:pt idx="50">
                  <c:v>4.4784288574489768</c:v>
                </c:pt>
                <c:pt idx="51">
                  <c:v>4.8091427307052665</c:v>
                </c:pt>
                <c:pt idx="52">
                  <c:v>5.1512076767813371</c:v>
                </c:pt>
                <c:pt idx="53">
                  <c:v>5.5045476471372679</c:v>
                </c:pt>
                <c:pt idx="54">
                  <c:v>5.8690871027337765</c:v>
                </c:pt>
                <c:pt idx="55">
                  <c:v>6.7866408703587959</c:v>
                </c:pt>
                <c:pt idx="56">
                  <c:v>7.6889034852096376</c:v>
                </c:pt>
                <c:pt idx="57">
                  <c:v>8.5761297763343709</c:v>
                </c:pt>
                <c:pt idx="58">
                  <c:v>9.4485703260218656</c:v>
                </c:pt>
                <c:pt idx="59">
                  <c:v>10.306471540574607</c:v>
                </c:pt>
                <c:pt idx="60">
                  <c:v>11.150075719902009</c:v>
                </c:pt>
                <c:pt idx="61">
                  <c:v>11.979621125953997</c:v>
                </c:pt>
                <c:pt idx="62">
                  <c:v>12.795342050014158</c:v>
                </c:pt>
                <c:pt idx="63">
                  <c:v>13.597468878871389</c:v>
                </c:pt>
                <c:pt idx="64">
                  <c:v>14.386228159888812</c:v>
                </c:pt>
                <c:pt idx="65">
                  <c:v>15.161842664988299</c:v>
                </c:pt>
                <c:pt idx="66">
                  <c:v>15.924531453568685</c:v>
                </c:pt>
                <c:pt idx="67">
                  <c:v>16.685085297331106</c:v>
                </c:pt>
                <c:pt idx="68">
                  <c:v>17.454056062492665</c:v>
                </c:pt>
                <c:pt idx="69">
                  <c:v>18.23130347996446</c:v>
                </c:pt>
                <c:pt idx="70">
                  <c:v>19.016689618260212</c:v>
                </c:pt>
                <c:pt idx="71">
                  <c:v>19.810078844539717</c:v>
                </c:pt>
                <c:pt idx="72">
                  <c:v>20.61133778630175</c:v>
                </c:pt>
                <c:pt idx="73">
                  <c:v>21.420335293715105</c:v>
                </c:pt>
                <c:pt idx="74">
                  <c:v>22.236942402577583</c:v>
                </c:pt>
                <c:pt idx="75">
                  <c:v>23.061032297892144</c:v>
                </c:pt>
                <c:pt idx="76">
                  <c:v>23.89248027805019</c:v>
                </c:pt>
                <c:pt idx="77">
                  <c:v>24.731163719611601</c:v>
                </c:pt>
                <c:pt idx="78">
                  <c:v>25.576962042671848</c:v>
                </c:pt>
                <c:pt idx="79">
                  <c:v>26.672281114329504</c:v>
                </c:pt>
                <c:pt idx="80">
                  <c:v>27.749346551320567</c:v>
                </c:pt>
                <c:pt idx="81">
                  <c:v>28.808462552838801</c:v>
                </c:pt>
                <c:pt idx="82">
                  <c:v>29.849928248558918</c:v>
                </c:pt>
                <c:pt idx="83">
                  <c:v>30.874037783120716</c:v>
                </c:pt>
                <c:pt idx="84">
                  <c:v>31.881080399205342</c:v>
                </c:pt>
                <c:pt idx="85">
                  <c:v>32.871340519227076</c:v>
                </c:pt>
                <c:pt idx="86">
                  <c:v>33.845097825663679</c:v>
                </c:pt>
                <c:pt idx="87">
                  <c:v>34.802627340048126</c:v>
                </c:pt>
                <c:pt idx="88">
                  <c:v>35.744199500643774</c:v>
                </c:pt>
                <c:pt idx="89">
                  <c:v>36.670080238825179</c:v>
                </c:pt>
                <c:pt idx="90">
                  <c:v>37.580531054185968</c:v>
                </c:pt>
                <c:pt idx="91">
                  <c:v>38.47580908839511</c:v>
                </c:pt>
                <c:pt idx="92">
                  <c:v>39.356167197822174</c:v>
                </c:pt>
                <c:pt idx="93">
                  <c:v>40.221854024952535</c:v>
                </c:pt>
                <c:pt idx="94">
                  <c:v>41.073114068612192</c:v>
                </c:pt>
                <c:pt idx="95">
                  <c:v>41.91018775302247</c:v>
                </c:pt>
                <c:pt idx="96">
                  <c:v>42.733311495703774</c:v>
                </c:pt>
                <c:pt idx="97">
                  <c:v>43.542717774247819</c:v>
                </c:pt>
                <c:pt idx="98">
                  <c:v>44.338635191977055</c:v>
                </c:pt>
                <c:pt idx="99">
                  <c:v>45.121288542509852</c:v>
                </c:pt>
                <c:pt idx="100">
                  <c:v>45.890898873249697</c:v>
                </c:pt>
                <c:pt idx="101">
                  <c:v>46.647683547816399</c:v>
                </c:pt>
                <c:pt idx="102">
                  <c:v>47.391856307436782</c:v>
                </c:pt>
                <c:pt idx="103">
                  <c:v>48.060175153578584</c:v>
                </c:pt>
                <c:pt idx="104">
                  <c:v>48.590806479061555</c:v>
                </c:pt>
                <c:pt idx="105">
                  <c:v>48.986044864309839</c:v>
                </c:pt>
                <c:pt idx="106">
                  <c:v>49.248146650267081</c:v>
                </c:pt>
                <c:pt idx="107">
                  <c:v>49.379330575661577</c:v>
                </c:pt>
                <c:pt idx="108">
                  <c:v>49.381778403652362</c:v>
                </c:pt>
                <c:pt idx="109">
                  <c:v>49.257635538032204</c:v>
                </c:pt>
                <c:pt idx="110">
                  <c:v>49.009011629160511</c:v>
                </c:pt>
                <c:pt idx="111">
                  <c:v>48.637981169799481</c:v>
                </c:pt>
                <c:pt idx="112">
                  <c:v>48.146584081019931</c:v>
                </c:pt>
                <c:pt idx="113">
                  <c:v>47.536826288342816</c:v>
                </c:pt>
                <c:pt idx="114">
                  <c:v>46.810680288279471</c:v>
                </c:pt>
                <c:pt idx="115">
                  <c:v>46.033537883164684</c:v>
                </c:pt>
                <c:pt idx="116">
                  <c:v>45.269346657221291</c:v>
                </c:pt>
                <c:pt idx="117">
                  <c:v>44.517890777365402</c:v>
                </c:pt>
                <c:pt idx="118">
                  <c:v>43.778958007399488</c:v>
                </c:pt>
                <c:pt idx="119">
                  <c:v>43.052339648069861</c:v>
                </c:pt>
                <c:pt idx="120">
                  <c:v>42.337830478122974</c:v>
                </c:pt>
                <c:pt idx="121">
                  <c:v>41.6352286963442</c:v>
                </c:pt>
                <c:pt idx="122">
                  <c:v>40.944335864562333</c:v>
                </c:pt>
                <c:pt idx="123">
                  <c:v>40.264956851604083</c:v>
                </c:pt>
                <c:pt idx="124">
                  <c:v>39.596899778182525</c:v>
                </c:pt>
                <c:pt idx="125">
                  <c:v>38.939975962703997</c:v>
                </c:pt>
                <c:pt idx="126">
                  <c:v>38.293999867978094</c:v>
                </c:pt>
                <c:pt idx="127">
                  <c:v>37.658789048815812</c:v>
                </c:pt>
                <c:pt idx="128">
                  <c:v>37.034164100500938</c:v>
                </c:pt>
                <c:pt idx="129">
                  <c:v>36.419948608120151</c:v>
                </c:pt>
                <c:pt idx="130">
                  <c:v>35.815969096737589</c:v>
                </c:pt>
                <c:pt idx="131">
                  <c:v>35.222054982399754</c:v>
                </c:pt>
                <c:pt idx="132">
                  <c:v>34.638038523956887</c:v>
                </c:pt>
                <c:pt idx="133">
                  <c:v>34.063754775687293</c:v>
                </c:pt>
                <c:pt idx="134">
                  <c:v>33.499041540711154</c:v>
                </c:pt>
                <c:pt idx="135">
                  <c:v>32.943739325180751</c:v>
                </c:pt>
                <c:pt idx="136">
                  <c:v>32.397691293234054</c:v>
                </c:pt>
                <c:pt idx="137">
                  <c:v>31.860743222699035</c:v>
                </c:pt>
                <c:pt idx="138">
                  <c:v>31.332743461536243</c:v>
                </c:pt>
                <c:pt idx="139">
                  <c:v>30.813542885007141</c:v>
                </c:pt>
                <c:pt idx="140">
                  <c:v>30.302994853556346</c:v>
                </c:pt>
                <c:pt idx="141">
                  <c:v>29.800955171395731</c:v>
                </c:pt>
                <c:pt idx="142">
                  <c:v>29.307282045778713</c:v>
                </c:pt>
                <c:pt idx="143">
                  <c:v>28.821836046953244</c:v>
                </c:pt>
                <c:pt idx="144">
                  <c:v>28.344480068782236</c:v>
                </c:pt>
                <c:pt idx="145">
                  <c:v>27.875079290020157</c:v>
                </c:pt>
                <c:pt idx="146">
                  <c:v>27.413501136235091</c:v>
                </c:pt>
                <c:pt idx="147">
                  <c:v>26.959615242365238</c:v>
                </c:pt>
                <c:pt idx="148">
                  <c:v>26.51329341589949</c:v>
                </c:pt>
                <c:pt idx="149">
                  <c:v>26.074409600671611</c:v>
                </c:pt>
                <c:pt idx="150">
                  <c:v>25.642839841257739</c:v>
                </c:pt>
                <c:pt idx="151">
                  <c:v>25.218462247967278</c:v>
                </c:pt>
                <c:pt idx="152">
                  <c:v>24.801156962417142</c:v>
                </c:pt>
                <c:pt idx="153">
                  <c:v>24.390806123679798</c:v>
                </c:pt>
                <c:pt idx="154">
                  <c:v>23.987293834995366</c:v>
                </c:pt>
                <c:pt idx="155">
                  <c:v>23.590506131038559</c:v>
                </c:pt>
                <c:pt idx="156">
                  <c:v>23.200330945731</c:v>
                </c:pt>
                <c:pt idx="157">
                  <c:v>22.816658080590116</c:v>
                </c:pt>
                <c:pt idx="158">
                  <c:v>22.439379173605349</c:v>
                </c:pt>
                <c:pt idx="159">
                  <c:v>22.068387668633122</c:v>
                </c:pt>
                <c:pt idx="160">
                  <c:v>21.703578785301843</c:v>
                </c:pt>
                <c:pt idx="161">
                  <c:v>21.344849489418433</c:v>
                </c:pt>
                <c:pt idx="162">
                  <c:v>20.992098463868029</c:v>
                </c:pt>
                <c:pt idx="163">
                  <c:v>20.645226079998647</c:v>
                </c:pt>
                <c:pt idx="164">
                  <c:v>20.304134369482743</c:v>
                </c:pt>
                <c:pt idx="165">
                  <c:v>19.968726996647678</c:v>
                </c:pt>
                <c:pt idx="166">
                  <c:v>19.638909231267313</c:v>
                </c:pt>
                <c:pt idx="167">
                  <c:v>19.31458792180705</c:v>
                </c:pt>
                <c:pt idx="168">
                  <c:v>18.995671469114708</c:v>
                </c:pt>
                <c:pt idx="169">
                  <c:v>18.682069800549879</c:v>
                </c:pt>
                <c:pt idx="170">
                  <c:v>18.373694344544436</c:v>
                </c:pt>
                <c:pt idx="171">
                  <c:v>18.070458005586911</c:v>
                </c:pt>
                <c:pt idx="172">
                  <c:v>17.772275139623872</c:v>
                </c:pt>
                <c:pt idx="173">
                  <c:v>17.479061529871164</c:v>
                </c:pt>
                <c:pt idx="174">
                  <c:v>17.190734363028287</c:v>
                </c:pt>
                <c:pt idx="175">
                  <c:v>16.907212205889152</c:v>
                </c:pt>
                <c:pt idx="176">
                  <c:v>16.62841498234263</c:v>
                </c:pt>
                <c:pt idx="177">
                  <c:v>16.354263950756394</c:v>
                </c:pt>
                <c:pt idx="178">
                  <c:v>16.084681681737642</c:v>
                </c:pt>
                <c:pt idx="179">
                  <c:v>15.819592036264488</c:v>
                </c:pt>
                <c:pt idx="180">
                  <c:v>15.558920144181712</c:v>
                </c:pt>
                <c:pt idx="181">
                  <c:v>15.30259238305498</c:v>
                </c:pt>
                <c:pt idx="182">
                  <c:v>15.050536357377382</c:v>
                </c:pt>
                <c:pt idx="183">
                  <c:v>14.802680878122551</c:v>
                </c:pt>
                <c:pt idx="184">
                  <c:v>14.558955942638482</c:v>
                </c:pt>
                <c:pt idx="185">
                  <c:v>14.31929271487647</c:v>
                </c:pt>
                <c:pt idx="186">
                  <c:v>14.083623505949504</c:v>
                </c:pt>
                <c:pt idx="187">
                  <c:v>13.851881755014675</c:v>
                </c:pt>
                <c:pt idx="188">
                  <c:v>13.624002010474165</c:v>
                </c:pt>
                <c:pt idx="189">
                  <c:v>13.399919911489546</c:v>
                </c:pt>
                <c:pt idx="190">
                  <c:v>13.179572169804118</c:v>
                </c:pt>
                <c:pt idx="191">
                  <c:v>12.962896551868214</c:v>
                </c:pt>
                <c:pt idx="192">
                  <c:v>12.749831861262351</c:v>
                </c:pt>
                <c:pt idx="193">
                  <c:v>12.54031792141333</c:v>
                </c:pt>
                <c:pt idx="194">
                  <c:v>12.334295558598363</c:v>
                </c:pt>
                <c:pt idx="195">
                  <c:v>12.13170658523245</c:v>
                </c:pt>
                <c:pt idx="196">
                  <c:v>11.93249378343425</c:v>
                </c:pt>
                <c:pt idx="197">
                  <c:v>11.736600888865853</c:v>
                </c:pt>
                <c:pt idx="198">
                  <c:v>11.543972574841845</c:v>
                </c:pt>
                <c:pt idx="199">
                  <c:v>11.354554436703225</c:v>
                </c:pt>
                <c:pt idx="200">
                  <c:v>11.168292976451692</c:v>
                </c:pt>
                <c:pt idx="201">
                  <c:v>10.985135587640054</c:v>
                </c:pt>
                <c:pt idx="202">
                  <c:v>10.805030540514382</c:v>
                </c:pt>
                <c:pt idx="203">
                  <c:v>10.627926967403827</c:v>
                </c:pt>
                <c:pt idx="204">
                  <c:v>10.453774848353886</c:v>
                </c:pt>
                <c:pt idx="205">
                  <c:v>10.282524996999095</c:v>
                </c:pt>
                <c:pt idx="206">
                  <c:v>10.11412904667116</c:v>
                </c:pt>
                <c:pt idx="207">
                  <c:v>9.9485394367386046</c:v>
                </c:pt>
                <c:pt idx="208">
                  <c:v>9.7857093991740527</c:v>
                </c:pt>
                <c:pt idx="209">
                  <c:v>9.6255929453453852</c:v>
                </c:pt>
                <c:pt idx="210">
                  <c:v>9.4681448530270096</c:v>
                </c:pt>
                <c:pt idx="211">
                  <c:v>9.3133206536276028</c:v>
                </c:pt>
                <c:pt idx="212">
                  <c:v>9.1610766196306912</c:v>
                </c:pt>
                <c:pt idx="213">
                  <c:v>9.0113697522445513</c:v>
                </c:pt>
                <c:pt idx="214">
                  <c:v>8.8641577692579077</c:v>
                </c:pt>
                <c:pt idx="215">
                  <c:v>8.7193990930980281</c:v>
                </c:pt>
                <c:pt idx="216">
                  <c:v>8.5770528390878411</c:v>
                </c:pt>
                <c:pt idx="217">
                  <c:v>8.4370788038987179</c:v>
                </c:pt>
                <c:pt idx="218">
                  <c:v>8.2994374541957416</c:v>
                </c:pt>
                <c:pt idx="219">
                  <c:v>8.1640899154721467</c:v>
                </c:pt>
                <c:pt idx="220">
                  <c:v>8.0309979610698843</c:v>
                </c:pt>
                <c:pt idx="221">
                  <c:v>7.9001240013831211</c:v>
                </c:pt>
                <c:pt idx="222">
                  <c:v>7.7714310732416942</c:v>
                </c:pt>
                <c:pt idx="223">
                  <c:v>7.6449842489358861</c:v>
                </c:pt>
                <c:pt idx="224">
                  <c:v>7.5208469497705099</c:v>
                </c:pt>
                <c:pt idx="225">
                  <c:v>7.3989806872089794</c:v>
                </c:pt>
                <c:pt idx="226">
                  <c:v>7.2793476141311686</c:v>
                </c:pt>
                <c:pt idx="227">
                  <c:v>7.1619105141441253</c:v>
                </c:pt>
                <c:pt idx="228">
                  <c:v>7.0466327910709223</c:v>
                </c:pt>
                <c:pt idx="229">
                  <c:v>6.9334784586146823</c:v>
                </c:pt>
                <c:pt idx="230">
                  <c:v>6.8224121301948353</c:v>
                </c:pt>
                <c:pt idx="231">
                  <c:v>6.713399008952778</c:v>
                </c:pt>
                <c:pt idx="232">
                  <c:v>6.6064048779240743</c:v>
                </c:pt>
                <c:pt idx="233">
                  <c:v>6.5013960903744517</c:v>
                </c:pt>
                <c:pt idx="234">
                  <c:v>6.3983395602968365</c:v>
                </c:pt>
                <c:pt idx="235">
                  <c:v>6.2971013336023471</c:v>
                </c:pt>
                <c:pt idx="236">
                  <c:v>6.197550255111695</c:v>
                </c:pt>
                <c:pt idx="237">
                  <c:v>6.0996582082808173</c:v>
                </c:pt>
                <c:pt idx="238">
                  <c:v>6.0033975451315111</c:v>
                </c:pt>
                <c:pt idx="239">
                  <c:v>5.9087410784427252</c:v>
                </c:pt>
                <c:pt idx="240">
                  <c:v>5.8156620740719767</c:v>
                </c:pt>
                <c:pt idx="241">
                  <c:v>5.7241342434047455</c:v>
                </c:pt>
                <c:pt idx="242">
                  <c:v>5.6341317359296843</c:v>
                </c:pt>
                <c:pt idx="243">
                  <c:v>5.5456291319375799</c:v>
                </c:pt>
                <c:pt idx="244">
                  <c:v>5.4586014353419747</c:v>
                </c:pt>
                <c:pt idx="245">
                  <c:v>5.3730240666194415</c:v>
                </c:pt>
                <c:pt idx="246">
                  <c:v>5.2888728558675053</c:v>
                </c:pt>
                <c:pt idx="247">
                  <c:v>5.2061240359782541</c:v>
                </c:pt>
                <c:pt idx="248">
                  <c:v>5.124754235925721</c:v>
                </c:pt>
                <c:pt idx="249">
                  <c:v>5.0447404741651214</c:v>
                </c:pt>
                <c:pt idx="250">
                  <c:v>4.9660601521421031</c:v>
                </c:pt>
                <c:pt idx="251">
                  <c:v>4.8886910479101582</c:v>
                </c:pt>
                <c:pt idx="252">
                  <c:v>4.8126113098544048</c:v>
                </c:pt>
                <c:pt idx="253">
                  <c:v>4.7377994505199608</c:v>
                </c:pt>
                <c:pt idx="254">
                  <c:v>4.6642343405431763</c:v>
                </c:pt>
                <c:pt idx="255">
                  <c:v>4.5918952026839888</c:v>
                </c:pt>
                <c:pt idx="256">
                  <c:v>4.5207616059577429</c:v>
                </c:pt>
                <c:pt idx="257">
                  <c:v>4.4508134598647979</c:v>
                </c:pt>
                <c:pt idx="258">
                  <c:v>4.3820310087162984</c:v>
                </c:pt>
                <c:pt idx="259">
                  <c:v>4.3143948260545137</c:v>
                </c:pt>
                <c:pt idx="260">
                  <c:v>4.247885809166152</c:v>
                </c:pt>
                <c:pt idx="261">
                  <c:v>4.1824851736871276</c:v>
                </c:pt>
                <c:pt idx="262">
                  <c:v>4.1181744482972151</c:v>
                </c:pt>
                <c:pt idx="263">
                  <c:v>4.054935469503147</c:v>
                </c:pt>
                <c:pt idx="264">
                  <c:v>3.9927503765086287</c:v>
                </c:pt>
                <c:pt idx="265">
                  <c:v>3.9316016061698571</c:v>
                </c:pt>
                <c:pt idx="266">
                  <c:v>3.8714718880351042</c:v>
                </c:pt>
                <c:pt idx="267">
                  <c:v>3.8123442394669627</c:v>
                </c:pt>
                <c:pt idx="268">
                  <c:v>3.7542019608458852</c:v>
                </c:pt>
                <c:pt idx="269">
                  <c:v>3.6970286308536564</c:v>
                </c:pt>
                <c:pt idx="270">
                  <c:v>3.6408081018354594</c:v>
                </c:pt>
                <c:pt idx="271">
                  <c:v>3.5855244952392451</c:v>
                </c:pt>
                <c:pt idx="272">
                  <c:v>3.5311621971310969</c:v>
                </c:pt>
                <c:pt idx="273">
                  <c:v>3.4777058537853383</c:v>
                </c:pt>
                <c:pt idx="274">
                  <c:v>3.4251403673481224</c:v>
                </c:pt>
                <c:pt idx="275">
                  <c:v>3.3734508915733032</c:v>
                </c:pt>
                <c:pt idx="276">
                  <c:v>3.3226228276293517</c:v>
                </c:pt>
                <c:pt idx="277">
                  <c:v>3.2726418199761667</c:v>
                </c:pt>
                <c:pt idx="278">
                  <c:v>3.2234937523105871</c:v>
                </c:pt>
                <c:pt idx="279">
                  <c:v>3.1751647435794776</c:v>
                </c:pt>
                <c:pt idx="280">
                  <c:v>3.127641144059258</c:v>
                </c:pt>
                <c:pt idx="281">
                  <c:v>3.0809095315007653</c:v>
                </c:pt>
                <c:pt idx="282">
                  <c:v>3.0349567073383641</c:v>
                </c:pt>
                <c:pt idx="283">
                  <c:v>2.9897696929622293</c:v>
                </c:pt>
                <c:pt idx="284">
                  <c:v>2.9453357260527544</c:v>
                </c:pt>
                <c:pt idx="285">
                  <c:v>2.9016422569760487</c:v>
                </c:pt>
                <c:pt idx="286">
                  <c:v>2.8586769452395009</c:v>
                </c:pt>
                <c:pt idx="287">
                  <c:v>2.8164276560064141</c:v>
                </c:pt>
                <c:pt idx="288">
                  <c:v>2.7748824566687182</c:v>
                </c:pt>
                <c:pt idx="289">
                  <c:v>2.7340296134768112</c:v>
                </c:pt>
                <c:pt idx="290">
                  <c:v>2.6938575882255522</c:v>
                </c:pt>
                <c:pt idx="291">
                  <c:v>2.6543550349954854</c:v>
                </c:pt>
                <c:pt idx="292">
                  <c:v>2.6155107969483806</c:v>
                </c:pt>
                <c:pt idx="293">
                  <c:v>2.5773139031761647</c:v>
                </c:pt>
                <c:pt idx="294">
                  <c:v>2.539753565602374</c:v>
                </c:pt>
                <c:pt idx="295">
                  <c:v>2.5028191759352412</c:v>
                </c:pt>
                <c:pt idx="296">
                  <c:v>2.4665003026715588</c:v>
                </c:pt>
                <c:pt idx="297">
                  <c:v>2.4307866881504774</c:v>
                </c:pt>
                <c:pt idx="298">
                  <c:v>2.3956682456563976</c:v>
                </c:pt>
                <c:pt idx="299">
                  <c:v>2.3611350565701454</c:v>
                </c:pt>
                <c:pt idx="300">
                  <c:v>2.3271773675676273</c:v>
                </c:pt>
                <c:pt idx="301">
                  <c:v>2.2937855878651594</c:v>
                </c:pt>
                <c:pt idx="302">
                  <c:v>2.2609502865107158</c:v>
                </c:pt>
                <c:pt idx="303">
                  <c:v>2.228662189720314</c:v>
                </c:pt>
                <c:pt idx="304">
                  <c:v>2.1969121782587844</c:v>
                </c:pt>
                <c:pt idx="305">
                  <c:v>2.1656912848641943</c:v>
                </c:pt>
                <c:pt idx="306">
                  <c:v>2.1349906917152013</c:v>
                </c:pt>
                <c:pt idx="307">
                  <c:v>2.1048017279405982</c:v>
                </c:pt>
                <c:pt idx="308">
                  <c:v>2.0751158671703744</c:v>
                </c:pt>
                <c:pt idx="309">
                  <c:v>2.0459247251275836</c:v>
                </c:pt>
                <c:pt idx="310">
                  <c:v>2.0172200572603436</c:v>
                </c:pt>
                <c:pt idx="311">
                  <c:v>1.9889937564133022</c:v>
                </c:pt>
                <c:pt idx="312">
                  <c:v>1.9612378505379022</c:v>
                </c:pt>
                <c:pt idx="313">
                  <c:v>1.9339445004408147</c:v>
                </c:pt>
                <c:pt idx="314">
                  <c:v>1.9071059975698832</c:v>
                </c:pt>
                <c:pt idx="315">
                  <c:v>1.8807147618369771</c:v>
                </c:pt>
                <c:pt idx="316">
                  <c:v>1.8547633394771179</c:v>
                </c:pt>
                <c:pt idx="317">
                  <c:v>1.8292444009432904</c:v>
                </c:pt>
                <c:pt idx="318">
                  <c:v>1.8041507388363318</c:v>
                </c:pt>
                <c:pt idx="319">
                  <c:v>1.7794752658693234</c:v>
                </c:pt>
                <c:pt idx="320">
                  <c:v>1.7552110128659038</c:v>
                </c:pt>
                <c:pt idx="321">
                  <c:v>1.7313511267919419</c:v>
                </c:pt>
                <c:pt idx="322">
                  <c:v>1.7078888688200109</c:v>
                </c:pt>
                <c:pt idx="323">
                  <c:v>1.6848176124261174</c:v>
                </c:pt>
                <c:pt idx="324">
                  <c:v>1.6621308415181528</c:v>
                </c:pt>
                <c:pt idx="325">
                  <c:v>1.6398221485955307</c:v>
                </c:pt>
                <c:pt idx="326">
                  <c:v>1.6178852329394928</c:v>
                </c:pt>
                <c:pt idx="327">
                  <c:v>1.5963138988335794</c:v>
                </c:pt>
                <c:pt idx="328">
                  <c:v>1.5751020538137501</c:v>
                </c:pt>
                <c:pt idx="329">
                  <c:v>1.5542437069476696</c:v>
                </c:pt>
                <c:pt idx="330">
                  <c:v>1.533732967142668</c:v>
                </c:pt>
                <c:pt idx="331">
                  <c:v>1.5135640414819009</c:v>
                </c:pt>
                <c:pt idx="332">
                  <c:v>1.4937312335882353</c:v>
                </c:pt>
                <c:pt idx="333">
                  <c:v>1.4742289420154042</c:v>
                </c:pt>
                <c:pt idx="334">
                  <c:v>1.4550516586659699</c:v>
                </c:pt>
                <c:pt idx="335">
                  <c:v>1.4361939672356543</c:v>
                </c:pt>
                <c:pt idx="336">
                  <c:v>1.4176505416835945</c:v>
                </c:pt>
                <c:pt idx="337">
                  <c:v>1.3994161447280895</c:v>
                </c:pt>
                <c:pt idx="338">
                  <c:v>1.3814856263674204</c:v>
                </c:pt>
                <c:pt idx="339">
                  <c:v>1.3638539224253141</c:v>
                </c:pt>
                <c:pt idx="340">
                  <c:v>1.3465160531206544</c:v>
                </c:pt>
                <c:pt idx="341">
                  <c:v>1.3294671216610248</c:v>
                </c:pt>
                <c:pt idx="342">
                  <c:v>1.3127023128596893</c:v>
                </c:pt>
                <c:pt idx="343">
                  <c:v>1.2962168917756258</c:v>
                </c:pt>
                <c:pt idx="344">
                  <c:v>1.2800062023762198</c:v>
                </c:pt>
                <c:pt idx="345">
                  <c:v>1.2640656662222443</c:v>
                </c:pt>
                <c:pt idx="346">
                  <c:v>1.2483907811747581</c:v>
                </c:pt>
                <c:pt idx="347">
                  <c:v>1.23297712012355</c:v>
                </c:pt>
                <c:pt idx="348">
                  <c:v>1.2178203297367756</c:v>
                </c:pt>
                <c:pt idx="349">
                  <c:v>1.202916129231431</c:v>
                </c:pt>
                <c:pt idx="350">
                  <c:v>1.1882603091643191</c:v>
                </c:pt>
                <c:pt idx="351">
                  <c:v>1.1738487302431588</c:v>
                </c:pt>
                <c:pt idx="352">
                  <c:v>1.1596773221575141</c:v>
                </c:pt>
                <c:pt idx="353">
                  <c:v>1.1457420824292002</c:v>
                </c:pt>
                <c:pt idx="354">
                  <c:v>1.1320390752818521</c:v>
                </c:pt>
                <c:pt idx="355">
                  <c:v>1.1185644305293294</c:v>
                </c:pt>
                <c:pt idx="356">
                  <c:v>1.1053143424826462</c:v>
                </c:pt>
                <c:pt idx="357">
                  <c:v>1.0922850688751191</c:v>
                </c:pt>
                <c:pt idx="358">
                  <c:v>1.0794729298054231</c:v>
                </c:pt>
                <c:pt idx="359">
                  <c:v>1.0668743066982702</c:v>
                </c:pt>
                <c:pt idx="360">
                  <c:v>1.0544856412823971</c:v>
                </c:pt>
                <c:pt idx="361">
                  <c:v>1.0423034345855946</c:v>
                </c:pt>
                <c:pt idx="362">
                  <c:v>1.0303242459464803</c:v>
                </c:pt>
                <c:pt idx="363">
                  <c:v>1.0185446920427399</c:v>
                </c:pt>
                <c:pt idx="364">
                  <c:v>1.0069614459355667</c:v>
                </c:pt>
                <c:pt idx="365">
                  <c:v>0.99557123613001919</c:v>
                </c:pt>
                <c:pt idx="366">
                  <c:v>0.98437084565104693</c:v>
                </c:pt>
                <c:pt idx="367">
                  <c:v>0.97335711113490442</c:v>
                </c:pt>
                <c:pt idx="368">
                  <c:v>0.96252692193571565</c:v>
                </c:pt>
                <c:pt idx="369">
                  <c:v>0.95187721924692137</c:v>
                </c:pt>
                <c:pt idx="370">
                  <c:v>0.94140499523737153</c:v>
                </c:pt>
                <c:pt idx="371">
                  <c:v>0.93110729220181343</c:v>
                </c:pt>
                <c:pt idx="372">
                  <c:v>0.92098120172553621</c:v>
                </c:pt>
                <c:pt idx="373">
                  <c:v>0.91102386386293821</c:v>
                </c:pt>
                <c:pt idx="374">
                  <c:v>0.90123246632978293</c:v>
                </c:pt>
                <c:pt idx="375">
                  <c:v>0.89160424370891611</c:v>
                </c:pt>
                <c:pt idx="376">
                  <c:v>0.88213647666922002</c:v>
                </c:pt>
                <c:pt idx="377">
                  <c:v>0.87282649119758282</c:v>
                </c:pt>
                <c:pt idx="378">
                  <c:v>0.86367165784366939</c:v>
                </c:pt>
                <c:pt idx="379">
                  <c:v>0.85466939097727546</c:v>
                </c:pt>
                <c:pt idx="380">
                  <c:v>0.84581714805806019</c:v>
                </c:pt>
                <c:pt idx="381">
                  <c:v>0.83711242891744853</c:v>
                </c:pt>
                <c:pt idx="382">
                  <c:v>0.82855277505249891</c:v>
                </c:pt>
                <c:pt idx="383">
                  <c:v>0.82013576893154161</c:v>
                </c:pt>
                <c:pt idx="384">
                  <c:v>0.81185903331138543</c:v>
                </c:pt>
                <c:pt idx="385">
                  <c:v>0.80372023056590636</c:v>
                </c:pt>
                <c:pt idx="386">
                  <c:v>0.79571706202582337</c:v>
                </c:pt>
                <c:pt idx="387">
                  <c:v>0.78784726732947807</c:v>
                </c:pt>
                <c:pt idx="388">
                  <c:v>0.78010862378443213</c:v>
                </c:pt>
                <c:pt idx="389">
                  <c:v>0.77249894573970623</c:v>
                </c:pt>
                <c:pt idx="390">
                  <c:v>0.76501608396847831</c:v>
                </c:pt>
                <c:pt idx="391">
                  <c:v>0.75765792506107077</c:v>
                </c:pt>
                <c:pt idx="392">
                  <c:v>0.75042239082805251</c:v>
                </c:pt>
                <c:pt idx="393">
                  <c:v>0.74330743771329</c:v>
                </c:pt>
                <c:pt idx="394">
                  <c:v>0.73631105621677784</c:v>
                </c:pt>
                <c:pt idx="395">
                  <c:v>0.72943127032708943</c:v>
                </c:pt>
                <c:pt idx="396">
                  <c:v>0.7226661369632853</c:v>
                </c:pt>
                <c:pt idx="397">
                  <c:v>0.71601374542612251</c:v>
                </c:pt>
                <c:pt idx="398">
                  <c:v>0.70947221685840933</c:v>
                </c:pt>
                <c:pt idx="399">
                  <c:v>0.70303970371435276</c:v>
                </c:pt>
                <c:pt idx="400">
                  <c:v>0.69671438923775131</c:v>
                </c:pt>
                <c:pt idx="401">
                  <c:v>0.69049448694888116</c:v>
                </c:pt>
                <c:pt idx="402">
                  <c:v>0.68437824013993542</c:v>
                </c:pt>
                <c:pt idx="403">
                  <c:v>0.67836392137887103</c:v>
                </c:pt>
                <c:pt idx="404">
                  <c:v>0.67244983202152431</c:v>
                </c:pt>
                <c:pt idx="405">
                  <c:v>0.66663430173185756</c:v>
                </c:pt>
                <c:pt idx="406">
                  <c:v>0.66091568801020018</c:v>
                </c:pt>
                <c:pt idx="407">
                  <c:v>0.65529237572935173</c:v>
                </c:pt>
                <c:pt idx="408">
                  <c:v>0.64976277667841675</c:v>
                </c:pt>
                <c:pt idx="409">
                  <c:v>0.64432532911424067</c:v>
                </c:pt>
                <c:pt idx="410">
                  <c:v>0.63897849732032141</c:v>
                </c:pt>
                <c:pt idx="411">
                  <c:v>0.63372077117307224</c:v>
                </c:pt>
                <c:pt idx="412">
                  <c:v>0.62855066571531182</c:v>
                </c:pt>
                <c:pt idx="413">
                  <c:v>0.62346672073686349</c:v>
                </c:pt>
                <c:pt idx="414">
                  <c:v>0.61846750036214315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B116-A546-801E-D718FDE3C11C}"/>
            </c:ext>
          </c:extLst>
        </c:ser>
        <c:dLbls/>
        <c:axId val="297838848"/>
        <c:axId val="298946944"/>
      </c:scatterChart>
      <c:valAx>
        <c:axId val="297838848"/>
        <c:scaling>
          <c:orientation val="minMax"/>
          <c:max val="33"/>
          <c:min val="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 in min 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946944"/>
        <c:crosses val="autoZero"/>
        <c:crossBetween val="midCat"/>
      </c:valAx>
      <c:valAx>
        <c:axId val="29894694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u="none" strike="noStrike" baseline="0">
                    <a:solidFill>
                      <a:schemeClr val="tx1"/>
                    </a:solidFill>
                    <a:effectLst/>
                  </a:rPr>
                  <a:t>c</a:t>
                </a:r>
                <a:r>
                  <a:rPr lang="de-DE" sz="1000" b="0" i="0" u="none" strike="noStrike" baseline="-25000">
                    <a:solidFill>
                      <a:schemeClr val="tx1"/>
                    </a:solidFill>
                    <a:effectLst/>
                  </a:rPr>
                  <a:t>cab 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baseline="0">
                    <a:effectLst/>
                  </a:rPr>
                  <a:t>in µg/m</a:t>
                </a:r>
                <a:r>
                  <a:rPr lang="de-DE" sz="1000" b="0" i="0" baseline="30000">
                    <a:effectLst/>
                  </a:rPr>
                  <a:t>3</a:t>
                </a:r>
                <a:endParaRPr lang="de-DE" sz="10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8388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chart" Target="../charts/chart1.xml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chart" Target="../charts/chart2.xml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chart" Target="../charts/chart3.xml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chart" Target="../charts/chart4.xml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chart" Target="../charts/chart5.xml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chart" Target="../charts/chart6.xml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chart" Target="../charts/chart7.xml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chart" Target="../charts/chart8.xml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chart" Target="../charts/chart9.xml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chart" Target="../charts/chart10.xml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AB8DF484-D7FF-3B46-B57C-3DB8550CF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209087"/>
          <a:ext cx="2489949" cy="472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E65935D7-7A85-DC41-B720-5CB74BEAB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735671"/>
          <a:ext cx="2955692" cy="201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7D758608-652D-7748-B393-742BD1EEB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991220"/>
          <a:ext cx="5365285" cy="366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EC4E2CB3-CDFC-674E-B32A-0421A0713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424878"/>
          <a:ext cx="5225585" cy="36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736A024B-3F0F-8541-BC00-AF06F4AE8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237988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B32719EF-AEB0-9F4D-A17E-AAE1B844C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447073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94D8BBA9-59BF-EA4F-B9AF-39495536F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2044390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0CDF5F79-5CCA-E542-A0EA-768E0B81C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640671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09054F42-EFE4-A54A-86FB-80E347453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876468"/>
          <a:ext cx="292100" cy="20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047F20B4-257B-0D46-9789-B19E8E242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3080987"/>
          <a:ext cx="355600" cy="204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6A342F50-8908-2A46-9CF0-0BD210865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292104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34D2164B-EABB-8943-8FCB-B129AE08A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694546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14EEC35F-7192-6A4D-97BA-2BAC145954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490026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E79413D2-51D8-E743-A545-5AA68A73F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899064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A0927C68-1F27-DA4F-9864-7C95211912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304805"/>
          <a:ext cx="350322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4F55CF1F-FA69-D24C-9911-5FEA34F89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506027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584B6652-6EC4-2D44-9612-79C64F718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717143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63094922-3F60-6047-B23E-E6EFD7491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921663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0D66D791-2F5E-8649-9F8E-A77A4C648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126182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79A0D76E-9BC4-EA4D-B82F-BDB727C4B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330701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xmlns="" id="{1BC51476-0F65-9C4A-A1F2-7AD0AE886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535221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xmlns="" id="{2E422EC8-BB2F-4C4B-B8D4-5870539C3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024045"/>
          <a:ext cx="292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502826</xdr:colOff>
      <xdr:row>38</xdr:row>
      <xdr:rowOff>31046</xdr:rowOff>
    </xdr:from>
    <xdr:to>
      <xdr:col>10</xdr:col>
      <xdr:colOff>262689</xdr:colOff>
      <xdr:row>51</xdr:row>
      <xdr:rowOff>85177</xdr:rowOff>
    </xdr:to>
    <xdr:graphicFrame macro="">
      <xdr:nvGraphicFramePr>
        <xdr:cNvPr id="26" name="Diagramm 25">
          <a:extLst>
            <a:ext uri="{FF2B5EF4-FFF2-40B4-BE49-F238E27FC236}">
              <a16:creationId xmlns:a16="http://schemas.microsoft.com/office/drawing/2014/main" xmlns="" id="{4E07C342-7A34-954B-A0F1-A63B2D489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37793FC2-5AC1-E94B-93BE-9171F3243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042EA36F-D8E3-EB40-8B3B-659121F2F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1304CB48-8CF3-6A45-90FA-F491FD03E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689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1B3379A1-54C5-3540-911E-75661253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549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DBF96492-23D8-3A4D-BB6E-154CDAE75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52FBFBBB-FE75-6841-AEAE-3D37F6DF7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535CBA90-325A-8244-943A-73CEB4F70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359021C6-4DED-B44C-9591-B596B4AAA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06B0B300-DA35-6645-8085-89CC6BC99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3AF4CD62-797C-0243-B27A-02BE4A67A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3256A664-7370-9B48-9C98-CEFA7D20C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1721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10EFFF33-B95A-1647-8AE3-4FF9A750C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5719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59FC229D-F90D-6A4C-A12F-359E349FBE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3687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B587743A-C769-6347-9B99-76D91FEC7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7751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A670DA0D-AA2C-4549-BF92-AF406AFF5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2685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9C7A3D43-19CA-194E-8027-DD76FB46C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4684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7323F050-5B3E-194C-ADD2-6929326F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6768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2155B033-2D02-6047-B766-5A00FB19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8800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1ED823F9-D9AF-BE4B-B954-F81BF81D7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0832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073FD9E4-3D41-3E4F-8DAC-20127B421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2864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17C7C3F8-2E1C-2A46-94B0-45A6B8F6F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4896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0F9EE8FF-0511-FA4E-81BA-079340D73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0782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A45F32EA-4680-2A43-91FE-AAC273ADB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D3896BBB-55FE-874E-93F8-DC2210A49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EF29A4FC-3209-CB49-A0BB-BA3903D1C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689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3E89DACA-5C58-5C4D-A2AB-132DBE592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549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0B6AFFDC-4B0C-9340-BCD7-F47B1F93FB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90370B82-D7BC-FA4D-A013-A5E00EDB3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8215F660-2167-1446-8F11-86B37BCF6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A3E73D0D-1F26-DF43-8F59-F4227DB7A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41E19C2C-C5DF-FB46-8C36-3CD23EB6F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2DDBBFE9-9309-FB47-87B9-6C9C83841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7AF593BF-6D91-B647-8FCA-9DA100A4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1721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E3A2938F-5934-1C43-81EC-AA6E78D9C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5719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2B76630D-C4B8-1B4D-8265-365362DE0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3687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14EE0625-4ADE-E34F-8C29-7FC9AFB14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7751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B179E95A-49ED-6643-9ADB-3F8FABBE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2685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AF1FABCD-578F-D748-930C-E412F0678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4684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34DB886F-910D-1E43-B9F3-D2B694300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6768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98ECA66C-FB90-FC4B-B30F-BF55C9EC5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8800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96B06051-0667-DE45-8296-2AEDADAD4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0832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6651C9FA-BC5B-524A-9204-9EFD8ADE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2864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BD4686A0-D68F-D74D-A331-B528F714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4896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BEF45287-6D08-7345-A890-128AE3359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0782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DFE9BE9C-DE0D-B94E-B618-C24AF5B5C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D7AAAF48-7B0F-B849-B346-52F690C2A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A4A71D80-976A-F74A-B016-55E0D5345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7912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68A2EBD0-A9F9-2949-903E-A28E8F41E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6515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371040F0-DBC3-064B-AC1A-E6B938B93B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77AF06CC-4737-C646-9658-9064A8465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EC4FEE1C-FC24-F74C-8CF4-6B6B0B29C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15374022-20EF-B643-AAD1-DE4C765CB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04BD0C1B-BF21-7B43-BF30-723364CCD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8A49308B-D53F-D94A-B8BD-AF9AFA162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03AE5AB0-B246-7D41-950E-F1B6FA826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2610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426CD920-E10F-2346-A173-0CEB6E4FC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6608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C570586E-8FA9-AC47-9BBE-05E201ADE8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4576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BCA474D7-3AC0-E644-BDDC-7EC9E1CA7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8640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4CD79DDA-9AF2-B84C-A67C-22D04C5ED7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3574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7C5311B0-36B5-5946-9E2D-4C7301337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5573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2961749F-F7A1-6449-B024-EE2205099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7657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72F79D9A-0012-C840-B115-3D6A91C44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9689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5A839AF6-D3ED-144E-9CD0-A3136701F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1721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AD0E0E94-073D-8C4F-97D9-000BEE410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3753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E8ED4FB4-F73A-5D4F-98C9-B52E37536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5785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6437234D-B6DB-0441-8933-08D58653A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1671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38</xdr:row>
      <xdr:rowOff>0</xdr:rowOff>
    </xdr:from>
    <xdr:to>
      <xdr:col>10</xdr:col>
      <xdr:colOff>690020</xdr:colOff>
      <xdr:row>50</xdr:row>
      <xdr:rowOff>184659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xmlns="" id="{E1368B90-0BB1-1E43-9011-D025A0DEA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FC868FB0-10EC-CA44-B1E4-90A4BEC40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C9FB129E-B7EE-1648-8FEA-F335C1364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DFD32819-B92B-F64F-B0AA-F0E028127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7912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AEA0BDE3-6595-974A-80B6-DF13E356A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6515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E4FFDB81-01B4-434F-BDD1-2C6F061B0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EFE156B1-52AF-C64F-9C88-291BB7654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9CECDF16-5900-324D-B3DE-5BEFFFB5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72491180-43AE-804F-8554-5D7EC88A3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AE021AB3-6394-314E-8B7A-8AE409C5E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D8ED34EE-8025-0248-BD2A-BEA579DDC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8E36116C-9F0D-6E42-834A-E6A7C513A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2610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41D2D55A-E84F-2F4B-AE40-D1F1DD44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6608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F445869C-242F-C440-A04D-CCF3E11DB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4576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47414D03-E334-9848-A4CD-A37282F68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8640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E92047DA-CD5B-354B-8D40-BBE4255935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3574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24A56B40-65EF-7E46-BD68-FC829B860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5573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2D88DDBB-D13E-344D-8B44-25485C5C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7657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E01B72FE-8E03-3642-902A-BEED62BB3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9689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DDF872C4-ED1B-7A45-98B0-63ED11455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1721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3320AFCC-4909-884B-942B-55498ADEE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3753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50D0B32B-3DCC-0E4F-BBC9-5470EDD3A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5785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F9446BEB-4D93-7B48-9C16-52E686F39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1671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38</xdr:row>
      <xdr:rowOff>0</xdr:rowOff>
    </xdr:from>
    <xdr:to>
      <xdr:col>10</xdr:col>
      <xdr:colOff>690020</xdr:colOff>
      <xdr:row>50</xdr:row>
      <xdr:rowOff>184659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xmlns="" id="{598FF3A8-7FE1-2343-95CA-57634ED07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BBE8D00B-FDC4-FF45-86B2-C21B50633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570646C2-4DC7-DB46-875C-F3C1BD50C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A65247A0-AF13-794F-B3B1-D4A0746E4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7912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BA84F2DB-25CE-AB4A-A3CA-9E67EBB87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6515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B51B92B5-233B-4348-8BED-0C3B5B3C82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EB109A57-6668-7747-8549-540FE88DC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47EB6F2F-A731-E040-B299-BA022D369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9D216BF4-75C7-494D-BBA1-9ACDD190B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19CF7730-37DC-9041-A28E-2CCD004E6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76435B5D-330F-5143-BFA3-792D4FAF4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61A83EDF-9331-144D-9F11-1554983AD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2610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641430E7-5DF8-2545-B331-6EA01C15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6608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DA719283-4945-3041-A204-F79346B23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4576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31D73328-5BAE-F54C-8BF0-A968D3352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8640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771454A9-5220-2D4E-8501-0999819C00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3574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49580EA6-E0FA-5349-9D09-9A9C20A3F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5573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BF8C2A38-6C1D-DC44-94EB-52134FAE9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7657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6158BA77-4CAA-DF41-B742-A352C56D1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9689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367DEF36-C587-4946-8A27-EDE3DB304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1721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F47EC513-D873-704A-A9A0-2F3F44D4E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3753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FFCC4180-DF58-B342-8FFF-251663362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5785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65B66624-357F-2B4D-A99D-6484F0B20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1671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38</xdr:row>
      <xdr:rowOff>0</xdr:rowOff>
    </xdr:from>
    <xdr:to>
      <xdr:col>10</xdr:col>
      <xdr:colOff>690020</xdr:colOff>
      <xdr:row>50</xdr:row>
      <xdr:rowOff>184659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xmlns="" id="{07F554EF-EDF8-BE48-B34F-7361D1D59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0AF30790-B6E5-EE4D-8969-EDA0207C0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C63FE066-C110-AD41-AA35-3DB5B0E8E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B417CA80-25D0-4E4B-891D-7AB25786B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7912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195A968B-60B1-344D-A1A1-E6B1BC6C5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6515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EB3A73F9-8181-8D45-A8BD-E2BA491E3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631694E9-5D90-0D42-9E3D-219F6FCB1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EF5B400F-962D-9746-81D5-83D9245F6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5E6FEF94-C0F2-1645-A828-ADC4A9E4B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273963EE-E194-FB4E-B116-FFA790A60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E73F59B3-8DF6-4B4C-83BD-89B0C819C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6196BA94-EA07-5746-A777-CF9E1FBE6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1721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1C6B0857-121D-F944-AD14-B46E21E2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5719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501FFB67-4335-EE43-B163-831FAE6BA1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3687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36BD2068-1644-DF40-9C88-8675700C5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7751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85ED50D4-DE6A-2C40-B7CA-02239B3C02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2685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9F32F499-98AD-2A42-A24F-C43D473A7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4684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DCF99CD9-0B00-AB47-9113-A6B3A992B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6768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3A6F8D78-86DB-1847-BBF9-6BA48D078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8800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4216A966-2BA0-8541-A9D8-594605E5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0832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4D829D93-766C-9947-B6C4-67FD4D129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2864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8C237F1B-8A1C-184F-8877-82C5FFDC6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4896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C42B3521-F2EB-E847-A983-61D3CF295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0782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38</xdr:row>
      <xdr:rowOff>0</xdr:rowOff>
    </xdr:from>
    <xdr:to>
      <xdr:col>10</xdr:col>
      <xdr:colOff>690020</xdr:colOff>
      <xdr:row>50</xdr:row>
      <xdr:rowOff>184659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xmlns="" id="{DFBDCBD7-C3B5-204F-8201-1C709DD5C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77E618E2-B023-0343-A790-30195329E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5C4CE28F-6280-3245-971A-54EDA00E1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3085A659-1F1E-4549-99E5-C721B024D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7912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7B7AB19C-07D0-ED40-A716-DFA99A192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6515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915B3A87-8F3E-CF4D-8E16-427E542965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37F95BA7-1780-974D-8166-51846383B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648F8C82-4533-EB44-BC9F-90FA64D0A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3F603395-5480-7341-A2EB-D88A0FA15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302F2C13-8F9C-1F42-A237-5D4A95B1A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10A8618B-93AE-2B4E-9A65-2FFCC31C2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FC6AC840-88C0-A646-AE25-2C091BD8C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2610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EB0A0CB0-D685-9E45-97F9-CE7E1A123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6608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3E236724-297C-5A4A-A8EF-C539797A5C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4576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03BC47FA-84F5-064E-B33B-D43B675A9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8640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E9028F66-8046-414E-A874-3157E93183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3574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C4EAD7B4-A232-DC45-9565-0FAF3BFBF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5573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C1492207-B982-A94E-AE54-B1A275937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7657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519E4504-BECB-D042-8A5A-711A13B3F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9689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37677BDD-DFC2-5648-A41F-80FA0A5FA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1721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E2FF8407-F5AF-1F46-926A-C8CF346C9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3753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7AB6FCB3-C6C5-5743-8966-39FF745A7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5785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35FEB382-9F87-034B-A413-2A37DEE2B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1671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38</xdr:row>
      <xdr:rowOff>0</xdr:rowOff>
    </xdr:from>
    <xdr:to>
      <xdr:col>10</xdr:col>
      <xdr:colOff>690020</xdr:colOff>
      <xdr:row>50</xdr:row>
      <xdr:rowOff>184659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xmlns="" id="{BCFFBF0B-70AB-304A-B971-16FE7E05A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EA5CB18A-0A5D-114A-AE10-6ABE59873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0DEE2249-D581-C24A-B2FB-0996132FB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A5361867-37D7-9743-BC41-C70561EBA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816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8823E350-51DF-8340-93B3-89DF0C081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676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1706F1E9-1413-C743-8248-15B4D64367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8006C0C8-B764-C64F-A3A7-24B5081A7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D5B021AA-1A35-AB4D-B6DD-DFB6617F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6A6293F8-53A3-D940-8DB4-82466F7EE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EAAEBE3B-0538-A343-92A9-02584258F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54A7B21B-D36A-BB49-8866-B170A7A90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EA1EA4AB-30EE-B342-A477-236C86EBF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2610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8C2DDE47-0E53-444E-B7C5-0F0BBDC45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6608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3F3DA7FC-FD75-4045-A420-6E009E0887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4576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71ABCF9D-BE3E-4141-A863-3FBDDAD11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8640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14F62E2F-5217-AC44-B846-E17B87EDD9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3574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785DE98D-F8D2-8948-AAF6-586CFB308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5573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20A4C084-AFD4-3040-8AEF-AA49F554E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7657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46DA560B-8CBE-AF41-9647-A696BC3B1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9689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1D175309-5C6A-1C47-9FC6-0B682B3C7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1721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A66E5FFD-A0C5-C149-9E75-5B4779FBD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3753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59F14E53-A503-AA4D-80B7-961EC7CD6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5785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889D3244-EB4C-5C41-A66D-7792FB153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1671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38</xdr:row>
      <xdr:rowOff>0</xdr:rowOff>
    </xdr:from>
    <xdr:to>
      <xdr:col>10</xdr:col>
      <xdr:colOff>661798</xdr:colOff>
      <xdr:row>50</xdr:row>
      <xdr:rowOff>184659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xmlns="" id="{A79BABE5-5B3A-E340-8CD0-013D3EEFD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C5E1592A-AB1C-634D-87E9-3925C899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17514AD5-0497-7C4D-BA69-B982BEBB8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88A70831-D867-E24E-BAAA-7DB7FEE0B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816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0C1AEA32-BFD3-4948-B05C-8FC20CB30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676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7EFE1B79-E396-9D40-9012-696AE5FF90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EA1420C1-A27D-D743-B512-D0E363343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8A127AA7-5A22-EF40-BF9B-26EBE33A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07F96DF8-24BC-0A45-818F-C5E298F4F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0735E18E-B1FD-C044-B2C2-7ADD1C687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89B243C5-D449-054C-952E-4E2B7F600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F1050DAC-1D22-9440-B6B2-CA00B9DBB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2610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72DB8945-B4D7-2845-8FE1-D6BB94387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6608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424ECC67-F7E4-B74C-B264-63822FB61A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4576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8267E6EC-EFEB-D64D-AFFC-3C3EC65B2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8640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04D091EA-ED49-854D-A3EF-D9CF3C299C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3574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E4564D64-8BCB-3742-BCD3-26EA7B19C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5573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3B72DB8E-7DD7-3644-98FE-341F0A2FF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7657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29F39DBB-37CB-2D4D-93E6-72027EF0C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9689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9A9889EA-CD34-7647-9A15-D975DABB5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1721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C11A00E8-A836-C549-AD3A-7AD9237F4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3753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584FEF20-5B27-6645-8B25-1C8882B34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5785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DDF33C37-8043-A443-A8CC-FA1E8F00C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1671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38</xdr:row>
      <xdr:rowOff>0</xdr:rowOff>
    </xdr:from>
    <xdr:to>
      <xdr:col>10</xdr:col>
      <xdr:colOff>661798</xdr:colOff>
      <xdr:row>50</xdr:row>
      <xdr:rowOff>184659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xmlns="" id="{0041959B-7A80-6245-8ECF-1068ADCC3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FB6DC21C-5599-1341-A160-883C1543B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446F92D6-6EA7-7E4D-BCE0-616013AD0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9A2A26D7-B906-8E4B-8926-155B3D358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7912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BB794026-B828-D44E-A26C-88D2B3494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6515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2DF315A1-9747-BF48-B772-31CE42B231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6ACDD502-5597-B040-9167-08687C20D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A42E0F9A-39F5-1B43-AA62-53C7216AA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715D7B34-D2D5-BA4D-B907-1B8797E2C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E9BDEF3C-7250-CE4E-BE12-41B579082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E5EA867A-1A9F-0841-A213-885409867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600FCA7E-BB77-644A-945C-DFA58C74D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2610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8EAE3417-0FDC-5A4D-9813-67BCD780B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6608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719C1F2A-5061-2A49-8F5B-BC30F901E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4576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AC14B477-413E-0F4B-B69A-8553A412A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8640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F3125F7F-F66D-EF48-97BC-43C4B5902F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3574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1C87DEC5-86D5-AF45-87EE-96371EC65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5573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B4CCCDF9-E176-1146-AD90-79AE127DC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7657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C5E122E3-7742-DD42-A5F6-96E3819B6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9689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B557BB20-A833-1841-B5A3-C5850CE30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1721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CAE3C8F0-E38B-9A42-9F0B-3E4350E05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3753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BCA00C17-103A-AC48-9469-2034AFA3F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5785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AF0F52E4-8818-6849-91F6-0958C062F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1671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38</xdr:row>
      <xdr:rowOff>0</xdr:rowOff>
    </xdr:from>
    <xdr:to>
      <xdr:col>10</xdr:col>
      <xdr:colOff>643360</xdr:colOff>
      <xdr:row>51</xdr:row>
      <xdr:rowOff>26614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xmlns="" id="{171045F6-F9E6-9543-B526-FFAFD120D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ADBE8CB7-9B30-864A-A07D-C91D4AEBE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12CA99C8-87CF-EE46-8F62-C85FC17A0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6F056159-DB07-DE4F-BD88-677C19E66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689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2F23B1CD-8FC8-6A41-B226-563ACD07D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549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65B98DAC-3002-3842-A86D-8EFED5338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28677F1F-58AD-5C43-BE5E-8818D7E33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2026CDB5-C524-8749-A8C0-D9B05831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D6EC928A-B90E-2B46-BBEE-28C2531C7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2792C463-C1E0-3E47-83D5-3503C3A5D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13C1CFEC-FED0-2643-9E4F-53CAB5A72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0F98BF4C-1AFE-1E45-A79B-BB6CD70C4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2610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D3F48BDE-3151-AD41-84A3-A36B4D890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6608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7BCC7AF9-5205-1C48-96E8-BE2D022CB3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4576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48E11D30-AF55-2546-9425-F90301B69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8640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FB0E6FED-FF8A-3B45-BF17-F7D9B1BFF5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3574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38F4855B-FB19-BA41-A1D3-818E3F0C1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5573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4335BC0C-A5E5-E449-A61C-00D6DA303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7657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382AAD8F-C6FC-BE4A-A26C-425FA0A78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9689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A597626F-3EE4-B147-A490-BB573970F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1721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ED1FD4F9-7560-F44D-B738-AE438FFB3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3753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CE0D9856-E751-DE4F-8ED6-BA4D68BC1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5785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8F89EDA0-F30F-6543-93C6-BA492AE5F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1671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AFC6CE1B-FBA8-7741-AD70-BA50AE3BF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8A4183BD-7ADD-3540-82FE-8D288A56E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00F65888-3D22-6042-9BB1-2847CA89A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816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5F1B0C12-52B5-B243-90F0-4F4E6B969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676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3896A4B6-395B-2E42-BFB4-16AB96A39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8F2658AE-EC69-404E-A518-192B4CAC1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1703B3C3-DCFE-364C-A93E-64834471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681BB75A-66D8-774D-B92E-7D0C4077F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D5454C07-83C3-2044-94A2-3F9FFC33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43BCF25F-4AF6-6446-B6F9-9177F2D61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2A1EC68E-5360-7A48-B0ED-0E3F48A96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2610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8D288317-5928-094C-928B-51718CAF7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6608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DA2CDB0E-09BF-CE4B-8494-85A0572ACE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4576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E0E642A4-E62D-8848-81E7-7E6D11E8D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8640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0E946020-926A-C74B-88A7-537C3B6C3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3574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5D7804CB-75F5-FF4C-84DD-E768095EF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5573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DAB748AB-4D96-574A-A3D3-2D66E4ACB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7657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70B0695B-D402-254F-A254-8CD35808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9689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658EC3A4-95E5-B149-BE07-96E991218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1721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58BD3987-C24B-5C4F-B6A3-30C98E4E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3753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A316F307-7237-FC47-AE5A-B0DA47815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5785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6E68ACCD-1BFB-044A-85F4-F84E62FCF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1671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38</xdr:row>
      <xdr:rowOff>0</xdr:rowOff>
    </xdr:from>
    <xdr:to>
      <xdr:col>10</xdr:col>
      <xdr:colOff>661798</xdr:colOff>
      <xdr:row>50</xdr:row>
      <xdr:rowOff>184659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xmlns="" id="{D8B1ED38-8669-0144-93F0-AB25B167B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D12A9CEB-6AC0-E641-8366-D35EC1026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75BF4EAC-F39F-084B-BA21-9882F5997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44380072-AFF2-3B40-9CE8-218F4B33F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689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7B181D29-CA4B-5041-B203-B122B9B43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549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13D51BA3-B8CE-0145-B406-2A3EA916EE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7F8A966D-5DB8-3547-93E9-CB574E725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2D44501D-4F00-514E-8D33-5284E073B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7DB4A285-57BF-2140-B78E-19364267E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8A0FC4F0-D9FD-3047-9D7A-17B0F1A92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93A686CF-3D53-7F48-B6A7-B86E8C5C1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DD8F352E-06E6-0F42-8322-0F4A8D653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2610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F3EBE1C3-FA3D-E34F-A4CA-34B1FF20B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6608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E2AE0200-E545-6F47-9148-8249D18C7D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4576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8063481A-A6EC-9040-BFD8-636B5015F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8640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B08A43AB-5DFD-8A40-BF2D-30D07F284E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3574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8151F349-FA93-644D-8C8D-0C3B05C50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5573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A5225211-B4C4-FF4C-AAAE-28E144181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7657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8CFA8FE1-87F3-7C40-920F-19F92065E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9689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2E7B0024-B772-0E41-B0E7-C67737D50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1721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9DD3ED66-F767-AD43-B521-97D4BA88A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3753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3EC49B66-7395-5D4F-8F4A-8201ABD8C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5785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4A900A80-B28E-B14C-A3C0-443A8A561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1671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5</xdr:row>
      <xdr:rowOff>0</xdr:rowOff>
    </xdr:from>
    <xdr:to>
      <xdr:col>2</xdr:col>
      <xdr:colOff>352425</xdr:colOff>
      <xdr:row>9</xdr:row>
      <xdr:rowOff>9525</xdr:rowOff>
    </xdr:to>
    <xdr:pic>
      <xdr:nvPicPr>
        <xdr:cNvPr id="2" name="Picture 5" descr="gplv3-127x51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1000125"/>
          <a:ext cx="18669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31F46517-797C-9340-AAF5-F7272EF0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4CFA70C7-01B9-B24A-87DA-BE2341BD3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73BEF664-8EE5-6343-9C15-D39DC2F91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689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ADB79CD9-4CB2-7641-B70A-A87793A7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549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F34FDEE1-5CA7-5E48-8146-93E0D3364D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1F389CCD-C905-A74C-B3D3-A52E9CA3F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E8AF3E0A-13D7-E043-8523-D1DA7C5AD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50C8D66E-88D9-1743-BDCD-D106B1C1E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94105533-488F-F044-95CE-C289AF900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33B886FC-95A3-6146-92EF-AED9C53C7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94EC8679-7F8F-3346-8C75-AE418CAF6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2610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0F2B581E-C943-4048-86D4-74DD462BE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6608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4EFD10CE-6AF8-B440-AB95-B0D3A312E8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4576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4B8C286A-80D7-9A4B-AAAC-198D1B78A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8640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E30C66AC-1BCF-F644-A86D-8EEBC132AE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3574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613A04AF-2EF3-EC4F-9CBF-5FD8DF202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5573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B9EE03CA-64CC-9744-A7F5-4271AFFBB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7657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F7AF6992-CEAF-7A4A-BD9F-E635DCEA5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9689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C6B866CB-222F-5B4B-85F4-12D9EA313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1721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DB4561B2-EF21-4044-B24A-33B428A18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3753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97E130FB-546A-7747-B2ED-E166D4896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5785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FCC44657-8A48-A24A-B6CB-B141F4F36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1671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211AB487-8EA2-764B-B8C5-1AC46DDC8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3B5C97B9-B564-114A-899F-B811E6372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731018BF-8196-564F-A0AE-33698B9B5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689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CDFC21BF-3BC1-2845-8A55-93983C29A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549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20313C31-A57B-F849-934F-2A6545DCE2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754083E4-3364-FB41-B6C0-806D9AD96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17A10E64-5A20-8A44-87E9-62E51925E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14C04326-1983-8F4D-9520-EEEDE3B0C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4A10EB79-626F-4A48-947A-0D590E5BE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9C37CBAF-D463-1E49-9BCC-05FC562D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6ACBA1AA-25B9-F34C-B6BA-B3DDDEB83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1721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DAAE3CBA-697F-4C48-A1B1-09F0CE1EF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5719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DFDD8D3D-D5F4-B24C-9A2C-CA5C068EDF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3687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26CE63B8-B7CD-A64E-A9CC-E65A0B824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7751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4EB9AA61-B876-4A4D-9B4E-B72DE8372A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2685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10677B78-C9A3-FF47-855C-FDA88E0D2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4684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D5B82FB7-0DE6-604C-BC43-AF5CDBF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6768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1E416BA6-50D5-754C-BABA-BF5063D80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8800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32D10591-E90B-BD4D-A8D7-FD4EE55E7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0832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35867D77-5395-374E-80FE-3A5C07B1D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2864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AB89C378-77F4-3045-BEFC-B17A2B0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4896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8BF19C1D-7A6E-2E48-A570-94960CDF6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0782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3AE33CDD-BE43-7844-B9D3-5F604BE1B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B4793795-98F5-8D4C-84B5-8BD41A1C0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ACDFEEA9-101B-D34B-A3BA-DFC2C6DFA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689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B29D7A30-68D4-5348-9516-F5B6CE992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549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97310940-F29C-C24C-B3E9-E86B241574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7A06DDC6-B69A-CB4B-926A-D26FE7A90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2D6375FA-6212-2C4F-8D4C-8BB4C2B73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0A652932-E072-584C-AFC9-22DF6DBD5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91D7A3A2-0787-EC48-ACB7-4ECB091A0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95B75E7F-8D7A-2D42-8851-7BE010057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7B2B0839-1690-3E44-B68A-94B8970B7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2610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5884FE92-8B88-0B44-814F-7A47210EC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6608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F9D19F77-8368-BA4D-8DB1-E868BF5076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4576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FFF1C243-5642-8E4F-B897-6342A4DB9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8640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4CD21075-8451-DB45-8A16-F3D2C08E3D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3574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EB6043FE-8992-E34D-9BF3-F285DBC88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5573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B53FA535-B3C7-7048-9B94-79491B9F2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7657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C4BBD8EB-8DBE-6649-B7AB-B0889B3A3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9689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F850B219-5D44-6040-80B3-5707AA0C4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1721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137C38A5-E7FD-4D44-95F7-674682722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3753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8BF0F4CF-20FF-B241-A475-A0C5FA20B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5785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2965EFFF-9626-B447-A6E5-70621C14A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1671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4563C2E2-5308-1044-981A-B6AC6CE52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9455D4CF-A6E6-E543-8955-D551D7586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FCC18444-7BF2-9840-BF71-32B2EC91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689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127DCCA9-34C9-AE47-A05D-C3953A785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549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7C391112-6494-BC43-928F-46CE093397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78FB9B83-9792-6246-AEB8-DD9F43A7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67777A6B-16E1-5045-B13B-1DCA51CEB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9B470EFB-F8B6-454E-9D2B-071BC119C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C364B52B-6A6E-CE47-AACC-2F57FF261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D8CF1520-D559-6049-A3A4-D668C2FC6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D989E9A8-6151-DB45-BDB1-551B0C91B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2610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7B5567A5-9C6E-4943-B1CE-ED0C8B9AB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6608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975AF02F-8C7E-A04E-B695-96960C57B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4576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67A95077-EB3F-B34F-BD55-FB20380FA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8640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E0030E5F-9E44-EE4E-8613-8BA7CDBFB6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3574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9B6DF826-AFAD-2E46-8495-406890247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5573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31293F8D-0129-1F49-885F-CC39FAC40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7657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AC7F1F40-0B5C-1F48-9316-3DD16D90A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9689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C1F7716F-3CFC-284F-B07C-90EE00028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1721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A1A9609C-DA93-4448-BA69-5CDE2BC2B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3753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A5062123-C346-3C48-8870-8634D7F1A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5785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3EF53F70-CFA9-264A-86FA-60E5C4EB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1671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97436CF9-CDFA-D442-A8AD-8BB0D2360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55E084A7-3DD7-8A4D-9E3F-F7EEDFE31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0213CD48-2D09-5749-81E2-F4ECDE2FD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689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C43FC8A8-1A77-F34A-843C-01BC3F5BF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549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22F96D42-65DF-6D42-B676-49BA71C6AF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175F9B79-2412-784B-AD06-E5D6AF365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9A75C87C-C174-C34B-B164-D4F8C0629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466B0ECA-E287-6544-A416-B961E5965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A1213784-8928-1A4B-8845-D86644E30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94883717-7CF1-C240-BB84-83A27A43C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334E57DA-FF4E-6B4C-824F-3B52B83D5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2610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D3A9776A-6825-C34E-A67C-A877C488B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6608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17B7AC30-4D38-F441-AF1F-0BC1AA1FA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4576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B520C827-CC7D-704F-9266-F732CCCFE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8640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B4FC3C62-E23D-1F4F-A02B-7482A4227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3574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370CBB73-DCFE-6D43-BD09-BB61B3838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5573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FF2BA52E-9A1A-AD41-B31F-70D0B7B97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7657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B012489E-2005-0C4D-B8D9-BD49B900C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9689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34E04EA4-8E2E-9C4E-85DD-942397F5A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1721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A58A05E4-49AE-FF4B-BFEA-E02C1F61F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3753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6688E8AE-3998-4445-91C2-7965BEF59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5785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4293DE61-B2C2-AD42-948D-05DE91721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1671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0FD18EBD-00B8-D74C-B625-8CC1D2084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16454110-9A20-8B4A-9EFF-2367800CC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0F864B03-91D3-8C43-9F5B-35FF921F7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689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00576B8C-31E0-2843-81B8-3B9939F37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549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2DB19B80-1176-1A4C-8011-CF731C5C16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18EB7C07-4D7E-CA4C-8DEA-E75C9421A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05C201C6-DB6E-F144-AE75-DCA68D808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EA64AF8D-2A29-DE42-BAC8-E1B32B511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F86D9354-31D6-044D-969C-3333061E0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A2749F63-7FCD-874E-9E59-3DED26B21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54E3C144-325E-EE4E-9270-38A080B48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1721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9E71B51E-8316-9645-9ABA-A2BF14712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5719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FE625607-0BE4-734B-A324-588543BD8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3687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F7350458-9CE8-7648-9371-E16843F9D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7751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85243C67-7D1C-2B47-8918-3D408ACE62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2685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3526229E-4E97-9C41-A68A-4F66C8EA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4684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593FE198-CFBE-B94E-84C9-CB915DB0C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6768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BAF58CAE-C72D-2344-B0D4-2008DE4A3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8800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072ACD2C-DBB5-BE4A-B6ED-AB2706D30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0832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74DA1CC7-11D2-974A-80A3-D57FB0689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2864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B17430A5-7A93-834E-86C1-2F4D5DAB2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4896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42929358-7BFC-1E48-AD5F-8F9D3EFD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0782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C61B8F56-AAAD-6943-AD00-B507635D4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C419B8B4-772B-F04E-AC92-FCE20D006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33A2F671-D5BD-634E-92A7-BA4B1A5DD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689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6530C444-4C42-284C-B030-4C027F236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549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16989C4E-0BCB-284D-BBC4-C355508C60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875A34F4-FB19-6C4A-B433-E92A84921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9F011F82-B3DB-1C4E-8514-7E071AFB3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6485F41E-6699-584F-80C6-C6167D4EA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7392296C-2A33-4245-8D47-42CE17DF1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30EC7DCA-76BB-B847-896F-EDCF7983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DA90D004-C625-8A45-9A95-77CD76574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1721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6F2F8170-7686-DC4B-859E-9F24D5E58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5719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DE61BBCB-4922-4B4F-9410-B99A674FC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3687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17CDC22D-737E-664C-9707-4FBFEB740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7751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382811A8-2F20-864E-9926-13759ED84A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2685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DB126718-EFB8-E541-919F-8797C0E7A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4684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6ABC0382-5E35-FE48-A08C-DCFB88C92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6768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E8BEABDF-E6A5-914D-AF22-79AEF3A73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8800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A50B8977-E080-DD43-BD7C-5F11A4759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0832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35BB198E-FA6D-5248-9E91-AF1FC435F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2864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124BD789-5B3A-A74F-BB53-B64A59B49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4896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DCD83C40-9ED7-F944-B8D7-0166BF6FF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0782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doi.org/10.7910/DVN/O4HCUP" TargetMode="External"/><Relationship Id="rId2" Type="http://schemas.openxmlformats.org/officeDocument/2006/relationships/hyperlink" Target="https://nbn-resolving.org/urn:nbn:de:gbv:18302-aero2019-03-01.015" TargetMode="External"/><Relationship Id="rId1" Type="http://schemas.openxmlformats.org/officeDocument/2006/relationships/hyperlink" Target="http://www.gnu.org/licenses/gpl.html" TargetMode="External"/><Relationship Id="rId4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Tabelle1"/>
  <dimension ref="A1:DO453"/>
  <sheetViews>
    <sheetView tabSelected="1"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5" max="7" width="12.125" bestFit="1" customWidth="1"/>
    <col min="8" max="8" width="14.375" customWidth="1"/>
    <col min="9" max="10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165.46</v>
      </c>
      <c r="C11" s="13"/>
      <c r="D11" s="13">
        <v>165.46</v>
      </c>
      <c r="E11" s="13">
        <v>165.46</v>
      </c>
      <c r="F11" s="13">
        <v>165.46</v>
      </c>
      <c r="G11" s="13">
        <v>165.46</v>
      </c>
      <c r="H11" s="13">
        <v>165.46</v>
      </c>
      <c r="I11" s="13">
        <v>165.46</v>
      </c>
      <c r="J11" s="13">
        <v>165.46</v>
      </c>
      <c r="K11" s="13">
        <v>165.46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/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>
        <v>0.5</v>
      </c>
      <c r="K12">
        <v>0.5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/>
      <c r="D13" s="13">
        <f>1/180</f>
        <v>5.5555555555555558E-3</v>
      </c>
      <c r="E13" s="13">
        <f t="shared" ref="E13:K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>
        <f t="shared" si="0"/>
        <v>5.5555555555555558E-3</v>
      </c>
      <c r="K13" s="13">
        <f t="shared" si="0"/>
        <v>5.5555555555555558E-3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>
        <v>0.01</v>
      </c>
      <c r="K14">
        <v>0.01</v>
      </c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/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>
        <v>1</v>
      </c>
      <c r="K15">
        <v>1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13">
        <v>0.9</v>
      </c>
      <c r="C16" s="14"/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>
        <v>0.9</v>
      </c>
      <c r="K16">
        <v>0.9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/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>
        <v>0.9</v>
      </c>
      <c r="K17">
        <v>0.9</v>
      </c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/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>
        <v>0.9</v>
      </c>
      <c r="K18">
        <v>0.9</v>
      </c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/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>
        <v>0.9</v>
      </c>
      <c r="K19">
        <v>0.9</v>
      </c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 s="23">
        <f>5.84*10^-11</f>
        <v>5.84E-11</v>
      </c>
      <c r="C20" s="14"/>
      <c r="D20" s="23">
        <f t="shared" ref="D20:K20" si="1">5.84*10^-11</f>
        <v>5.84E-11</v>
      </c>
      <c r="E20" s="23">
        <f t="shared" si="1"/>
        <v>5.84E-11</v>
      </c>
      <c r="F20" s="23">
        <f t="shared" si="1"/>
        <v>5.84E-11</v>
      </c>
      <c r="G20" s="23">
        <f t="shared" si="1"/>
        <v>5.84E-11</v>
      </c>
      <c r="H20" s="23">
        <f t="shared" si="1"/>
        <v>5.84E-11</v>
      </c>
      <c r="I20" s="23">
        <f t="shared" si="1"/>
        <v>5.84E-11</v>
      </c>
      <c r="J20" s="23">
        <f t="shared" si="1"/>
        <v>5.84E-11</v>
      </c>
      <c r="K20" s="23">
        <f t="shared" si="1"/>
        <v>5.84E-11</v>
      </c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10</v>
      </c>
      <c r="B21" s="13">
        <v>0</v>
      </c>
      <c r="C21" s="13"/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27">
        <v>0</v>
      </c>
      <c r="C22" s="27"/>
      <c r="D22" s="23">
        <v>0</v>
      </c>
      <c r="E22" s="23">
        <f>(2/13*6*4.392*10^-7)</f>
        <v>4.0541538461538465E-7</v>
      </c>
      <c r="F22" s="23">
        <f>(2/13*6*4.392*10^-7)</f>
        <v>4.0541538461538465E-7</v>
      </c>
      <c r="G22" s="23">
        <f>(3/13*6*4.392*10^-7)</f>
        <v>6.0812307692307693E-7</v>
      </c>
      <c r="H22" s="23">
        <f>(3/13*6*4.392*10^-7)</f>
        <v>6.0812307692307693E-7</v>
      </c>
      <c r="I22" s="23">
        <v>0</v>
      </c>
      <c r="J22" s="23">
        <v>0</v>
      </c>
      <c r="K22" s="23">
        <v>0</v>
      </c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10</v>
      </c>
      <c r="B23" s="27">
        <v>0</v>
      </c>
      <c r="C23" s="27"/>
      <c r="D23" s="23">
        <f>(2/13*6*4.392*10^-7)/10</f>
        <v>4.0541538461538464E-8</v>
      </c>
      <c r="E23" s="23">
        <v>0</v>
      </c>
      <c r="F23" s="28">
        <f>6/26*4.392*10^-7*1/10</f>
        <v>1.0135384615384616E-8</v>
      </c>
      <c r="G23" s="23">
        <v>0</v>
      </c>
      <c r="H23" s="23">
        <f>(-3/13*6*4.392*10^-7)/10</f>
        <v>-6.0812307692307693E-8</v>
      </c>
      <c r="I23" s="23">
        <v>0</v>
      </c>
      <c r="J23" s="23">
        <v>0</v>
      </c>
      <c r="K23" s="23">
        <v>0</v>
      </c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27">
        <v>0.5</v>
      </c>
      <c r="C24" s="27"/>
      <c r="D24" s="23">
        <v>0.5</v>
      </c>
      <c r="E24" s="23">
        <v>0.5</v>
      </c>
      <c r="F24" s="23">
        <v>0.5</v>
      </c>
      <c r="G24" s="23">
        <v>0.5</v>
      </c>
      <c r="H24" s="23">
        <v>0.5</v>
      </c>
      <c r="I24" s="23">
        <v>0.5</v>
      </c>
      <c r="J24" s="23">
        <v>0.5</v>
      </c>
      <c r="K24" s="23">
        <v>0.5</v>
      </c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 s="23">
        <v>0</v>
      </c>
      <c r="C25" s="27"/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f>2*10^-10</f>
        <v>2.0000000000000001E-10</v>
      </c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10</v>
      </c>
      <c r="B26" s="23">
        <v>0</v>
      </c>
      <c r="C26" s="27"/>
      <c r="D26" s="23">
        <v>0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  <c r="J26" s="23">
        <f>2*10^-10/60</f>
        <v>3.3333333333333335E-12</v>
      </c>
      <c r="K26" s="23">
        <v>0</v>
      </c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23">
        <f>1*10^-10</f>
        <v>1E-10</v>
      </c>
      <c r="C27" s="13"/>
      <c r="D27">
        <f>1*10^-10</f>
        <v>1E-10</v>
      </c>
      <c r="E27">
        <f t="shared" ref="E27:K27" si="2">1*10^-10</f>
        <v>1E-10</v>
      </c>
      <c r="F27">
        <f t="shared" si="2"/>
        <v>1E-10</v>
      </c>
      <c r="G27">
        <f t="shared" si="2"/>
        <v>1E-10</v>
      </c>
      <c r="H27">
        <f t="shared" si="2"/>
        <v>1E-10</v>
      </c>
      <c r="I27">
        <f t="shared" si="2"/>
        <v>1E-10</v>
      </c>
      <c r="J27">
        <f t="shared" si="2"/>
        <v>1E-10</v>
      </c>
      <c r="K27">
        <f t="shared" si="2"/>
        <v>1E-10</v>
      </c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10</v>
      </c>
      <c r="B28" s="13">
        <v>0</v>
      </c>
      <c r="C28" s="13"/>
      <c r="D28">
        <v>0</v>
      </c>
      <c r="E28">
        <v>0</v>
      </c>
      <c r="F28">
        <v>0</v>
      </c>
      <c r="G28">
        <v>0</v>
      </c>
      <c r="H28">
        <v>0</v>
      </c>
      <c r="I28" s="13">
        <v>0</v>
      </c>
      <c r="J28" s="13">
        <v>0</v>
      </c>
      <c r="K28" s="13">
        <v>0</v>
      </c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24</v>
      </c>
      <c r="B30" s="22">
        <v>0</v>
      </c>
      <c r="C30" s="11"/>
      <c r="D30" s="22">
        <v>1</v>
      </c>
      <c r="E30" s="22">
        <v>2</v>
      </c>
      <c r="F30" s="22">
        <v>3</v>
      </c>
      <c r="G30" s="22">
        <v>4</v>
      </c>
      <c r="H30" s="22">
        <v>5</v>
      </c>
      <c r="I30" s="22">
        <v>6</v>
      </c>
      <c r="J30" s="22">
        <v>7</v>
      </c>
      <c r="K30" s="22">
        <v>8</v>
      </c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13</v>
      </c>
      <c r="B31">
        <v>0</v>
      </c>
      <c r="D31">
        <v>120</v>
      </c>
      <c r="E31">
        <v>130</v>
      </c>
      <c r="F31">
        <v>140</v>
      </c>
      <c r="G31">
        <v>150</v>
      </c>
      <c r="H31">
        <v>170</v>
      </c>
      <c r="I31">
        <v>180</v>
      </c>
      <c r="J31">
        <v>1020</v>
      </c>
      <c r="K31">
        <v>1080</v>
      </c>
    </row>
    <row r="32" spans="1:119">
      <c r="A32" s="10" t="s">
        <v>14</v>
      </c>
      <c r="B32">
        <f>B13*(1+B14-B12*B18*B16*B15)</f>
        <v>3.3611111111111112E-3</v>
      </c>
      <c r="D32">
        <f>D13*(1+D14-D12*D18*D16*D15)</f>
        <v>3.3611111111111112E-3</v>
      </c>
      <c r="E32">
        <f t="shared" ref="E32:K32" si="3">E13*(1+E14-E12*E18*E16*E15)</f>
        <v>3.3611111111111112E-3</v>
      </c>
      <c r="F32">
        <f t="shared" si="3"/>
        <v>3.3611111111111112E-3</v>
      </c>
      <c r="G32">
        <f t="shared" si="3"/>
        <v>3.3611111111111112E-3</v>
      </c>
      <c r="H32">
        <f t="shared" si="3"/>
        <v>3.3611111111111112E-3</v>
      </c>
      <c r="I32">
        <f t="shared" si="3"/>
        <v>3.3611111111111112E-3</v>
      </c>
      <c r="J32">
        <f t="shared" si="3"/>
        <v>3.3611111111111112E-3</v>
      </c>
      <c r="K32">
        <f t="shared" si="3"/>
        <v>3.3611111111111112E-3</v>
      </c>
    </row>
    <row r="33" spans="1:11">
      <c r="A33" s="10" t="s">
        <v>11</v>
      </c>
      <c r="B33">
        <f>1/B11*(B20+B22*B24*B15+(1-B12)*(B25+B27)*B19*B17*B15)</f>
        <v>5.977275474434908E-13</v>
      </c>
      <c r="D33">
        <f t="shared" ref="D33:K33" si="4">1/D11*(D20+D22*D24*D15+(1-D12)*(D25+D27)*D19*D17*D15)</f>
        <v>5.977275474434908E-13</v>
      </c>
      <c r="E33">
        <f t="shared" si="4"/>
        <v>1.2257137211875519E-9</v>
      </c>
      <c r="F33">
        <f t="shared" si="4"/>
        <v>1.2257137211875519E-9</v>
      </c>
      <c r="G33">
        <f t="shared" si="4"/>
        <v>1.8382717180076055E-9</v>
      </c>
      <c r="H33">
        <f t="shared" si="4"/>
        <v>1.8382717180076055E-9</v>
      </c>
      <c r="I33">
        <f t="shared" si="4"/>
        <v>5.977275474434908E-13</v>
      </c>
      <c r="J33">
        <f t="shared" si="4"/>
        <v>5.977275474434908E-13</v>
      </c>
      <c r="K33">
        <f t="shared" si="4"/>
        <v>1.087271848180829E-12</v>
      </c>
    </row>
    <row r="34" spans="1:11">
      <c r="A34" s="10" t="s">
        <v>12</v>
      </c>
      <c r="B34">
        <f>1/B11*(B21+B23*B24*B15+(1-B12)*(B26+B28)*B19*B17*B15)</f>
        <v>0</v>
      </c>
      <c r="D34">
        <f t="shared" ref="D34:K34" si="5">1/D11*(D21+D23*D24*D15+(1-D12)*(D26+D28)*D19*D17*D15)</f>
        <v>1.2251159936401083E-10</v>
      </c>
      <c r="E34">
        <f t="shared" si="5"/>
        <v>0</v>
      </c>
      <c r="F34">
        <f t="shared" si="5"/>
        <v>3.0627899841002708E-11</v>
      </c>
      <c r="G34">
        <f t="shared" si="5"/>
        <v>0</v>
      </c>
      <c r="H34">
        <f t="shared" si="5"/>
        <v>-1.8376739904601622E-10</v>
      </c>
      <c r="I34">
        <f t="shared" si="5"/>
        <v>0</v>
      </c>
      <c r="J34">
        <f t="shared" si="5"/>
        <v>8.1590716789556381E-15</v>
      </c>
      <c r="K34">
        <f t="shared" si="5"/>
        <v>0</v>
      </c>
    </row>
    <row r="35" spans="1:11">
      <c r="A35" s="10" t="s">
        <v>15</v>
      </c>
      <c r="B35">
        <f>0.1*10^-9</f>
        <v>1.0000000000000002E-10</v>
      </c>
      <c r="C35" s="14"/>
      <c r="D35">
        <f>C63</f>
        <v>1.2583469407683283E-10</v>
      </c>
      <c r="E35">
        <f>C68</f>
        <v>6.1850770847947877E-9</v>
      </c>
      <c r="F35">
        <f>C73</f>
        <v>1.8034082395701388E-8</v>
      </c>
      <c r="G35">
        <f>C78</f>
        <v>3.1005828964980344E-8</v>
      </c>
      <c r="H35">
        <f>C88</f>
        <v>6.4546997061931758E-8</v>
      </c>
      <c r="I35">
        <f>C93</f>
        <v>7.1404487576323482E-8</v>
      </c>
      <c r="J35">
        <f>C261</f>
        <v>4.4092397785082482E-9</v>
      </c>
      <c r="K35">
        <f>C273</f>
        <v>3.6501942108065442E-9</v>
      </c>
    </row>
    <row r="36" spans="1:11">
      <c r="A36" s="10" t="s">
        <v>19</v>
      </c>
      <c r="B36">
        <f>B35-(1/B32)*(B33-B34/B32)</f>
        <v>-7.7836295107154269E-11</v>
      </c>
      <c r="D36">
        <f>D35-(1/D32)*(D33-D34/D32)</f>
        <v>1.0844496374586253E-5</v>
      </c>
      <c r="E36">
        <f t="shared" ref="E36:H36" si="6">E35-(1/E32)*(E33-E34/E32)</f>
        <v>-3.5849007963216282E-7</v>
      </c>
      <c r="F36">
        <f t="shared" si="6"/>
        <v>2.3644960197255651E-6</v>
      </c>
      <c r="G36">
        <f t="shared" si="6"/>
        <v>-5.1591798796290232E-7</v>
      </c>
      <c r="H36">
        <f t="shared" si="6"/>
        <v>-1.6749199384146876E-5</v>
      </c>
      <c r="I36">
        <f>I35-(1/I32)*(I33-I34/I32)</f>
        <v>7.1226651281216326E-8</v>
      </c>
      <c r="J36">
        <f>J35-(1/J32)*(J33-J34/J32)</f>
        <v>4.9536326273070092E-9</v>
      </c>
      <c r="K36">
        <f>K35-(1/K32)*(K33-K34/K32)</f>
        <v>3.3267083716783635E-9</v>
      </c>
    </row>
    <row r="38" spans="1:11">
      <c r="A38" s="17"/>
      <c r="B38" s="17" t="s">
        <v>17</v>
      </c>
      <c r="C38" s="17" t="s">
        <v>18</v>
      </c>
      <c r="D38" s="17" t="s">
        <v>20</v>
      </c>
      <c r="E38" s="17" t="s">
        <v>21</v>
      </c>
    </row>
    <row r="39" spans="1:11">
      <c r="B39" s="16">
        <v>0</v>
      </c>
      <c r="C39" s="16">
        <f>B35</f>
        <v>1.0000000000000002E-10</v>
      </c>
      <c r="D39" s="13">
        <f>B39/60</f>
        <v>0</v>
      </c>
      <c r="E39">
        <f>C39*10^9</f>
        <v>0.10000000000000002</v>
      </c>
    </row>
    <row r="40" spans="1:11">
      <c r="B40">
        <f>B39+5</f>
        <v>5</v>
      </c>
      <c r="C40">
        <f>$B$36*EXP(-$B$32*B40)+(1/$B$32)*($B$33+$B$34*(B40-1/$B$32))</f>
        <v>1.0129715197283819E-10</v>
      </c>
      <c r="D40" s="13">
        <f t="shared" ref="D40:D103" si="7">B40/60</f>
        <v>8.3333333333333329E-2</v>
      </c>
      <c r="E40">
        <f t="shared" ref="E40:E103" si="8">C40*10^9</f>
        <v>0.10129715197283819</v>
      </c>
    </row>
    <row r="41" spans="1:11">
      <c r="B41">
        <f>B40+5</f>
        <v>10</v>
      </c>
      <c r="C41">
        <f t="shared" ref="C41:C63" si="9">$B$36*EXP(-$B$32*B41)+(1/$B$32)*($B$33+$B$34*(B41-1/$B$32))</f>
        <v>1.0257268673948327E-10</v>
      </c>
      <c r="D41" s="13">
        <f t="shared" si="7"/>
        <v>0.16666666666666666</v>
      </c>
      <c r="E41">
        <f t="shared" si="8"/>
        <v>0.10257268673948328</v>
      </c>
    </row>
    <row r="42" spans="1:11">
      <c r="B42">
        <f t="shared" ref="B42:B63" si="10">B41+5</f>
        <v>15</v>
      </c>
      <c r="C42">
        <f t="shared" si="9"/>
        <v>1.0382696455348565E-10</v>
      </c>
      <c r="D42" s="13">
        <f t="shared" si="7"/>
        <v>0.25</v>
      </c>
      <c r="E42">
        <f t="shared" si="8"/>
        <v>0.10382696455348565</v>
      </c>
    </row>
    <row r="43" spans="1:11">
      <c r="B43">
        <f t="shared" si="10"/>
        <v>20</v>
      </c>
      <c r="C43">
        <f t="shared" si="9"/>
        <v>1.0506033966472343E-10</v>
      </c>
      <c r="D43" s="13">
        <f t="shared" si="7"/>
        <v>0.33333333333333331</v>
      </c>
      <c r="E43">
        <f t="shared" si="8"/>
        <v>0.10506033966472343</v>
      </c>
    </row>
    <row r="44" spans="1:11">
      <c r="B44">
        <f t="shared" si="10"/>
        <v>25</v>
      </c>
      <c r="C44">
        <f t="shared" si="9"/>
        <v>1.0627316041945455E-10</v>
      </c>
      <c r="D44" s="13">
        <f t="shared" si="7"/>
        <v>0.41666666666666669</v>
      </c>
      <c r="E44">
        <f t="shared" si="8"/>
        <v>0.10627316041945455</v>
      </c>
    </row>
    <row r="45" spans="1:11">
      <c r="B45">
        <f t="shared" si="10"/>
        <v>30</v>
      </c>
      <c r="C45">
        <f t="shared" si="9"/>
        <v>1.0746576935870122E-10</v>
      </c>
      <c r="D45" s="13">
        <f t="shared" si="7"/>
        <v>0.5</v>
      </c>
      <c r="E45">
        <f t="shared" si="8"/>
        <v>0.10746576935870122</v>
      </c>
    </row>
    <row r="46" spans="1:11">
      <c r="B46">
        <f t="shared" si="10"/>
        <v>35</v>
      </c>
      <c r="C46">
        <f t="shared" si="9"/>
        <v>1.0863850331499504E-10</v>
      </c>
      <c r="D46" s="13">
        <f t="shared" si="7"/>
        <v>0.58333333333333337</v>
      </c>
      <c r="E46">
        <f t="shared" si="8"/>
        <v>0.10863850331499504</v>
      </c>
    </row>
    <row r="47" spans="1:11">
      <c r="B47">
        <f t="shared" si="10"/>
        <v>40</v>
      </c>
      <c r="C47">
        <f t="shared" si="9"/>
        <v>1.0979169350750966E-10</v>
      </c>
      <c r="D47" s="13">
        <f t="shared" si="7"/>
        <v>0.66666666666666663</v>
      </c>
      <c r="E47">
        <f t="shared" si="8"/>
        <v>0.10979169350750967</v>
      </c>
    </row>
    <row r="48" spans="1:11">
      <c r="B48">
        <f t="shared" si="10"/>
        <v>45</v>
      </c>
      <c r="C48">
        <f t="shared" si="9"/>
        <v>1.1092566563560823E-10</v>
      </c>
      <c r="D48" s="13">
        <f t="shared" si="7"/>
        <v>0.75</v>
      </c>
      <c r="E48">
        <f t="shared" si="8"/>
        <v>0.11092566563560823</v>
      </c>
    </row>
    <row r="49" spans="2:5">
      <c r="B49">
        <f t="shared" si="10"/>
        <v>50</v>
      </c>
      <c r="C49">
        <f t="shared" si="9"/>
        <v>1.120407399708316E-10</v>
      </c>
      <c r="D49" s="13">
        <f t="shared" si="7"/>
        <v>0.83333333333333337</v>
      </c>
      <c r="E49">
        <f t="shared" si="8"/>
        <v>0.11204073997083161</v>
      </c>
    </row>
    <row r="50" spans="2:5">
      <c r="B50">
        <f t="shared" si="10"/>
        <v>55</v>
      </c>
      <c r="C50">
        <f t="shared" si="9"/>
        <v>1.1313723144735384E-10</v>
      </c>
      <c r="D50" s="13">
        <f t="shared" si="7"/>
        <v>0.91666666666666663</v>
      </c>
      <c r="E50">
        <f t="shared" si="8"/>
        <v>0.11313723144735384</v>
      </c>
    </row>
    <row r="51" spans="2:5">
      <c r="B51">
        <f t="shared" si="10"/>
        <v>60</v>
      </c>
      <c r="C51">
        <f t="shared" si="9"/>
        <v>1.1421544975093005E-10</v>
      </c>
      <c r="D51" s="13">
        <f t="shared" si="7"/>
        <v>1</v>
      </c>
      <c r="E51">
        <f t="shared" si="8"/>
        <v>0.11421544975093005</v>
      </c>
    </row>
    <row r="52" spans="2:5">
      <c r="B52">
        <f t="shared" si="10"/>
        <v>65</v>
      </c>
      <c r="C52">
        <f t="shared" si="9"/>
        <v>1.15275699406362E-10</v>
      </c>
      <c r="D52" s="13">
        <f t="shared" si="7"/>
        <v>1.0833333333333333</v>
      </c>
      <c r="E52">
        <f t="shared" si="8"/>
        <v>0.11527569940636199</v>
      </c>
    </row>
    <row r="53" spans="2:5">
      <c r="B53">
        <f t="shared" si="10"/>
        <v>70</v>
      </c>
      <c r="C53">
        <f t="shared" si="9"/>
        <v>1.1631827986350602E-10</v>
      </c>
      <c r="D53" s="13">
        <f t="shared" si="7"/>
        <v>1.1666666666666667</v>
      </c>
      <c r="E53">
        <f t="shared" si="8"/>
        <v>0.11631827986350601</v>
      </c>
    </row>
    <row r="54" spans="2:5">
      <c r="B54">
        <f t="shared" si="10"/>
        <v>75</v>
      </c>
      <c r="C54">
        <f t="shared" si="9"/>
        <v>1.1734348558184773E-10</v>
      </c>
      <c r="D54" s="13">
        <f t="shared" si="7"/>
        <v>1.25</v>
      </c>
      <c r="E54">
        <f t="shared" si="8"/>
        <v>0.11734348558184773</v>
      </c>
    </row>
    <row r="55" spans="2:5">
      <c r="B55">
        <f t="shared" si="10"/>
        <v>80</v>
      </c>
      <c r="C55">
        <f t="shared" si="9"/>
        <v>1.1835160611366712E-10</v>
      </c>
      <c r="D55" s="13">
        <f t="shared" si="7"/>
        <v>1.3333333333333333</v>
      </c>
      <c r="E55">
        <f t="shared" si="8"/>
        <v>0.11835160611366712</v>
      </c>
    </row>
    <row r="56" spans="2:5">
      <c r="B56">
        <f t="shared" si="10"/>
        <v>85</v>
      </c>
      <c r="C56">
        <f t="shared" si="9"/>
        <v>1.1934292618581782E-10</v>
      </c>
      <c r="D56" s="13">
        <f t="shared" si="7"/>
        <v>1.4166666666666667</v>
      </c>
      <c r="E56">
        <f t="shared" si="8"/>
        <v>0.11934292618581782</v>
      </c>
    </row>
    <row r="57" spans="2:5">
      <c r="B57">
        <f t="shared" si="10"/>
        <v>90</v>
      </c>
      <c r="C57">
        <f t="shared" si="9"/>
        <v>1.2031772578014343E-10</v>
      </c>
      <c r="D57" s="13">
        <f t="shared" si="7"/>
        <v>1.5</v>
      </c>
      <c r="E57">
        <f t="shared" si="8"/>
        <v>0.12031772578014342</v>
      </c>
    </row>
    <row r="58" spans="2:5">
      <c r="B58">
        <f t="shared" si="10"/>
        <v>95</v>
      </c>
      <c r="C58">
        <f t="shared" si="9"/>
        <v>1.2127628021255377E-10</v>
      </c>
      <c r="D58" s="13">
        <f t="shared" si="7"/>
        <v>1.5833333333333333</v>
      </c>
      <c r="E58">
        <f t="shared" si="8"/>
        <v>0.12127628021255377</v>
      </c>
    </row>
    <row r="59" spans="2:5">
      <c r="B59">
        <f t="shared" si="10"/>
        <v>100</v>
      </c>
      <c r="C59">
        <f t="shared" si="9"/>
        <v>1.222188602107832E-10</v>
      </c>
      <c r="D59" s="13">
        <f t="shared" si="7"/>
        <v>1.6666666666666667</v>
      </c>
      <c r="E59">
        <f t="shared" si="8"/>
        <v>0.12221886021078321</v>
      </c>
    </row>
    <row r="60" spans="2:5">
      <c r="B60">
        <f t="shared" si="10"/>
        <v>105</v>
      </c>
      <c r="C60">
        <f t="shared" si="9"/>
        <v>1.2314573199085327E-10</v>
      </c>
      <c r="D60" s="13">
        <f t="shared" si="7"/>
        <v>1.75</v>
      </c>
      <c r="E60">
        <f t="shared" si="8"/>
        <v>0.12314573199085327</v>
      </c>
    </row>
    <row r="61" spans="2:5">
      <c r="B61">
        <f t="shared" si="10"/>
        <v>110</v>
      </c>
      <c r="C61">
        <f t="shared" si="9"/>
        <v>1.2405715733226089E-10</v>
      </c>
      <c r="D61" s="13">
        <f t="shared" si="7"/>
        <v>1.8333333333333333</v>
      </c>
      <c r="E61">
        <f t="shared" si="8"/>
        <v>0.12405715733226089</v>
      </c>
    </row>
    <row r="62" spans="2:5">
      <c r="B62">
        <f t="shared" si="10"/>
        <v>115</v>
      </c>
      <c r="C62">
        <f t="shared" si="9"/>
        <v>1.2495339365191361E-10</v>
      </c>
      <c r="D62" s="13">
        <f t="shared" si="7"/>
        <v>1.9166666666666667</v>
      </c>
      <c r="E62">
        <f t="shared" si="8"/>
        <v>0.12495339365191362</v>
      </c>
    </row>
    <row r="63" spans="2:5">
      <c r="B63" s="16">
        <f t="shared" si="10"/>
        <v>120</v>
      </c>
      <c r="C63">
        <f t="shared" si="9"/>
        <v>1.2583469407683283E-10</v>
      </c>
      <c r="D63" s="13">
        <f t="shared" si="7"/>
        <v>2</v>
      </c>
      <c r="E63">
        <f t="shared" si="8"/>
        <v>0.12583469407683281</v>
      </c>
    </row>
    <row r="64" spans="2:5">
      <c r="B64">
        <f>B63+2</f>
        <v>122</v>
      </c>
      <c r="C64">
        <f>$D$36*EXP(-$D$32*(B64-120))+(1/$D$32)*($D$33+$D$34*((B64-120)-1/$D$32))</f>
        <v>3.7065817479890772E-10</v>
      </c>
      <c r="D64" s="13">
        <f t="shared" si="7"/>
        <v>2.0333333333333332</v>
      </c>
      <c r="E64">
        <f t="shared" si="8"/>
        <v>0.37065817479890772</v>
      </c>
    </row>
    <row r="65" spans="2:5">
      <c r="B65">
        <f t="shared" ref="B65:B93" si="11">B64+2</f>
        <v>124</v>
      </c>
      <c r="C65">
        <f>$D$36*EXP(-$D$32*(B65-120))+(1/$D$32)*($D$33+$D$34*((B65-120)-1/$D$32))</f>
        <v>1.1022443984730617E-9</v>
      </c>
      <c r="D65" s="13">
        <f t="shared" si="7"/>
        <v>2.0666666666666669</v>
      </c>
      <c r="E65">
        <f t="shared" si="8"/>
        <v>1.1022443984730617</v>
      </c>
    </row>
    <row r="66" spans="2:5">
      <c r="B66">
        <f t="shared" si="11"/>
        <v>126</v>
      </c>
      <c r="C66">
        <f t="shared" ref="C66:C68" si="12">$D$36*EXP(-$D$32*(B66-120))+(1/$D$32)*($D$33+$D$34*((B66-120)-1/$D$32))</f>
        <v>2.3173322111548782E-9</v>
      </c>
      <c r="D66" s="13">
        <f t="shared" si="7"/>
        <v>2.1</v>
      </c>
      <c r="E66">
        <f t="shared" si="8"/>
        <v>2.317332211154878</v>
      </c>
    </row>
    <row r="67" spans="2:5">
      <c r="B67">
        <f t="shared" si="11"/>
        <v>128</v>
      </c>
      <c r="C67">
        <f t="shared" si="12"/>
        <v>4.012682307583427E-9</v>
      </c>
      <c r="D67" s="13">
        <f t="shared" si="7"/>
        <v>2.1333333333333333</v>
      </c>
      <c r="E67">
        <f t="shared" si="8"/>
        <v>4.012682307583427</v>
      </c>
    </row>
    <row r="68" spans="2:5">
      <c r="B68" s="16">
        <f t="shared" si="11"/>
        <v>130</v>
      </c>
      <c r="C68">
        <f t="shared" si="12"/>
        <v>6.1850770847947877E-9</v>
      </c>
      <c r="D68" s="13">
        <f t="shared" si="7"/>
        <v>2.1666666666666665</v>
      </c>
      <c r="E68">
        <f t="shared" si="8"/>
        <v>6.1850770847947878</v>
      </c>
    </row>
    <row r="69" spans="2:5">
      <c r="B69">
        <f t="shared" si="11"/>
        <v>132</v>
      </c>
      <c r="C69">
        <f>$E$36*EXP(-$E$32*(B69-130))+(1/$E$32)*($E$33+$E$34*((B69-130)-1/$E$32))</f>
        <v>8.5868454100335517E-9</v>
      </c>
      <c r="D69" s="13">
        <f t="shared" si="7"/>
        <v>2.2000000000000002</v>
      </c>
      <c r="E69">
        <f t="shared" si="8"/>
        <v>8.5868454100335523</v>
      </c>
    </row>
    <row r="70" spans="2:5">
      <c r="B70">
        <f t="shared" si="11"/>
        <v>134</v>
      </c>
      <c r="C70">
        <f t="shared" ref="C70:C73" si="13">$E$36*EXP(-$E$32*(B70-130))+(1/$E$32)*($E$33+$E$34*((B70-130)-1/$E$32))</f>
        <v>1.0972522659351822E-8</v>
      </c>
      <c r="D70" s="13">
        <f t="shared" si="7"/>
        <v>2.2333333333333334</v>
      </c>
      <c r="E70">
        <f t="shared" si="8"/>
        <v>10.972522659351823</v>
      </c>
    </row>
    <row r="71" spans="2:5">
      <c r="B71">
        <f t="shared" si="11"/>
        <v>136</v>
      </c>
      <c r="C71">
        <f t="shared" si="13"/>
        <v>1.3342216637787041E-8</v>
      </c>
      <c r="D71" s="13">
        <f t="shared" si="7"/>
        <v>2.2666666666666666</v>
      </c>
      <c r="E71">
        <f t="shared" si="8"/>
        <v>13.342216637787041</v>
      </c>
    </row>
    <row r="72" spans="2:5">
      <c r="B72">
        <f t="shared" si="11"/>
        <v>138</v>
      </c>
      <c r="C72">
        <f t="shared" si="13"/>
        <v>1.5696034428117478E-8</v>
      </c>
      <c r="D72" s="13">
        <f t="shared" si="7"/>
        <v>2.2999999999999998</v>
      </c>
      <c r="E72">
        <f t="shared" si="8"/>
        <v>15.696034428117478</v>
      </c>
    </row>
    <row r="73" spans="2:5">
      <c r="B73" s="16">
        <f t="shared" si="11"/>
        <v>140</v>
      </c>
      <c r="C73">
        <f t="shared" si="13"/>
        <v>1.8034082395701388E-8</v>
      </c>
      <c r="D73" s="13">
        <f t="shared" si="7"/>
        <v>2.3333333333333335</v>
      </c>
      <c r="E73">
        <f t="shared" si="8"/>
        <v>18.03408239570139</v>
      </c>
    </row>
    <row r="74" spans="2:5">
      <c r="B74">
        <f t="shared" si="11"/>
        <v>142</v>
      </c>
      <c r="C74">
        <f>$F$36*EXP(-$F$32*(B74-140))+(1/$F$32)*($F$33+$F$34*((B74-140)-1/$F$32))</f>
        <v>2.0417584964959936E-8</v>
      </c>
      <c r="D74" s="13">
        <f t="shared" si="7"/>
        <v>2.3666666666666667</v>
      </c>
      <c r="E74">
        <f t="shared" si="8"/>
        <v>20.417584964959936</v>
      </c>
    </row>
    <row r="75" spans="2:5">
      <c r="B75">
        <f t="shared" si="11"/>
        <v>144</v>
      </c>
      <c r="C75">
        <f t="shared" ref="C75:C78" si="14">$F$36*EXP(-$F$32*(B75-140))+(1/$F$32)*($F$33+$F$34*((B75-140)-1/$F$32))</f>
        <v>2.2907219578391215E-8</v>
      </c>
      <c r="D75" s="13">
        <f t="shared" si="7"/>
        <v>2.4</v>
      </c>
      <c r="E75">
        <f t="shared" si="8"/>
        <v>22.907219578391214</v>
      </c>
    </row>
    <row r="76" spans="2:5">
      <c r="B76">
        <f t="shared" si="11"/>
        <v>146</v>
      </c>
      <c r="C76">
        <f t="shared" si="14"/>
        <v>2.550227518540821E-8</v>
      </c>
      <c r="D76" s="13">
        <f t="shared" si="7"/>
        <v>2.4333333333333331</v>
      </c>
      <c r="E76">
        <f t="shared" si="8"/>
        <v>25.502275185408209</v>
      </c>
    </row>
    <row r="77" spans="2:5">
      <c r="B77">
        <f t="shared" si="11"/>
        <v>148</v>
      </c>
      <c r="C77">
        <f t="shared" si="14"/>
        <v>2.8202045499232439E-8</v>
      </c>
      <c r="D77" s="13">
        <f t="shared" si="7"/>
        <v>2.4666666666666668</v>
      </c>
      <c r="E77">
        <f t="shared" si="8"/>
        <v>28.20204549923244</v>
      </c>
    </row>
    <row r="78" spans="2:5">
      <c r="B78" s="16">
        <f t="shared" si="11"/>
        <v>150</v>
      </c>
      <c r="C78">
        <f t="shared" si="14"/>
        <v>3.1005828964980344E-8</v>
      </c>
      <c r="D78" s="13">
        <f t="shared" si="7"/>
        <v>2.5</v>
      </c>
      <c r="E78">
        <f t="shared" si="8"/>
        <v>31.005828964980346</v>
      </c>
    </row>
    <row r="79" spans="2:5">
      <c r="B79">
        <f t="shared" si="11"/>
        <v>152</v>
      </c>
      <c r="C79">
        <f>$G$36*EXP(-$G$32*(B79-150))+(1/$G$32)*($G$33+$G$34*((B79-150)-1/$G$32))</f>
        <v>3.4462313683278958E-8</v>
      </c>
      <c r="D79" s="13">
        <f t="shared" si="7"/>
        <v>2.5333333333333332</v>
      </c>
      <c r="E79">
        <f t="shared" si="8"/>
        <v>34.462313683278957</v>
      </c>
    </row>
    <row r="80" spans="2:5">
      <c r="B80">
        <f t="shared" si="11"/>
        <v>154</v>
      </c>
      <c r="C80">
        <f t="shared" ref="C80:C88" si="15">$G$36*EXP(-$G$32*(B80-150))+(1/$G$32)*($G$33+$G$34*((B80-150)-1/$G$32))</f>
        <v>3.7895641064778703E-8</v>
      </c>
      <c r="D80" s="13">
        <f t="shared" si="7"/>
        <v>2.5666666666666669</v>
      </c>
      <c r="E80">
        <f t="shared" si="8"/>
        <v>37.895641064778701</v>
      </c>
    </row>
    <row r="81" spans="2:5">
      <c r="B81">
        <f t="shared" si="11"/>
        <v>156</v>
      </c>
      <c r="C81">
        <f t="shared" si="15"/>
        <v>4.1305966256194189E-8</v>
      </c>
      <c r="D81" s="13">
        <f t="shared" si="7"/>
        <v>2.6</v>
      </c>
      <c r="E81">
        <f t="shared" si="8"/>
        <v>41.305966256194189</v>
      </c>
    </row>
    <row r="82" spans="2:5">
      <c r="B82">
        <f t="shared" si="11"/>
        <v>158</v>
      </c>
      <c r="C82">
        <f t="shared" si="15"/>
        <v>4.469344336480651E-8</v>
      </c>
      <c r="D82" s="13">
        <f t="shared" si="7"/>
        <v>2.6333333333333333</v>
      </c>
      <c r="E82">
        <f t="shared" si="8"/>
        <v>44.693443364806512</v>
      </c>
    </row>
    <row r="83" spans="2:5">
      <c r="B83">
        <f t="shared" si="11"/>
        <v>160</v>
      </c>
      <c r="C83">
        <f t="shared" si="15"/>
        <v>4.805822546542797E-8</v>
      </c>
      <c r="D83" s="13">
        <f t="shared" si="7"/>
        <v>2.6666666666666665</v>
      </c>
      <c r="E83">
        <f t="shared" si="8"/>
        <v>48.058225465427967</v>
      </c>
    </row>
    <row r="84" spans="2:5">
      <c r="B84">
        <f t="shared" si="11"/>
        <v>162</v>
      </c>
      <c r="C84">
        <f t="shared" si="15"/>
        <v>5.1400464607318427E-8</v>
      </c>
      <c r="D84" s="13">
        <f t="shared" si="7"/>
        <v>2.7</v>
      </c>
      <c r="E84">
        <f t="shared" si="8"/>
        <v>51.400464607318426</v>
      </c>
    </row>
    <row r="85" spans="2:5">
      <c r="B85">
        <f t="shared" si="11"/>
        <v>164</v>
      </c>
      <c r="C85">
        <f t="shared" si="15"/>
        <v>5.4720311821056743E-8</v>
      </c>
      <c r="D85" s="13">
        <f t="shared" si="7"/>
        <v>2.7333333333333334</v>
      </c>
      <c r="E85">
        <f t="shared" si="8"/>
        <v>54.72031182105674</v>
      </c>
    </row>
    <row r="86" spans="2:5">
      <c r="B86">
        <f t="shared" si="11"/>
        <v>166</v>
      </c>
      <c r="C86">
        <f t="shared" si="15"/>
        <v>5.8017917125365429E-8</v>
      </c>
      <c r="D86" s="13">
        <f t="shared" si="7"/>
        <v>2.7666666666666666</v>
      </c>
      <c r="E86">
        <f t="shared" si="8"/>
        <v>58.017917125365429</v>
      </c>
    </row>
    <row r="87" spans="2:5">
      <c r="B87">
        <f t="shared" si="11"/>
        <v>168</v>
      </c>
      <c r="C87">
        <f t="shared" si="15"/>
        <v>6.1293429533889882E-8</v>
      </c>
      <c r="D87" s="13">
        <f t="shared" si="7"/>
        <v>2.8</v>
      </c>
      <c r="E87">
        <f t="shared" si="8"/>
        <v>61.293429533889885</v>
      </c>
    </row>
    <row r="88" spans="2:5">
      <c r="B88" s="16">
        <f t="shared" si="11"/>
        <v>170</v>
      </c>
      <c r="C88">
        <f t="shared" si="15"/>
        <v>6.4546997061931758E-8</v>
      </c>
      <c r="D88" s="13">
        <f t="shared" si="7"/>
        <v>2.8333333333333335</v>
      </c>
      <c r="E88">
        <f t="shared" si="8"/>
        <v>64.546997061931762</v>
      </c>
    </row>
    <row r="89" spans="2:5">
      <c r="B89">
        <f t="shared" si="11"/>
        <v>172</v>
      </c>
      <c r="C89">
        <f>$H$36*EXP(-$H$32*(B89-170))+(1/$H$32)*($H$33+$H$34*((B89-170)-1/$H$32))</f>
        <v>6.7412054103079124E-8</v>
      </c>
      <c r="D89" s="13">
        <f t="shared" si="7"/>
        <v>2.8666666666666667</v>
      </c>
      <c r="E89">
        <f t="shared" si="8"/>
        <v>67.412054103079129</v>
      </c>
    </row>
    <row r="90" spans="2:5">
      <c r="B90">
        <f t="shared" si="11"/>
        <v>174</v>
      </c>
      <c r="C90">
        <f t="shared" ref="C90:C93" si="16">$H$36*EXP(-$H$32*(B90-170))+(1/$H$32)*($H$33+$H$34*((B90-170)-1/$H$32))</f>
        <v>6.9525311710403091E-8</v>
      </c>
      <c r="D90" s="13">
        <f t="shared" si="7"/>
        <v>2.9</v>
      </c>
      <c r="E90">
        <f t="shared" si="8"/>
        <v>69.525311710403088</v>
      </c>
    </row>
    <row r="91" spans="2:5">
      <c r="B91">
        <f t="shared" si="11"/>
        <v>176</v>
      </c>
      <c r="C91">
        <f t="shared" si="16"/>
        <v>7.0891806698503769E-8</v>
      </c>
      <c r="D91" s="13">
        <f t="shared" si="7"/>
        <v>2.9333333333333331</v>
      </c>
      <c r="E91">
        <f t="shared" si="8"/>
        <v>70.891806698503771</v>
      </c>
    </row>
    <row r="92" spans="2:5">
      <c r="B92">
        <f t="shared" si="11"/>
        <v>178</v>
      </c>
      <c r="C92">
        <f t="shared" si="16"/>
        <v>7.151654213694082E-8</v>
      </c>
      <c r="D92" s="13">
        <f t="shared" si="7"/>
        <v>2.9666666666666668</v>
      </c>
      <c r="E92">
        <f t="shared" si="8"/>
        <v>71.516542136940814</v>
      </c>
    </row>
    <row r="93" spans="2:5">
      <c r="B93" s="16">
        <f t="shared" si="11"/>
        <v>180</v>
      </c>
      <c r="C93">
        <f t="shared" si="16"/>
        <v>7.1404487576323482E-8</v>
      </c>
      <c r="D93" s="13">
        <f t="shared" si="7"/>
        <v>3</v>
      </c>
      <c r="E93">
        <f t="shared" si="8"/>
        <v>71.404487576323476</v>
      </c>
    </row>
    <row r="94" spans="2:5">
      <c r="B94">
        <f>B93+5</f>
        <v>185</v>
      </c>
      <c r="C94">
        <f>$I$36*EXP(-$I$32*(B94-180))+(1/$I$32)*($I$33+$I$34*((B94-180)-1/$I$32))</f>
        <v>7.0217486176772099E-8</v>
      </c>
      <c r="D94" s="13">
        <f t="shared" si="7"/>
        <v>3.0833333333333335</v>
      </c>
      <c r="E94">
        <f t="shared" si="8"/>
        <v>70.217486176772098</v>
      </c>
    </row>
    <row r="95" spans="2:5">
      <c r="B95">
        <f t="shared" ref="B95:B158" si="17">B94+5</f>
        <v>190</v>
      </c>
      <c r="C95">
        <f t="shared" ref="C95:C158" si="18">$I$36*EXP(-$I$32*(B95-180))+(1/$I$32)*($I$33+$I$34*((B95-180)-1/$I$32))</f>
        <v>6.905026630979584E-8</v>
      </c>
      <c r="D95" s="13">
        <f t="shared" si="7"/>
        <v>3.1666666666666665</v>
      </c>
      <c r="E95">
        <f t="shared" si="8"/>
        <v>69.050266309795845</v>
      </c>
    </row>
    <row r="96" spans="2:5">
      <c r="B96">
        <f t="shared" si="17"/>
        <v>195</v>
      </c>
      <c r="C96">
        <f t="shared" si="18"/>
        <v>6.7902498313583735E-8</v>
      </c>
      <c r="D96" s="13">
        <f t="shared" si="7"/>
        <v>3.25</v>
      </c>
      <c r="E96">
        <f t="shared" si="8"/>
        <v>67.902498313583735</v>
      </c>
    </row>
    <row r="97" spans="2:5">
      <c r="B97">
        <f t="shared" si="17"/>
        <v>200</v>
      </c>
      <c r="C97">
        <f t="shared" si="18"/>
        <v>6.6773858020181699E-8</v>
      </c>
      <c r="D97" s="13">
        <f t="shared" si="7"/>
        <v>3.3333333333333335</v>
      </c>
      <c r="E97">
        <f t="shared" si="8"/>
        <v>66.773858020181706</v>
      </c>
    </row>
    <row r="98" spans="2:5">
      <c r="B98">
        <f t="shared" si="17"/>
        <v>205</v>
      </c>
      <c r="C98">
        <f t="shared" si="18"/>
        <v>6.5664026663936757E-8</v>
      </c>
      <c r="D98" s="13">
        <f t="shared" si="7"/>
        <v>3.4166666666666665</v>
      </c>
      <c r="E98">
        <f t="shared" si="8"/>
        <v>65.664026663936752</v>
      </c>
    </row>
    <row r="99" spans="2:5">
      <c r="B99">
        <f t="shared" si="17"/>
        <v>210</v>
      </c>
      <c r="C99">
        <f t="shared" si="18"/>
        <v>6.4572690791466943E-8</v>
      </c>
      <c r="D99" s="13">
        <f t="shared" si="7"/>
        <v>3.5</v>
      </c>
      <c r="E99">
        <f t="shared" si="8"/>
        <v>64.57269079146694</v>
      </c>
    </row>
    <row r="100" spans="2:5">
      <c r="B100">
        <f t="shared" si="17"/>
        <v>215</v>
      </c>
      <c r="C100">
        <f t="shared" si="18"/>
        <v>6.3499542173131654E-8</v>
      </c>
      <c r="D100" s="13">
        <f t="shared" si="7"/>
        <v>3.5833333333333335</v>
      </c>
      <c r="E100">
        <f t="shared" si="8"/>
        <v>63.499542173131651</v>
      </c>
    </row>
    <row r="101" spans="2:5">
      <c r="B101">
        <f t="shared" si="17"/>
        <v>220</v>
      </c>
      <c r="C101">
        <f t="shared" si="18"/>
        <v>6.2444277715977282E-8</v>
      </c>
      <c r="D101" s="13">
        <f t="shared" si="7"/>
        <v>3.6666666666666665</v>
      </c>
      <c r="E101">
        <f t="shared" si="8"/>
        <v>62.444277715977279</v>
      </c>
    </row>
    <row r="102" spans="2:5">
      <c r="B102">
        <f t="shared" si="17"/>
        <v>225</v>
      </c>
      <c r="C102">
        <f t="shared" si="18"/>
        <v>6.1406599378133709E-8</v>
      </c>
      <c r="D102" s="13">
        <f t="shared" si="7"/>
        <v>3.75</v>
      </c>
      <c r="E102">
        <f t="shared" si="8"/>
        <v>61.406599378133706</v>
      </c>
    </row>
    <row r="103" spans="2:5">
      <c r="B103">
        <f t="shared" si="17"/>
        <v>230</v>
      </c>
      <c r="C103">
        <f t="shared" si="18"/>
        <v>6.0386214084637257E-8</v>
      </c>
      <c r="D103" s="13">
        <f t="shared" si="7"/>
        <v>3.8333333333333335</v>
      </c>
      <c r="E103">
        <f t="shared" si="8"/>
        <v>60.38621408463726</v>
      </c>
    </row>
    <row r="104" spans="2:5">
      <c r="B104">
        <f t="shared" si="17"/>
        <v>235</v>
      </c>
      <c r="C104">
        <f t="shared" si="18"/>
        <v>5.9382833644656665E-8</v>
      </c>
      <c r="D104" s="13">
        <f t="shared" ref="D104:D167" si="19">B104/60</f>
        <v>3.9166666666666665</v>
      </c>
      <c r="E104">
        <f t="shared" ref="E104:E167" si="20">C104*10^9</f>
        <v>59.382833644656664</v>
      </c>
    </row>
    <row r="105" spans="2:5">
      <c r="B105">
        <f t="shared" si="17"/>
        <v>240</v>
      </c>
      <c r="C105">
        <f t="shared" si="18"/>
        <v>5.8396174670098298E-8</v>
      </c>
      <c r="D105" s="13">
        <f t="shared" si="19"/>
        <v>4</v>
      </c>
      <c r="E105">
        <f t="shared" si="20"/>
        <v>58.396174670098297</v>
      </c>
    </row>
    <row r="106" spans="2:5">
      <c r="B106">
        <f t="shared" si="17"/>
        <v>245</v>
      </c>
      <c r="C106">
        <f t="shared" si="18"/>
        <v>5.7425958495567922E-8</v>
      </c>
      <c r="D106" s="13">
        <f t="shared" si="19"/>
        <v>4.083333333333333</v>
      </c>
      <c r="E106">
        <f t="shared" si="20"/>
        <v>57.425958495567926</v>
      </c>
    </row>
    <row r="107" spans="2:5">
      <c r="B107">
        <f t="shared" si="17"/>
        <v>250</v>
      </c>
      <c r="C107">
        <f t="shared" si="18"/>
        <v>5.6471911099666336E-8</v>
      </c>
      <c r="D107" s="13">
        <f t="shared" si="19"/>
        <v>4.166666666666667</v>
      </c>
      <c r="E107">
        <f t="shared" si="20"/>
        <v>56.471911099666336</v>
      </c>
    </row>
    <row r="108" spans="2:5">
      <c r="B108">
        <f t="shared" si="17"/>
        <v>255</v>
      </c>
      <c r="C108">
        <f t="shared" si="18"/>
        <v>5.5533763027596512E-8</v>
      </c>
      <c r="D108" s="13">
        <f t="shared" si="19"/>
        <v>4.25</v>
      </c>
      <c r="E108">
        <f t="shared" si="20"/>
        <v>55.533763027596514</v>
      </c>
    </row>
    <row r="109" spans="2:5">
      <c r="B109">
        <f t="shared" si="17"/>
        <v>260</v>
      </c>
      <c r="C109">
        <f t="shared" si="18"/>
        <v>5.4611249315060696E-8</v>
      </c>
      <c r="D109" s="13">
        <f t="shared" si="19"/>
        <v>4.333333333333333</v>
      </c>
      <c r="E109">
        <f t="shared" si="20"/>
        <v>54.611249315060697</v>
      </c>
    </row>
    <row r="110" spans="2:5">
      <c r="B110">
        <f t="shared" si="17"/>
        <v>265</v>
      </c>
      <c r="C110">
        <f t="shared" si="18"/>
        <v>5.3704109413425552E-8</v>
      </c>
      <c r="D110" s="13">
        <f t="shared" si="19"/>
        <v>4.416666666666667</v>
      </c>
      <c r="E110">
        <f t="shared" si="20"/>
        <v>53.704109413425556</v>
      </c>
    </row>
    <row r="111" spans="2:5">
      <c r="B111">
        <f t="shared" si="17"/>
        <v>270</v>
      </c>
      <c r="C111">
        <f t="shared" si="18"/>
        <v>5.2812087116134578E-8</v>
      </c>
      <c r="D111" s="13">
        <f t="shared" si="19"/>
        <v>4.5</v>
      </c>
      <c r="E111">
        <f t="shared" si="20"/>
        <v>52.812087116134578</v>
      </c>
    </row>
    <row r="112" spans="2:5">
      <c r="B112">
        <f t="shared" si="17"/>
        <v>275</v>
      </c>
      <c r="C112">
        <f t="shared" si="18"/>
        <v>5.1934930486346836E-8</v>
      </c>
      <c r="D112" s="13">
        <f t="shared" si="19"/>
        <v>4.583333333333333</v>
      </c>
      <c r="E112">
        <f t="shared" si="20"/>
        <v>51.934930486346836</v>
      </c>
    </row>
    <row r="113" spans="2:5">
      <c r="B113">
        <f t="shared" si="17"/>
        <v>280</v>
      </c>
      <c r="C113">
        <f t="shared" si="18"/>
        <v>5.1072391785781591E-8</v>
      </c>
      <c r="D113" s="13">
        <f t="shared" si="19"/>
        <v>4.666666666666667</v>
      </c>
      <c r="E113">
        <f t="shared" si="20"/>
        <v>51.072391785781591</v>
      </c>
    </row>
    <row r="114" spans="2:5">
      <c r="B114">
        <f t="shared" si="17"/>
        <v>285</v>
      </c>
      <c r="C114">
        <f t="shared" si="18"/>
        <v>5.0224227404748728E-8</v>
      </c>
      <c r="D114" s="13">
        <f t="shared" si="19"/>
        <v>4.75</v>
      </c>
      <c r="E114">
        <f t="shared" si="20"/>
        <v>50.224227404748731</v>
      </c>
    </row>
    <row r="115" spans="2:5">
      <c r="B115">
        <f t="shared" si="17"/>
        <v>290</v>
      </c>
      <c r="C115">
        <f t="shared" si="18"/>
        <v>4.93901977933453E-8</v>
      </c>
      <c r="D115" s="13">
        <f t="shared" si="19"/>
        <v>4.833333333333333</v>
      </c>
      <c r="E115">
        <f t="shared" si="20"/>
        <v>49.390197793345301</v>
      </c>
    </row>
    <row r="116" spans="2:5">
      <c r="B116">
        <f t="shared" si="17"/>
        <v>295</v>
      </c>
      <c r="C116">
        <f t="shared" si="18"/>
        <v>4.8570067393798603E-8</v>
      </c>
      <c r="D116" s="13">
        <f t="shared" si="19"/>
        <v>4.916666666666667</v>
      </c>
      <c r="E116">
        <f t="shared" si="20"/>
        <v>48.570067393798602</v>
      </c>
    </row>
    <row r="117" spans="2:5">
      <c r="B117">
        <f t="shared" si="17"/>
        <v>300</v>
      </c>
      <c r="C117">
        <f t="shared" si="18"/>
        <v>4.7763604573936829E-8</v>
      </c>
      <c r="D117" s="13">
        <f t="shared" si="19"/>
        <v>5</v>
      </c>
      <c r="E117">
        <f t="shared" si="20"/>
        <v>47.763604573936831</v>
      </c>
    </row>
    <row r="118" spans="2:5">
      <c r="B118">
        <f t="shared" si="17"/>
        <v>305</v>
      </c>
      <c r="C118">
        <f t="shared" si="18"/>
        <v>4.697058156176843E-8</v>
      </c>
      <c r="D118" s="13">
        <f t="shared" si="19"/>
        <v>5.083333333333333</v>
      </c>
      <c r="E118">
        <f t="shared" si="20"/>
        <v>46.970581561768427</v>
      </c>
    </row>
    <row r="119" spans="2:5">
      <c r="B119">
        <f t="shared" si="17"/>
        <v>310</v>
      </c>
      <c r="C119">
        <f t="shared" si="18"/>
        <v>4.6190774381151658E-8</v>
      </c>
      <c r="D119" s="13">
        <f t="shared" si="19"/>
        <v>5.166666666666667</v>
      </c>
      <c r="E119">
        <f t="shared" si="20"/>
        <v>46.190774381151655</v>
      </c>
    </row>
    <row r="120" spans="2:5">
      <c r="B120">
        <f t="shared" si="17"/>
        <v>315</v>
      </c>
      <c r="C120">
        <f t="shared" si="18"/>
        <v>4.5423962788536334E-8</v>
      </c>
      <c r="D120" s="13">
        <f t="shared" si="19"/>
        <v>5.25</v>
      </c>
      <c r="E120">
        <f t="shared" si="20"/>
        <v>45.423962788536336</v>
      </c>
    </row>
    <row r="121" spans="2:5">
      <c r="B121">
        <f t="shared" si="17"/>
        <v>320</v>
      </c>
      <c r="C121">
        <f t="shared" si="18"/>
        <v>4.4669930210759611E-8</v>
      </c>
      <c r="D121" s="13">
        <f t="shared" si="19"/>
        <v>5.333333333333333</v>
      </c>
      <c r="E121">
        <f t="shared" si="20"/>
        <v>44.66993021075961</v>
      </c>
    </row>
    <row r="122" spans="2:5">
      <c r="B122">
        <f t="shared" si="17"/>
        <v>325</v>
      </c>
      <c r="C122">
        <f t="shared" si="18"/>
        <v>4.3928463683878559E-8</v>
      </c>
      <c r="D122" s="13">
        <f t="shared" si="19"/>
        <v>5.416666666666667</v>
      </c>
      <c r="E122">
        <f t="shared" si="20"/>
        <v>43.928463683878562</v>
      </c>
    </row>
    <row r="123" spans="2:5">
      <c r="B123">
        <f t="shared" si="17"/>
        <v>330</v>
      </c>
      <c r="C123">
        <f t="shared" si="18"/>
        <v>4.3199353793022049E-8</v>
      </c>
      <c r="D123" s="13">
        <f t="shared" si="19"/>
        <v>5.5</v>
      </c>
      <c r="E123">
        <f t="shared" si="20"/>
        <v>43.199353793022048</v>
      </c>
    </row>
    <row r="124" spans="2:5">
      <c r="B124">
        <f t="shared" si="17"/>
        <v>335</v>
      </c>
      <c r="C124">
        <f t="shared" si="18"/>
        <v>4.2482394613244961E-8</v>
      </c>
      <c r="D124" s="13">
        <f t="shared" si="19"/>
        <v>5.583333333333333</v>
      </c>
      <c r="E124">
        <f t="shared" si="20"/>
        <v>42.482394613244963</v>
      </c>
    </row>
    <row r="125" spans="2:5">
      <c r="B125">
        <f t="shared" si="17"/>
        <v>340</v>
      </c>
      <c r="C125">
        <f t="shared" si="18"/>
        <v>4.1777383651368175E-8</v>
      </c>
      <c r="D125" s="13">
        <f t="shared" si="19"/>
        <v>5.666666666666667</v>
      </c>
      <c r="E125">
        <f t="shared" si="20"/>
        <v>41.777383651368176</v>
      </c>
    </row>
    <row r="126" spans="2:5">
      <c r="B126">
        <f t="shared" si="17"/>
        <v>345</v>
      </c>
      <c r="C126">
        <f t="shared" si="18"/>
        <v>4.1084121788787701E-8</v>
      </c>
      <c r="D126" s="13">
        <f t="shared" si="19"/>
        <v>5.75</v>
      </c>
      <c r="E126">
        <f t="shared" si="20"/>
        <v>41.084121788787698</v>
      </c>
    </row>
    <row r="127" spans="2:5">
      <c r="B127">
        <f t="shared" si="17"/>
        <v>350</v>
      </c>
      <c r="C127">
        <f t="shared" si="18"/>
        <v>4.0402413225236956E-8</v>
      </c>
      <c r="D127" s="13">
        <f t="shared" si="19"/>
        <v>5.833333333333333</v>
      </c>
      <c r="E127">
        <f t="shared" si="20"/>
        <v>40.402413225236955</v>
      </c>
    </row>
    <row r="128" spans="2:5">
      <c r="B128">
        <f t="shared" si="17"/>
        <v>355</v>
      </c>
      <c r="C128">
        <f t="shared" si="18"/>
        <v>3.9732065423486271E-8</v>
      </c>
      <c r="D128" s="13">
        <f t="shared" si="19"/>
        <v>5.916666666666667</v>
      </c>
      <c r="E128">
        <f t="shared" si="20"/>
        <v>39.732065423486269</v>
      </c>
    </row>
    <row r="129" spans="2:5">
      <c r="B129">
        <f t="shared" si="17"/>
        <v>360</v>
      </c>
      <c r="C129">
        <f t="shared" si="18"/>
        <v>3.9072889054963885E-8</v>
      </c>
      <c r="D129" s="13">
        <f t="shared" si="19"/>
        <v>6</v>
      </c>
      <c r="E129">
        <f t="shared" si="20"/>
        <v>39.072889054963888</v>
      </c>
    </row>
    <row r="130" spans="2:5">
      <c r="B130">
        <f t="shared" si="17"/>
        <v>365</v>
      </c>
      <c r="C130">
        <f t="shared" si="18"/>
        <v>3.8424697946283326E-8</v>
      </c>
      <c r="D130" s="13">
        <f t="shared" si="19"/>
        <v>6.083333333333333</v>
      </c>
      <c r="E130">
        <f t="shared" si="20"/>
        <v>38.424697946283324</v>
      </c>
    </row>
    <row r="131" spans="2:5">
      <c r="B131">
        <f t="shared" si="17"/>
        <v>370</v>
      </c>
      <c r="C131">
        <f t="shared" si="18"/>
        <v>3.7787309026661793E-8</v>
      </c>
      <c r="D131" s="13">
        <f t="shared" si="19"/>
        <v>6.166666666666667</v>
      </c>
      <c r="E131">
        <f t="shared" si="20"/>
        <v>37.787309026661795</v>
      </c>
    </row>
    <row r="132" spans="2:5">
      <c r="B132">
        <f t="shared" si="17"/>
        <v>375</v>
      </c>
      <c r="C132">
        <f t="shared" si="18"/>
        <v>3.7160542276214861E-8</v>
      </c>
      <c r="D132" s="13">
        <f t="shared" si="19"/>
        <v>6.25</v>
      </c>
      <c r="E132">
        <f t="shared" si="20"/>
        <v>37.160542276214862</v>
      </c>
    </row>
    <row r="133" spans="2:5">
      <c r="B133">
        <f t="shared" si="17"/>
        <v>380</v>
      </c>
      <c r="C133">
        <f t="shared" si="18"/>
        <v>3.6544220675112864E-8</v>
      </c>
      <c r="D133" s="13">
        <f t="shared" si="19"/>
        <v>6.333333333333333</v>
      </c>
      <c r="E133">
        <f t="shared" si="20"/>
        <v>36.544220675112861</v>
      </c>
    </row>
    <row r="134" spans="2:5">
      <c r="B134">
        <f t="shared" si="17"/>
        <v>385</v>
      </c>
      <c r="C134">
        <f t="shared" si="18"/>
        <v>3.5938170153584645E-8</v>
      </c>
      <c r="D134" s="13">
        <f t="shared" si="19"/>
        <v>6.416666666666667</v>
      </c>
      <c r="E134">
        <f t="shared" si="20"/>
        <v>35.938170153584643</v>
      </c>
    </row>
    <row r="135" spans="2:5">
      <c r="B135">
        <f t="shared" si="17"/>
        <v>390</v>
      </c>
      <c r="C135">
        <f t="shared" si="18"/>
        <v>3.5342219542754341E-8</v>
      </c>
      <c r="D135" s="13">
        <f t="shared" si="19"/>
        <v>6.5</v>
      </c>
      <c r="E135">
        <f t="shared" si="20"/>
        <v>35.342219542754343</v>
      </c>
    </row>
    <row r="136" spans="2:5">
      <c r="B136">
        <f t="shared" si="17"/>
        <v>395</v>
      </c>
      <c r="C136">
        <f t="shared" si="18"/>
        <v>3.4756200526297703E-8</v>
      </c>
      <c r="D136" s="13">
        <f t="shared" si="19"/>
        <v>6.583333333333333</v>
      </c>
      <c r="E136">
        <f t="shared" si="20"/>
        <v>34.756200526297704</v>
      </c>
    </row>
    <row r="137" spans="2:5">
      <c r="B137">
        <f t="shared" si="17"/>
        <v>400</v>
      </c>
      <c r="C137">
        <f t="shared" si="18"/>
        <v>3.4179947592903865E-8</v>
      </c>
      <c r="D137" s="13">
        <f t="shared" si="19"/>
        <v>6.666666666666667</v>
      </c>
      <c r="E137">
        <f t="shared" si="20"/>
        <v>34.179947592903865</v>
      </c>
    </row>
    <row r="138" spans="2:5">
      <c r="B138">
        <f t="shared" si="17"/>
        <v>405</v>
      </c>
      <c r="C138">
        <f t="shared" si="18"/>
        <v>3.3613297989529482E-8</v>
      </c>
      <c r="D138" s="13">
        <f t="shared" si="19"/>
        <v>6.75</v>
      </c>
      <c r="E138">
        <f t="shared" si="20"/>
        <v>33.613297989529485</v>
      </c>
    </row>
    <row r="139" spans="2:5">
      <c r="B139">
        <f t="shared" si="17"/>
        <v>410</v>
      </c>
      <c r="C139">
        <f t="shared" si="18"/>
        <v>3.3056091675431822E-8</v>
      </c>
      <c r="D139" s="13">
        <f t="shared" si="19"/>
        <v>6.833333333333333</v>
      </c>
      <c r="E139">
        <f t="shared" si="20"/>
        <v>33.056091675431823</v>
      </c>
    </row>
    <row r="140" spans="2:5">
      <c r="B140">
        <f t="shared" si="17"/>
        <v>415</v>
      </c>
      <c r="C140">
        <f t="shared" si="18"/>
        <v>3.2508171276967922E-8</v>
      </c>
      <c r="D140" s="13">
        <f t="shared" si="19"/>
        <v>6.916666666666667</v>
      </c>
      <c r="E140">
        <f t="shared" si="20"/>
        <v>32.508171276967921</v>
      </c>
    </row>
    <row r="141" spans="2:5">
      <c r="B141">
        <f t="shared" si="17"/>
        <v>420</v>
      </c>
      <c r="C141">
        <f t="shared" si="18"/>
        <v>3.196938204314704E-8</v>
      </c>
      <c r="D141" s="13">
        <f t="shared" si="19"/>
        <v>7</v>
      </c>
      <c r="E141">
        <f t="shared" si="20"/>
        <v>31.969382043147039</v>
      </c>
    </row>
    <row r="142" spans="2:5">
      <c r="B142">
        <f t="shared" si="17"/>
        <v>425</v>
      </c>
      <c r="C142">
        <f t="shared" si="18"/>
        <v>3.1439571801923792E-8</v>
      </c>
      <c r="D142" s="13">
        <f t="shared" si="19"/>
        <v>7.083333333333333</v>
      </c>
      <c r="E142">
        <f t="shared" si="20"/>
        <v>31.43957180192379</v>
      </c>
    </row>
    <row r="143" spans="2:5">
      <c r="B143">
        <f t="shared" si="17"/>
        <v>430</v>
      </c>
      <c r="C143">
        <f t="shared" si="18"/>
        <v>3.0918590917219721E-8</v>
      </c>
      <c r="D143" s="13">
        <f t="shared" si="19"/>
        <v>7.166666666666667</v>
      </c>
      <c r="E143">
        <f t="shared" si="20"/>
        <v>30.918590917219721</v>
      </c>
    </row>
    <row r="144" spans="2:5">
      <c r="B144">
        <f t="shared" si="17"/>
        <v>435</v>
      </c>
      <c r="C144">
        <f t="shared" si="18"/>
        <v>3.0406292246661051E-8</v>
      </c>
      <c r="D144" s="13">
        <f t="shared" si="19"/>
        <v>7.25</v>
      </c>
      <c r="E144">
        <f t="shared" si="20"/>
        <v>30.406292246661053</v>
      </c>
    </row>
    <row r="145" spans="2:5">
      <c r="B145">
        <f t="shared" si="17"/>
        <v>440</v>
      </c>
      <c r="C145">
        <f t="shared" si="18"/>
        <v>2.990253110002078E-8</v>
      </c>
      <c r="D145" s="13">
        <f t="shared" si="19"/>
        <v>7.333333333333333</v>
      </c>
      <c r="E145">
        <f t="shared" si="20"/>
        <v>29.902531100020781</v>
      </c>
    </row>
    <row r="146" spans="2:5">
      <c r="B146">
        <f t="shared" si="17"/>
        <v>445</v>
      </c>
      <c r="C146">
        <f t="shared" si="18"/>
        <v>2.9407165198353361E-8</v>
      </c>
      <c r="D146" s="13">
        <f t="shared" si="19"/>
        <v>7.416666666666667</v>
      </c>
      <c r="E146">
        <f t="shared" si="20"/>
        <v>29.407165198353361</v>
      </c>
    </row>
    <row r="147" spans="2:5">
      <c r="B147">
        <f t="shared" si="17"/>
        <v>450</v>
      </c>
      <c r="C147">
        <f t="shared" si="18"/>
        <v>2.8920054633810357E-8</v>
      </c>
      <c r="D147" s="13">
        <f t="shared" si="19"/>
        <v>7.5</v>
      </c>
      <c r="E147">
        <f t="shared" si="20"/>
        <v>28.920054633810356</v>
      </c>
    </row>
    <row r="148" spans="2:5">
      <c r="B148">
        <f t="shared" si="17"/>
        <v>455</v>
      </c>
      <c r="C148">
        <f t="shared" si="18"/>
        <v>2.8441061830125795E-8</v>
      </c>
      <c r="D148" s="13">
        <f t="shared" si="19"/>
        <v>7.583333333333333</v>
      </c>
      <c r="E148">
        <f t="shared" si="20"/>
        <v>28.441061830125793</v>
      </c>
    </row>
    <row r="149" spans="2:5">
      <c r="B149">
        <f t="shared" si="17"/>
        <v>460</v>
      </c>
      <c r="C149">
        <f t="shared" si="18"/>
        <v>2.7970051503760072E-8</v>
      </c>
      <c r="D149" s="13">
        <f t="shared" si="19"/>
        <v>7.666666666666667</v>
      </c>
      <c r="E149">
        <f t="shared" si="20"/>
        <v>27.970051503760072</v>
      </c>
    </row>
    <row r="150" spans="2:5">
      <c r="B150">
        <f t="shared" si="17"/>
        <v>465</v>
      </c>
      <c r="C150">
        <f t="shared" si="18"/>
        <v>2.7506890625691327E-8</v>
      </c>
      <c r="D150" s="13">
        <f t="shared" si="19"/>
        <v>7.75</v>
      </c>
      <c r="E150">
        <f t="shared" si="20"/>
        <v>27.506890625691327</v>
      </c>
    </row>
    <row r="151" spans="2:5">
      <c r="B151">
        <f t="shared" si="17"/>
        <v>470</v>
      </c>
      <c r="C151">
        <f t="shared" si="18"/>
        <v>2.7051448383843656E-8</v>
      </c>
      <c r="D151" s="13">
        <f t="shared" si="19"/>
        <v>7.833333333333333</v>
      </c>
      <c r="E151">
        <f t="shared" si="20"/>
        <v>27.051448383843656</v>
      </c>
    </row>
    <row r="152" spans="2:5">
      <c r="B152">
        <f t="shared" si="17"/>
        <v>475</v>
      </c>
      <c r="C152">
        <f t="shared" si="18"/>
        <v>2.6603596146141398E-8</v>
      </c>
      <c r="D152" s="13">
        <f t="shared" si="19"/>
        <v>7.916666666666667</v>
      </c>
      <c r="E152">
        <f t="shared" si="20"/>
        <v>26.603596146141399</v>
      </c>
    </row>
    <row r="153" spans="2:5">
      <c r="B153">
        <f t="shared" si="17"/>
        <v>480</v>
      </c>
      <c r="C153">
        <f t="shared" si="18"/>
        <v>2.6163207424179138E-8</v>
      </c>
      <c r="D153" s="13">
        <f t="shared" si="19"/>
        <v>8</v>
      </c>
      <c r="E153">
        <f t="shared" si="20"/>
        <v>26.163207424179138</v>
      </c>
    </row>
    <row r="154" spans="2:5">
      <c r="B154">
        <f t="shared" si="17"/>
        <v>485</v>
      </c>
      <c r="C154">
        <f t="shared" si="18"/>
        <v>2.5730157837497183E-8</v>
      </c>
      <c r="D154" s="13">
        <f t="shared" si="19"/>
        <v>8.0833333333333339</v>
      </c>
      <c r="E154">
        <f t="shared" si="20"/>
        <v>25.730157837497181</v>
      </c>
    </row>
    <row r="155" spans="2:5">
      <c r="B155">
        <f t="shared" si="17"/>
        <v>490</v>
      </c>
      <c r="C155">
        <f t="shared" si="18"/>
        <v>2.5304325078452354E-8</v>
      </c>
      <c r="D155" s="13">
        <f t="shared" si="19"/>
        <v>8.1666666666666661</v>
      </c>
      <c r="E155">
        <f t="shared" si="20"/>
        <v>25.304325078452354</v>
      </c>
    </row>
    <row r="156" spans="2:5">
      <c r="B156">
        <f t="shared" si="17"/>
        <v>495</v>
      </c>
      <c r="C156">
        <f t="shared" si="18"/>
        <v>2.4885588877674258E-8</v>
      </c>
      <c r="D156" s="13">
        <f t="shared" si="19"/>
        <v>8.25</v>
      </c>
      <c r="E156">
        <f t="shared" si="20"/>
        <v>24.885588877674259</v>
      </c>
    </row>
    <row r="157" spans="2:5">
      <c r="B157">
        <f t="shared" si="17"/>
        <v>500</v>
      </c>
      <c r="C157">
        <f t="shared" si="18"/>
        <v>2.447383097009717E-8</v>
      </c>
      <c r="D157" s="13">
        <f t="shared" si="19"/>
        <v>8.3333333333333339</v>
      </c>
      <c r="E157">
        <f t="shared" si="20"/>
        <v>24.473830970097168</v>
      </c>
    </row>
    <row r="158" spans="2:5">
      <c r="B158">
        <f t="shared" si="17"/>
        <v>505</v>
      </c>
      <c r="C158">
        <f t="shared" si="18"/>
        <v>2.4068935061558064E-8</v>
      </c>
      <c r="D158" s="13">
        <f t="shared" si="19"/>
        <v>8.4166666666666661</v>
      </c>
      <c r="E158">
        <f t="shared" si="20"/>
        <v>24.068935061558065</v>
      </c>
    </row>
    <row r="159" spans="2:5">
      <c r="B159">
        <f t="shared" ref="B159:B222" si="21">B158+5</f>
        <v>510</v>
      </c>
      <c r="C159">
        <f t="shared" ref="C159:C222" si="22">$I$36*EXP(-$I$32*(B159-180))+(1/$I$32)*($I$33+$I$34*((B159-180)-1/$I$32))</f>
        <v>2.3670786795951251E-8</v>
      </c>
      <c r="D159" s="13">
        <f t="shared" si="19"/>
        <v>8.5</v>
      </c>
      <c r="E159">
        <f t="shared" si="20"/>
        <v>23.670786795951251</v>
      </c>
    </row>
    <row r="160" spans="2:5">
      <c r="B160">
        <f t="shared" si="21"/>
        <v>515</v>
      </c>
      <c r="C160">
        <f t="shared" si="22"/>
        <v>2.3279273722930405E-8</v>
      </c>
      <c r="D160" s="13">
        <f t="shared" si="19"/>
        <v>8.5833333333333339</v>
      </c>
      <c r="E160">
        <f t="shared" si="20"/>
        <v>23.279273722930405</v>
      </c>
    </row>
    <row r="161" spans="2:5">
      <c r="B161">
        <f t="shared" si="21"/>
        <v>520</v>
      </c>
      <c r="C161">
        <f t="shared" si="22"/>
        <v>2.2894285266148824E-8</v>
      </c>
      <c r="D161" s="13">
        <f t="shared" si="19"/>
        <v>8.6666666666666661</v>
      </c>
      <c r="E161">
        <f t="shared" si="20"/>
        <v>22.894285266148824</v>
      </c>
    </row>
    <row r="162" spans="2:5">
      <c r="B162">
        <f t="shared" si="21"/>
        <v>525</v>
      </c>
      <c r="C162">
        <f t="shared" si="22"/>
        <v>2.2515712692029017E-8</v>
      </c>
      <c r="D162" s="13">
        <f t="shared" si="19"/>
        <v>8.75</v>
      </c>
      <c r="E162">
        <f t="shared" si="20"/>
        <v>22.515712692029016</v>
      </c>
    </row>
    <row r="163" spans="2:5">
      <c r="B163">
        <f t="shared" si="21"/>
        <v>530</v>
      </c>
      <c r="C163">
        <f t="shared" si="22"/>
        <v>2.2143449079052668E-8</v>
      </c>
      <c r="D163" s="13">
        <f t="shared" si="19"/>
        <v>8.8333333333333339</v>
      </c>
      <c r="E163">
        <f t="shared" si="20"/>
        <v>22.143449079052669</v>
      </c>
    </row>
    <row r="164" spans="2:5">
      <c r="B164">
        <f t="shared" si="21"/>
        <v>535</v>
      </c>
      <c r="C164">
        <f t="shared" si="22"/>
        <v>2.1777389287562466E-8</v>
      </c>
      <c r="D164" s="13">
        <f t="shared" si="19"/>
        <v>8.9166666666666661</v>
      </c>
      <c r="E164">
        <f t="shared" si="20"/>
        <v>21.777389287562468</v>
      </c>
    </row>
    <row r="165" spans="2:5">
      <c r="B165">
        <f t="shared" si="21"/>
        <v>540</v>
      </c>
      <c r="C165">
        <f t="shared" si="22"/>
        <v>2.1417429930067164E-8</v>
      </c>
      <c r="D165" s="13">
        <f t="shared" si="19"/>
        <v>9</v>
      </c>
      <c r="E165">
        <f t="shared" si="20"/>
        <v>21.417429930067165</v>
      </c>
    </row>
    <row r="166" spans="2:5">
      <c r="B166">
        <f t="shared" si="21"/>
        <v>545</v>
      </c>
      <c r="C166">
        <f t="shared" si="22"/>
        <v>2.1063469342041472E-8</v>
      </c>
      <c r="D166" s="13">
        <f t="shared" si="19"/>
        <v>9.0833333333333339</v>
      </c>
      <c r="E166">
        <f t="shared" si="20"/>
        <v>21.063469342041472</v>
      </c>
    </row>
    <row r="167" spans="2:5">
      <c r="B167">
        <f t="shared" si="21"/>
        <v>550</v>
      </c>
      <c r="C167">
        <f t="shared" si="22"/>
        <v>2.0715407553212638E-8</v>
      </c>
      <c r="D167" s="13">
        <f t="shared" si="19"/>
        <v>9.1666666666666661</v>
      </c>
      <c r="E167">
        <f t="shared" si="20"/>
        <v>20.715407553212639</v>
      </c>
    </row>
    <row r="168" spans="2:5">
      <c r="B168">
        <f t="shared" si="21"/>
        <v>555</v>
      </c>
      <c r="C168">
        <f t="shared" si="22"/>
        <v>2.0373146259325493E-8</v>
      </c>
      <c r="D168" s="13">
        <f t="shared" ref="D168:D231" si="23">B168/60</f>
        <v>9.25</v>
      </c>
      <c r="E168">
        <f t="shared" ref="E168:E231" si="24">C168*10^9</f>
        <v>20.373146259325495</v>
      </c>
    </row>
    <row r="169" spans="2:5">
      <c r="B169">
        <f t="shared" si="21"/>
        <v>560</v>
      </c>
      <c r="C169">
        <f t="shared" si="22"/>
        <v>2.0036588794378054E-8</v>
      </c>
      <c r="D169" s="13">
        <f t="shared" si="23"/>
        <v>9.3333333333333339</v>
      </c>
      <c r="E169">
        <f t="shared" si="24"/>
        <v>20.036588794378055</v>
      </c>
    </row>
    <row r="170" spans="2:5">
      <c r="B170">
        <f t="shared" si="21"/>
        <v>565</v>
      </c>
      <c r="C170">
        <f t="shared" si="22"/>
        <v>1.9705640103319834E-8</v>
      </c>
      <c r="D170" s="13">
        <f t="shared" si="23"/>
        <v>9.4166666666666661</v>
      </c>
      <c r="E170">
        <f t="shared" si="24"/>
        <v>19.705640103319833</v>
      </c>
    </row>
    <row r="171" spans="2:5">
      <c r="B171">
        <f t="shared" si="21"/>
        <v>570</v>
      </c>
      <c r="C171">
        <f t="shared" si="22"/>
        <v>1.9380206715205092E-8</v>
      </c>
      <c r="D171" s="13">
        <f t="shared" si="23"/>
        <v>9.5</v>
      </c>
      <c r="E171">
        <f t="shared" si="24"/>
        <v>19.380206715205091</v>
      </c>
    </row>
    <row r="172" spans="2:5">
      <c r="B172">
        <f t="shared" si="21"/>
        <v>575</v>
      </c>
      <c r="C172">
        <f t="shared" si="22"/>
        <v>1.9060196716793568E-8</v>
      </c>
      <c r="D172" s="13">
        <f t="shared" si="23"/>
        <v>9.5833333333333339</v>
      </c>
      <c r="E172">
        <f t="shared" si="24"/>
        <v>19.060196716793566</v>
      </c>
    </row>
    <row r="173" spans="2:5">
      <c r="B173">
        <f t="shared" si="21"/>
        <v>580</v>
      </c>
      <c r="C173">
        <f t="shared" si="22"/>
        <v>1.8745519726591076E-8</v>
      </c>
      <c r="D173" s="13">
        <f t="shared" si="23"/>
        <v>9.6666666666666661</v>
      </c>
      <c r="E173">
        <f t="shared" si="24"/>
        <v>18.745519726591077</v>
      </c>
    </row>
    <row r="174" spans="2:5">
      <c r="B174">
        <f t="shared" si="21"/>
        <v>585</v>
      </c>
      <c r="C174">
        <f t="shared" si="22"/>
        <v>1.8436086869322793E-8</v>
      </c>
      <c r="D174" s="13">
        <f t="shared" si="23"/>
        <v>9.75</v>
      </c>
      <c r="E174">
        <f t="shared" si="24"/>
        <v>18.436086869322793</v>
      </c>
    </row>
    <row r="175" spans="2:5">
      <c r="B175">
        <f t="shared" si="21"/>
        <v>590</v>
      </c>
      <c r="C175">
        <f t="shared" si="22"/>
        <v>1.8131810750831884E-8</v>
      </c>
      <c r="D175" s="13">
        <f t="shared" si="23"/>
        <v>9.8333333333333339</v>
      </c>
      <c r="E175">
        <f t="shared" si="24"/>
        <v>18.131810750831885</v>
      </c>
    </row>
    <row r="176" spans="2:5">
      <c r="B176">
        <f t="shared" si="21"/>
        <v>595</v>
      </c>
      <c r="C176">
        <f t="shared" si="22"/>
        <v>1.7832605433396512E-8</v>
      </c>
      <c r="D176" s="13">
        <f t="shared" si="23"/>
        <v>9.9166666666666661</v>
      </c>
      <c r="E176">
        <f t="shared" si="24"/>
        <v>17.832605433396512</v>
      </c>
    </row>
    <row r="177" spans="2:5">
      <c r="B177">
        <f t="shared" si="21"/>
        <v>600</v>
      </c>
      <c r="C177">
        <f t="shared" si="22"/>
        <v>1.7538386411458124E-8</v>
      </c>
      <c r="D177" s="13">
        <f t="shared" si="23"/>
        <v>10</v>
      </c>
      <c r="E177">
        <f t="shared" si="24"/>
        <v>17.538386411458124</v>
      </c>
    </row>
    <row r="178" spans="2:5">
      <c r="B178">
        <f t="shared" si="21"/>
        <v>605</v>
      </c>
      <c r="C178">
        <f t="shared" si="22"/>
        <v>1.7249070587754296E-8</v>
      </c>
      <c r="D178" s="13">
        <f t="shared" si="23"/>
        <v>10.083333333333334</v>
      </c>
      <c r="E178">
        <f t="shared" si="24"/>
        <v>17.249070587754296</v>
      </c>
    </row>
    <row r="179" spans="2:5">
      <c r="B179">
        <f t="shared" si="21"/>
        <v>610</v>
      </c>
      <c r="C179">
        <f t="shared" si="22"/>
        <v>1.6964576249849266E-8</v>
      </c>
      <c r="D179" s="13">
        <f t="shared" si="23"/>
        <v>10.166666666666666</v>
      </c>
      <c r="E179">
        <f t="shared" si="24"/>
        <v>16.964576249849266</v>
      </c>
    </row>
    <row r="180" spans="2:5">
      <c r="B180">
        <f t="shared" si="21"/>
        <v>615</v>
      </c>
      <c r="C180">
        <f t="shared" si="22"/>
        <v>1.6684823047055655E-8</v>
      </c>
      <c r="D180" s="13">
        <f t="shared" si="23"/>
        <v>10.25</v>
      </c>
      <c r="E180">
        <f t="shared" si="24"/>
        <v>16.684823047055655</v>
      </c>
    </row>
    <row r="181" spans="2:5">
      <c r="B181">
        <f t="shared" si="21"/>
        <v>620</v>
      </c>
      <c r="C181">
        <f t="shared" si="22"/>
        <v>1.640973196774071E-8</v>
      </c>
      <c r="D181" s="13">
        <f t="shared" si="23"/>
        <v>10.333333333333334</v>
      </c>
      <c r="E181">
        <f t="shared" si="24"/>
        <v>16.409731967740711</v>
      </c>
    </row>
    <row r="182" spans="2:5">
      <c r="B182">
        <f t="shared" si="21"/>
        <v>625</v>
      </c>
      <c r="C182">
        <f t="shared" si="22"/>
        <v>1.6139225317010814E-8</v>
      </c>
      <c r="D182" s="13">
        <f t="shared" si="23"/>
        <v>10.416666666666666</v>
      </c>
      <c r="E182">
        <f t="shared" si="24"/>
        <v>16.139225317010816</v>
      </c>
    </row>
    <row r="183" spans="2:5">
      <c r="B183">
        <f t="shared" si="21"/>
        <v>630</v>
      </c>
      <c r="C183">
        <f t="shared" si="22"/>
        <v>1.5873226694767848E-8</v>
      </c>
      <c r="D183" s="13">
        <f t="shared" si="23"/>
        <v>10.5</v>
      </c>
      <c r="E183">
        <f t="shared" si="24"/>
        <v>15.873226694767848</v>
      </c>
    </row>
    <row r="184" spans="2:5">
      <c r="B184">
        <f t="shared" si="21"/>
        <v>635</v>
      </c>
      <c r="C184">
        <f t="shared" si="22"/>
        <v>1.5611660974131255E-8</v>
      </c>
      <c r="D184" s="13">
        <f t="shared" si="23"/>
        <v>10.583333333333334</v>
      </c>
      <c r="E184">
        <f t="shared" si="24"/>
        <v>15.611660974131256</v>
      </c>
    </row>
    <row r="185" spans="2:5">
      <c r="B185">
        <f t="shared" si="21"/>
        <v>640</v>
      </c>
      <c r="C185">
        <f t="shared" si="22"/>
        <v>1.5354454280219707E-8</v>
      </c>
      <c r="D185" s="13">
        <f t="shared" si="23"/>
        <v>10.666666666666666</v>
      </c>
      <c r="E185">
        <f t="shared" si="24"/>
        <v>15.354454280219707</v>
      </c>
    </row>
    <row r="186" spans="2:5">
      <c r="B186">
        <f t="shared" si="21"/>
        <v>645</v>
      </c>
      <c r="C186">
        <f t="shared" si="22"/>
        <v>1.5101533969286372E-8</v>
      </c>
      <c r="D186" s="13">
        <f t="shared" si="23"/>
        <v>10.75</v>
      </c>
      <c r="E186">
        <f t="shared" si="24"/>
        <v>15.101533969286372</v>
      </c>
    </row>
    <row r="187" spans="2:5">
      <c r="B187">
        <f t="shared" si="21"/>
        <v>650</v>
      </c>
      <c r="C187">
        <f t="shared" si="22"/>
        <v>1.4852828608201905E-8</v>
      </c>
      <c r="D187" s="13">
        <f t="shared" si="23"/>
        <v>10.833333333333334</v>
      </c>
      <c r="E187">
        <f t="shared" si="24"/>
        <v>14.852828608201905</v>
      </c>
    </row>
    <row r="188" spans="2:5">
      <c r="B188">
        <f t="shared" si="21"/>
        <v>655</v>
      </c>
      <c r="C188">
        <f t="shared" si="22"/>
        <v>1.4608267954279334E-8</v>
      </c>
      <c r="D188" s="13">
        <f t="shared" si="23"/>
        <v>10.916666666666666</v>
      </c>
      <c r="E188">
        <f t="shared" si="24"/>
        <v>14.608267954279334</v>
      </c>
    </row>
    <row r="189" spans="2:5">
      <c r="B189">
        <f t="shared" si="21"/>
        <v>660</v>
      </c>
      <c r="C189">
        <f t="shared" si="22"/>
        <v>1.4367782935435198E-8</v>
      </c>
      <c r="D189" s="13">
        <f t="shared" si="23"/>
        <v>11</v>
      </c>
      <c r="E189">
        <f t="shared" si="24"/>
        <v>14.367782935435198</v>
      </c>
    </row>
    <row r="190" spans="2:5">
      <c r="B190">
        <f t="shared" si="21"/>
        <v>665</v>
      </c>
      <c r="C190">
        <f t="shared" si="22"/>
        <v>1.4131305630681286E-8</v>
      </c>
      <c r="D190" s="13">
        <f t="shared" si="23"/>
        <v>11.083333333333334</v>
      </c>
      <c r="E190">
        <f t="shared" si="24"/>
        <v>14.131305630681286</v>
      </c>
    </row>
    <row r="191" spans="2:5">
      <c r="B191">
        <f t="shared" si="21"/>
        <v>670</v>
      </c>
      <c r="C191">
        <f t="shared" si="22"/>
        <v>1.3898769250941475E-8</v>
      </c>
      <c r="D191" s="13">
        <f t="shared" si="23"/>
        <v>11.166666666666666</v>
      </c>
      <c r="E191">
        <f t="shared" si="24"/>
        <v>13.898769250941475</v>
      </c>
    </row>
    <row r="192" spans="2:5">
      <c r="B192">
        <f t="shared" si="21"/>
        <v>675</v>
      </c>
      <c r="C192">
        <f t="shared" si="22"/>
        <v>1.3670108120188287E-8</v>
      </c>
      <c r="D192" s="13">
        <f t="shared" si="23"/>
        <v>11.25</v>
      </c>
      <c r="E192">
        <f t="shared" si="24"/>
        <v>13.670108120188287</v>
      </c>
    </row>
    <row r="193" spans="2:5">
      <c r="B193">
        <f t="shared" si="21"/>
        <v>680</v>
      </c>
      <c r="C193">
        <f t="shared" si="22"/>
        <v>1.344525765689376E-8</v>
      </c>
      <c r="D193" s="13">
        <f t="shared" si="23"/>
        <v>11.333333333333334</v>
      </c>
      <c r="E193">
        <f t="shared" si="24"/>
        <v>13.445257656893761</v>
      </c>
    </row>
    <row r="194" spans="2:5">
      <c r="B194">
        <f t="shared" si="21"/>
        <v>685</v>
      </c>
      <c r="C194">
        <f t="shared" si="22"/>
        <v>1.3224154355789505E-8</v>
      </c>
      <c r="D194" s="13">
        <f t="shared" si="23"/>
        <v>11.416666666666666</v>
      </c>
      <c r="E194">
        <f t="shared" si="24"/>
        <v>13.224154355789505</v>
      </c>
    </row>
    <row r="195" spans="2:5">
      <c r="B195">
        <f t="shared" si="21"/>
        <v>690</v>
      </c>
      <c r="C195">
        <f t="shared" si="22"/>
        <v>1.300673576993067E-8</v>
      </c>
      <c r="D195" s="13">
        <f t="shared" si="23"/>
        <v>11.5</v>
      </c>
      <c r="E195">
        <f t="shared" si="24"/>
        <v>13.006735769930669</v>
      </c>
    </row>
    <row r="196" spans="2:5">
      <c r="B196">
        <f t="shared" si="21"/>
        <v>695</v>
      </c>
      <c r="C196">
        <f t="shared" si="22"/>
        <v>1.2792940493058858E-8</v>
      </c>
      <c r="D196" s="13">
        <f t="shared" si="23"/>
        <v>11.583333333333334</v>
      </c>
      <c r="E196">
        <f t="shared" si="24"/>
        <v>12.792940493058857</v>
      </c>
    </row>
    <row r="197" spans="2:5">
      <c r="B197">
        <f t="shared" si="21"/>
        <v>700</v>
      </c>
      <c r="C197">
        <f t="shared" si="22"/>
        <v>1.2582708142258952E-8</v>
      </c>
      <c r="D197" s="13">
        <f t="shared" si="23"/>
        <v>11.666666666666666</v>
      </c>
      <c r="E197">
        <f t="shared" si="24"/>
        <v>12.582708142258952</v>
      </c>
    </row>
    <row r="198" spans="2:5">
      <c r="B198">
        <f t="shared" si="21"/>
        <v>705</v>
      </c>
      <c r="C198">
        <f t="shared" si="22"/>
        <v>1.2375979340904958E-8</v>
      </c>
      <c r="D198" s="13">
        <f t="shared" si="23"/>
        <v>11.75</v>
      </c>
      <c r="E198">
        <f t="shared" si="24"/>
        <v>12.375979340904957</v>
      </c>
    </row>
    <row r="199" spans="2:5">
      <c r="B199">
        <f t="shared" si="21"/>
        <v>710</v>
      </c>
      <c r="C199">
        <f t="shared" si="22"/>
        <v>1.2172695701890071E-8</v>
      </c>
      <c r="D199" s="13">
        <f t="shared" si="23"/>
        <v>11.833333333333334</v>
      </c>
      <c r="E199">
        <f t="shared" si="24"/>
        <v>12.172695701890071</v>
      </c>
    </row>
    <row r="200" spans="2:5">
      <c r="B200">
        <f t="shared" si="21"/>
        <v>715</v>
      </c>
      <c r="C200">
        <f t="shared" si="22"/>
        <v>1.1972799811136212E-8</v>
      </c>
      <c r="D200" s="13">
        <f t="shared" si="23"/>
        <v>11.916666666666666</v>
      </c>
      <c r="E200">
        <f t="shared" si="24"/>
        <v>11.972799811136211</v>
      </c>
    </row>
    <row r="201" spans="2:5">
      <c r="B201">
        <f t="shared" si="21"/>
        <v>720</v>
      </c>
      <c r="C201">
        <f t="shared" si="22"/>
        <v>1.1776235211378364E-8</v>
      </c>
      <c r="D201" s="13">
        <f t="shared" si="23"/>
        <v>12</v>
      </c>
      <c r="E201">
        <f t="shared" si="24"/>
        <v>11.776235211378363</v>
      </c>
    </row>
    <row r="202" spans="2:5">
      <c r="B202">
        <f t="shared" si="21"/>
        <v>725</v>
      </c>
      <c r="C202">
        <f t="shared" si="22"/>
        <v>1.1582946386219177E-8</v>
      </c>
      <c r="D202" s="13">
        <f t="shared" si="23"/>
        <v>12.083333333333334</v>
      </c>
      <c r="E202">
        <f t="shared" si="24"/>
        <v>11.582946386219177</v>
      </c>
    </row>
    <row r="203" spans="2:5">
      <c r="B203">
        <f t="shared" si="21"/>
        <v>730</v>
      </c>
      <c r="C203">
        <f t="shared" si="22"/>
        <v>1.1392878744449282E-8</v>
      </c>
      <c r="D203" s="13">
        <f t="shared" si="23"/>
        <v>12.166666666666666</v>
      </c>
      <c r="E203">
        <f t="shared" si="24"/>
        <v>11.392878744449282</v>
      </c>
    </row>
    <row r="204" spans="2:5">
      <c r="B204">
        <f t="shared" si="21"/>
        <v>735</v>
      </c>
      <c r="C204">
        <f t="shared" si="22"/>
        <v>1.1205978604628894E-8</v>
      </c>
      <c r="D204" s="13">
        <f t="shared" si="23"/>
        <v>12.25</v>
      </c>
      <c r="E204">
        <f t="shared" si="24"/>
        <v>11.205978604628895</v>
      </c>
    </row>
    <row r="205" spans="2:5">
      <c r="B205">
        <f t="shared" si="21"/>
        <v>740</v>
      </c>
      <c r="C205">
        <f t="shared" si="22"/>
        <v>1.1022193179926409E-8</v>
      </c>
      <c r="D205" s="13">
        <f t="shared" si="23"/>
        <v>12.333333333333334</v>
      </c>
      <c r="E205">
        <f t="shared" si="24"/>
        <v>11.022193179926409</v>
      </c>
    </row>
    <row r="206" spans="2:5">
      <c r="B206">
        <f t="shared" si="21"/>
        <v>745</v>
      </c>
      <c r="C206">
        <f t="shared" si="22"/>
        <v>1.0841470563209629E-8</v>
      </c>
      <c r="D206" s="13">
        <f t="shared" si="23"/>
        <v>12.416666666666666</v>
      </c>
      <c r="E206">
        <f t="shared" si="24"/>
        <v>10.841470563209629</v>
      </c>
    </row>
    <row r="207" spans="2:5">
      <c r="B207">
        <f t="shared" si="21"/>
        <v>750</v>
      </c>
      <c r="C207">
        <f t="shared" si="22"/>
        <v>1.0663759712385455E-8</v>
      </c>
      <c r="D207" s="13">
        <f t="shared" si="23"/>
        <v>12.5</v>
      </c>
      <c r="E207">
        <f t="shared" si="24"/>
        <v>10.663759712385454</v>
      </c>
    </row>
    <row r="208" spans="2:5">
      <c r="B208">
        <f t="shared" si="21"/>
        <v>755</v>
      </c>
      <c r="C208">
        <f t="shared" si="22"/>
        <v>1.0489010435983902E-8</v>
      </c>
      <c r="D208" s="13">
        <f t="shared" si="23"/>
        <v>12.583333333333334</v>
      </c>
      <c r="E208">
        <f t="shared" si="24"/>
        <v>10.489010435983902</v>
      </c>
    </row>
    <row r="209" spans="2:5">
      <c r="B209">
        <f t="shared" si="21"/>
        <v>760</v>
      </c>
      <c r="C209">
        <f t="shared" si="22"/>
        <v>1.0317173378982371E-8</v>
      </c>
      <c r="D209" s="13">
        <f t="shared" si="23"/>
        <v>12.666666666666666</v>
      </c>
      <c r="E209">
        <f t="shared" si="24"/>
        <v>10.317173378982371</v>
      </c>
    </row>
    <row r="210" spans="2:5">
      <c r="B210">
        <f t="shared" si="21"/>
        <v>765</v>
      </c>
      <c r="C210">
        <f t="shared" si="22"/>
        <v>1.0148200008866104E-8</v>
      </c>
      <c r="D210" s="13">
        <f t="shared" si="23"/>
        <v>12.75</v>
      </c>
      <c r="E210">
        <f t="shared" si="24"/>
        <v>10.148200008866104</v>
      </c>
    </row>
    <row r="211" spans="2:5">
      <c r="B211">
        <f t="shared" si="21"/>
        <v>770</v>
      </c>
      <c r="C211">
        <f t="shared" si="22"/>
        <v>9.9820426019210277E-9</v>
      </c>
      <c r="D211" s="13">
        <f t="shared" si="23"/>
        <v>12.833333333333334</v>
      </c>
      <c r="E211">
        <f t="shared" si="24"/>
        <v>9.9820426019210284</v>
      </c>
    </row>
    <row r="212" spans="2:5">
      <c r="B212">
        <f t="shared" si="21"/>
        <v>775</v>
      </c>
      <c r="C212">
        <f t="shared" si="22"/>
        <v>9.8186542297549529E-9</v>
      </c>
      <c r="D212" s="13">
        <f t="shared" si="23"/>
        <v>12.916666666666666</v>
      </c>
      <c r="E212">
        <f t="shared" si="24"/>
        <v>9.8186542297549533</v>
      </c>
    </row>
    <row r="213" spans="2:5">
      <c r="B213">
        <f t="shared" si="21"/>
        <v>780</v>
      </c>
      <c r="C213">
        <f t="shared" si="22"/>
        <v>9.6579887460434513E-9</v>
      </c>
      <c r="D213" s="13">
        <f t="shared" si="23"/>
        <v>13</v>
      </c>
      <c r="E213">
        <f t="shared" si="24"/>
        <v>9.6579887460434506</v>
      </c>
    </row>
    <row r="214" spans="2:5">
      <c r="B214">
        <f t="shared" si="21"/>
        <v>785</v>
      </c>
      <c r="C214">
        <f t="shared" si="22"/>
        <v>9.5000007734965882E-9</v>
      </c>
      <c r="D214" s="13">
        <f t="shared" si="23"/>
        <v>13.083333333333334</v>
      </c>
      <c r="E214">
        <f t="shared" si="24"/>
        <v>9.5000007734965877</v>
      </c>
    </row>
    <row r="215" spans="2:5">
      <c r="B215">
        <f t="shared" si="21"/>
        <v>790</v>
      </c>
      <c r="C215">
        <f t="shared" si="22"/>
        <v>9.344645691042858E-9</v>
      </c>
      <c r="D215" s="13">
        <f t="shared" si="23"/>
        <v>13.166666666666666</v>
      </c>
      <c r="E215">
        <f t="shared" si="24"/>
        <v>9.3446456910428584</v>
      </c>
    </row>
    <row r="216" spans="2:5">
      <c r="B216">
        <f t="shared" si="21"/>
        <v>795</v>
      </c>
      <c r="C216">
        <f t="shared" si="22"/>
        <v>9.1918796212267137E-9</v>
      </c>
      <c r="D216" s="13">
        <f t="shared" si="23"/>
        <v>13.25</v>
      </c>
      <c r="E216">
        <f t="shared" si="24"/>
        <v>9.1918796212267129</v>
      </c>
    </row>
    <row r="217" spans="2:5">
      <c r="B217">
        <f t="shared" si="21"/>
        <v>800</v>
      </c>
      <c r="C217">
        <f t="shared" si="22"/>
        <v>9.041659417816102E-9</v>
      </c>
      <c r="D217" s="13">
        <f t="shared" si="23"/>
        <v>13.333333333333334</v>
      </c>
      <c r="E217">
        <f t="shared" si="24"/>
        <v>9.0416594178161027</v>
      </c>
    </row>
    <row r="218" spans="2:5">
      <c r="B218">
        <f t="shared" si="21"/>
        <v>805</v>
      </c>
      <c r="C218">
        <f t="shared" si="22"/>
        <v>8.893942653616547E-9</v>
      </c>
      <c r="D218" s="13">
        <f t="shared" si="23"/>
        <v>13.416666666666666</v>
      </c>
      <c r="E218">
        <f t="shared" si="24"/>
        <v>8.8939426536165467</v>
      </c>
    </row>
    <row r="219" spans="2:5">
      <c r="B219">
        <f t="shared" si="21"/>
        <v>810</v>
      </c>
      <c r="C219">
        <f t="shared" si="22"/>
        <v>8.7486876084882669E-9</v>
      </c>
      <c r="D219" s="13">
        <f t="shared" si="23"/>
        <v>13.5</v>
      </c>
      <c r="E219">
        <f t="shared" si="24"/>
        <v>8.7486876084882663</v>
      </c>
    </row>
    <row r="220" spans="2:5">
      <c r="B220">
        <f t="shared" si="21"/>
        <v>815</v>
      </c>
      <c r="C220">
        <f t="shared" si="22"/>
        <v>8.6058532575630362E-9</v>
      </c>
      <c r="D220" s="13">
        <f t="shared" si="23"/>
        <v>13.583333333333334</v>
      </c>
      <c r="E220">
        <f t="shared" si="24"/>
        <v>8.6058532575630355</v>
      </c>
    </row>
    <row r="221" spans="2:5">
      <c r="B221">
        <f t="shared" si="21"/>
        <v>820</v>
      </c>
      <c r="C221">
        <f t="shared" si="22"/>
        <v>8.4653992596573939E-9</v>
      </c>
      <c r="D221" s="13">
        <f t="shared" si="23"/>
        <v>13.666666666666666</v>
      </c>
      <c r="E221">
        <f t="shared" si="24"/>
        <v>8.4653992596573939</v>
      </c>
    </row>
    <row r="222" spans="2:5">
      <c r="B222">
        <f t="shared" si="21"/>
        <v>825</v>
      </c>
      <c r="C222">
        <f t="shared" si="22"/>
        <v>8.3272859458789366E-9</v>
      </c>
      <c r="D222" s="13">
        <f t="shared" si="23"/>
        <v>13.75</v>
      </c>
      <c r="E222">
        <f t="shared" si="24"/>
        <v>8.3272859458789359</v>
      </c>
    </row>
    <row r="223" spans="2:5">
      <c r="B223">
        <f t="shared" ref="B223:B286" si="25">B222+5</f>
        <v>830</v>
      </c>
      <c r="C223">
        <f t="shared" ref="C223:C261" si="26">$I$36*EXP(-$I$32*(B223-180))+(1/$I$32)*($I$33+$I$34*((B223-180)-1/$I$32))</f>
        <v>8.1914743084225145E-9</v>
      </c>
      <c r="D223" s="13">
        <f t="shared" si="23"/>
        <v>13.833333333333334</v>
      </c>
      <c r="E223">
        <f t="shared" si="24"/>
        <v>8.1914743084225137</v>
      </c>
    </row>
    <row r="224" spans="2:5">
      <c r="B224">
        <f t="shared" si="25"/>
        <v>835</v>
      </c>
      <c r="C224">
        <f t="shared" si="26"/>
        <v>8.0579259895531122E-9</v>
      </c>
      <c r="D224" s="13">
        <f t="shared" si="23"/>
        <v>13.916666666666666</v>
      </c>
      <c r="E224">
        <f t="shared" si="24"/>
        <v>8.0579259895531123</v>
      </c>
    </row>
    <row r="225" spans="2:5">
      <c r="B225">
        <f t="shared" si="25"/>
        <v>840</v>
      </c>
      <c r="C225">
        <f t="shared" si="26"/>
        <v>7.9266032707723619E-9</v>
      </c>
      <c r="D225" s="13">
        <f t="shared" si="23"/>
        <v>14</v>
      </c>
      <c r="E225">
        <f t="shared" si="24"/>
        <v>7.9266032707723619</v>
      </c>
    </row>
    <row r="226" spans="2:5">
      <c r="B226">
        <f t="shared" si="25"/>
        <v>845</v>
      </c>
      <c r="C226">
        <f t="shared" si="26"/>
        <v>7.7974690621655654E-9</v>
      </c>
      <c r="D226" s="13">
        <f t="shared" si="23"/>
        <v>14.083333333333334</v>
      </c>
      <c r="E226">
        <f t="shared" si="24"/>
        <v>7.7974690621655656</v>
      </c>
    </row>
    <row r="227" spans="2:5">
      <c r="B227">
        <f t="shared" si="25"/>
        <v>850</v>
      </c>
      <c r="C227">
        <f t="shared" si="26"/>
        <v>7.6704868919262754E-9</v>
      </c>
      <c r="D227" s="13">
        <f t="shared" si="23"/>
        <v>14.166666666666666</v>
      </c>
      <c r="E227">
        <f t="shared" si="24"/>
        <v>7.6704868919262754</v>
      </c>
    </row>
    <row r="228" spans="2:5">
      <c r="B228">
        <f t="shared" si="25"/>
        <v>855</v>
      </c>
      <c r="C228">
        <f t="shared" si="26"/>
        <v>7.5456208960554405E-9</v>
      </c>
      <c r="D228" s="13">
        <f t="shared" si="23"/>
        <v>14.25</v>
      </c>
      <c r="E228">
        <f t="shared" si="24"/>
        <v>7.5456208960554401</v>
      </c>
    </row>
    <row r="229" spans="2:5">
      <c r="B229">
        <f t="shared" si="25"/>
        <v>860</v>
      </c>
      <c r="C229">
        <f t="shared" si="26"/>
        <v>7.4228358082322068E-9</v>
      </c>
      <c r="D229" s="13">
        <f t="shared" si="23"/>
        <v>14.333333333333334</v>
      </c>
      <c r="E229">
        <f t="shared" si="24"/>
        <v>7.4228358082322066</v>
      </c>
    </row>
    <row r="230" spans="2:5">
      <c r="B230">
        <f t="shared" si="25"/>
        <v>865</v>
      </c>
      <c r="C230">
        <f t="shared" si="26"/>
        <v>7.3020969498535527E-9</v>
      </c>
      <c r="D230" s="13">
        <f t="shared" si="23"/>
        <v>14.416666666666666</v>
      </c>
      <c r="E230">
        <f t="shared" si="24"/>
        <v>7.3020969498535528</v>
      </c>
    </row>
    <row r="231" spans="2:5">
      <c r="B231">
        <f t="shared" si="25"/>
        <v>870</v>
      </c>
      <c r="C231">
        <f t="shared" si="26"/>
        <v>7.183370220239874E-9</v>
      </c>
      <c r="D231" s="13">
        <f t="shared" si="23"/>
        <v>14.5</v>
      </c>
      <c r="E231">
        <f t="shared" si="24"/>
        <v>7.1833702202398744</v>
      </c>
    </row>
    <row r="232" spans="2:5">
      <c r="B232">
        <f t="shared" si="25"/>
        <v>875</v>
      </c>
      <c r="C232">
        <f t="shared" si="26"/>
        <v>7.0666220870038221E-9</v>
      </c>
      <c r="D232" s="13">
        <f t="shared" ref="D232:D295" si="27">B232/60</f>
        <v>14.583333333333334</v>
      </c>
      <c r="E232">
        <f t="shared" ref="E232:E295" si="28">C232*10^9</f>
        <v>7.0666220870038225</v>
      </c>
    </row>
    <row r="233" spans="2:5">
      <c r="B233">
        <f t="shared" si="25"/>
        <v>880</v>
      </c>
      <c r="C233">
        <f t="shared" si="26"/>
        <v>6.9518195765796461E-9</v>
      </c>
      <c r="D233" s="13">
        <f t="shared" si="27"/>
        <v>14.666666666666666</v>
      </c>
      <c r="E233">
        <f t="shared" si="28"/>
        <v>6.9518195765796458</v>
      </c>
    </row>
    <row r="234" spans="2:5">
      <c r="B234">
        <f t="shared" si="25"/>
        <v>885</v>
      </c>
      <c r="C234">
        <f t="shared" si="26"/>
        <v>6.8389302649103484E-9</v>
      </c>
      <c r="D234" s="13">
        <f t="shared" si="27"/>
        <v>14.75</v>
      </c>
      <c r="E234">
        <f t="shared" si="28"/>
        <v>6.8389302649103483</v>
      </c>
    </row>
    <row r="235" spans="2:5">
      <c r="B235">
        <f t="shared" si="25"/>
        <v>890</v>
      </c>
      <c r="C235">
        <f t="shared" si="26"/>
        <v>6.7279222682900618E-9</v>
      </c>
      <c r="D235" s="13">
        <f t="shared" si="27"/>
        <v>14.833333333333334</v>
      </c>
      <c r="E235">
        <f t="shared" si="28"/>
        <v>6.7279222682900617</v>
      </c>
    </row>
    <row r="236" spans="2:5">
      <c r="B236">
        <f t="shared" si="25"/>
        <v>895</v>
      </c>
      <c r="C236">
        <f t="shared" si="26"/>
        <v>6.6187642343590119E-9</v>
      </c>
      <c r="D236" s="13">
        <f t="shared" si="27"/>
        <v>14.916666666666666</v>
      </c>
      <c r="E236">
        <f t="shared" si="28"/>
        <v>6.6187642343590118</v>
      </c>
    </row>
    <row r="237" spans="2:5">
      <c r="B237">
        <f t="shared" si="25"/>
        <v>900</v>
      </c>
      <c r="C237">
        <f t="shared" si="26"/>
        <v>6.5114253332485829E-9</v>
      </c>
      <c r="D237" s="13">
        <f t="shared" si="27"/>
        <v>15</v>
      </c>
      <c r="E237">
        <f t="shared" si="28"/>
        <v>6.5114253332485825</v>
      </c>
    </row>
    <row r="238" spans="2:5">
      <c r="B238">
        <f t="shared" si="25"/>
        <v>905</v>
      </c>
      <c r="C238">
        <f t="shared" si="26"/>
        <v>6.4058752488739189E-9</v>
      </c>
      <c r="D238" s="13">
        <f t="shared" si="27"/>
        <v>15.083333333333334</v>
      </c>
      <c r="E238">
        <f t="shared" si="28"/>
        <v>6.4058752488739188</v>
      </c>
    </row>
    <row r="239" spans="2:5">
      <c r="B239">
        <f t="shared" si="25"/>
        <v>910</v>
      </c>
      <c r="C239">
        <f t="shared" si="26"/>
        <v>6.3020841703716605E-9</v>
      </c>
      <c r="D239" s="13">
        <f t="shared" si="27"/>
        <v>15.166666666666666</v>
      </c>
      <c r="E239">
        <f t="shared" si="28"/>
        <v>6.3020841703716606</v>
      </c>
    </row>
    <row r="240" spans="2:5">
      <c r="B240">
        <f t="shared" si="25"/>
        <v>915</v>
      </c>
      <c r="C240">
        <f t="shared" si="26"/>
        <v>6.2000227836803609E-9</v>
      </c>
      <c r="D240" s="13">
        <f t="shared" si="27"/>
        <v>15.25</v>
      </c>
      <c r="E240">
        <f t="shared" si="28"/>
        <v>6.2000227836803612</v>
      </c>
    </row>
    <row r="241" spans="2:5">
      <c r="B241">
        <f t="shared" si="25"/>
        <v>920</v>
      </c>
      <c r="C241">
        <f t="shared" si="26"/>
        <v>6.0996622632612131E-9</v>
      </c>
      <c r="D241" s="13">
        <f t="shared" si="27"/>
        <v>15.333333333333334</v>
      </c>
      <c r="E241">
        <f t="shared" si="28"/>
        <v>6.0996622632612132</v>
      </c>
    </row>
    <row r="242" spans="2:5">
      <c r="B242">
        <f t="shared" si="25"/>
        <v>925</v>
      </c>
      <c r="C242">
        <f t="shared" si="26"/>
        <v>6.000974263956769E-9</v>
      </c>
      <c r="D242" s="13">
        <f t="shared" si="27"/>
        <v>15.416666666666666</v>
      </c>
      <c r="E242">
        <f t="shared" si="28"/>
        <v>6.0009742639567687</v>
      </c>
    </row>
    <row r="243" spans="2:5">
      <c r="B243">
        <f t="shared" si="25"/>
        <v>930</v>
      </c>
      <c r="C243">
        <f t="shared" si="26"/>
        <v>5.9039309129853027E-9</v>
      </c>
      <c r="D243" s="13">
        <f t="shared" si="27"/>
        <v>15.5</v>
      </c>
      <c r="E243">
        <f t="shared" si="28"/>
        <v>5.9039309129853024</v>
      </c>
    </row>
    <row r="244" spans="2:5">
      <c r="B244">
        <f t="shared" si="25"/>
        <v>935</v>
      </c>
      <c r="C244">
        <f t="shared" si="26"/>
        <v>5.8085048020686234E-9</v>
      </c>
      <c r="D244" s="13">
        <f t="shared" si="27"/>
        <v>15.583333333333334</v>
      </c>
      <c r="E244">
        <f t="shared" si="28"/>
        <v>5.8085048020686232</v>
      </c>
    </row>
    <row r="245" spans="2:5">
      <c r="B245">
        <f t="shared" si="25"/>
        <v>940</v>
      </c>
      <c r="C245">
        <f t="shared" si="26"/>
        <v>5.7146689796910556E-9</v>
      </c>
      <c r="D245" s="13">
        <f t="shared" si="27"/>
        <v>15.666666666666666</v>
      </c>
      <c r="E245">
        <f t="shared" si="28"/>
        <v>5.7146689796910559</v>
      </c>
    </row>
    <row r="246" spans="2:5">
      <c r="B246">
        <f t="shared" si="25"/>
        <v>945</v>
      </c>
      <c r="C246">
        <f t="shared" si="26"/>
        <v>5.6223969434874373E-9</v>
      </c>
      <c r="D246" s="13">
        <f t="shared" si="27"/>
        <v>15.75</v>
      </c>
      <c r="E246">
        <f t="shared" si="28"/>
        <v>5.6223969434874377</v>
      </c>
    </row>
    <row r="247" spans="2:5">
      <c r="B247">
        <f t="shared" si="25"/>
        <v>950</v>
      </c>
      <c r="C247">
        <f t="shared" si="26"/>
        <v>5.5316626327579631E-9</v>
      </c>
      <c r="D247" s="13">
        <f t="shared" si="27"/>
        <v>15.833333333333334</v>
      </c>
      <c r="E247">
        <f t="shared" si="28"/>
        <v>5.5316626327579632</v>
      </c>
    </row>
    <row r="248" spans="2:5">
      <c r="B248">
        <f t="shared" si="25"/>
        <v>955</v>
      </c>
      <c r="C248">
        <f t="shared" si="26"/>
        <v>5.4424404211077788E-9</v>
      </c>
      <c r="D248" s="13">
        <f t="shared" si="27"/>
        <v>15.916666666666666</v>
      </c>
      <c r="E248">
        <f t="shared" si="28"/>
        <v>5.4424404211077784</v>
      </c>
    </row>
    <row r="249" spans="2:5">
      <c r="B249">
        <f t="shared" si="25"/>
        <v>960</v>
      </c>
      <c r="C249">
        <f t="shared" si="26"/>
        <v>5.3547051092092293E-9</v>
      </c>
      <c r="D249" s="13">
        <f t="shared" si="27"/>
        <v>16</v>
      </c>
      <c r="E249">
        <f t="shared" si="28"/>
        <v>5.3547051092092293</v>
      </c>
    </row>
    <row r="250" spans="2:5">
      <c r="B250">
        <f t="shared" si="25"/>
        <v>965</v>
      </c>
      <c r="C250">
        <f t="shared" si="26"/>
        <v>5.2684319176847302E-9</v>
      </c>
      <c r="D250" s="13">
        <f t="shared" si="27"/>
        <v>16.083333333333332</v>
      </c>
      <c r="E250">
        <f t="shared" si="28"/>
        <v>5.2684319176847305</v>
      </c>
    </row>
    <row r="251" spans="2:5">
      <c r="B251">
        <f t="shared" si="25"/>
        <v>970</v>
      </c>
      <c r="C251">
        <f t="shared" si="26"/>
        <v>5.1835964801082451E-9</v>
      </c>
      <c r="D251" s="13">
        <f t="shared" si="27"/>
        <v>16.166666666666668</v>
      </c>
      <c r="E251">
        <f t="shared" si="28"/>
        <v>5.1835964801082453</v>
      </c>
    </row>
    <row r="252" spans="2:5">
      <c r="B252">
        <f t="shared" si="25"/>
        <v>975</v>
      </c>
      <c r="C252">
        <f t="shared" si="26"/>
        <v>5.1001748361233898E-9</v>
      </c>
      <c r="D252" s="13">
        <f t="shared" si="27"/>
        <v>16.25</v>
      </c>
      <c r="E252">
        <f t="shared" si="28"/>
        <v>5.1001748361233901</v>
      </c>
    </row>
    <row r="253" spans="2:5">
      <c r="B253">
        <f t="shared" si="25"/>
        <v>980</v>
      </c>
      <c r="C253">
        <f t="shared" si="26"/>
        <v>5.018143424676242E-9</v>
      </c>
      <c r="D253" s="13">
        <f t="shared" si="27"/>
        <v>16.333333333333332</v>
      </c>
      <c r="E253">
        <f t="shared" si="28"/>
        <v>5.018143424676242</v>
      </c>
    </row>
    <row r="254" spans="2:5">
      <c r="B254">
        <f t="shared" si="25"/>
        <v>985</v>
      </c>
      <c r="C254">
        <f t="shared" si="26"/>
        <v>4.9374790773608966E-9</v>
      </c>
      <c r="D254" s="13">
        <f t="shared" si="27"/>
        <v>16.416666666666668</v>
      </c>
      <c r="E254">
        <f t="shared" si="28"/>
        <v>4.937479077360897</v>
      </c>
    </row>
    <row r="255" spans="2:5">
      <c r="B255">
        <f t="shared" si="25"/>
        <v>990</v>
      </c>
      <c r="C255">
        <f t="shared" si="26"/>
        <v>4.8581590118759452E-9</v>
      </c>
      <c r="D255" s="13">
        <f t="shared" si="27"/>
        <v>16.5</v>
      </c>
      <c r="E255">
        <f t="shared" si="28"/>
        <v>4.8581590118759452</v>
      </c>
    </row>
    <row r="256" spans="2:5">
      <c r="B256">
        <f t="shared" si="25"/>
        <v>995</v>
      </c>
      <c r="C256">
        <f t="shared" si="26"/>
        <v>4.7801608255899957E-9</v>
      </c>
      <c r="D256" s="13">
        <f t="shared" si="27"/>
        <v>16.583333333333332</v>
      </c>
      <c r="E256">
        <f t="shared" si="28"/>
        <v>4.7801608255899959</v>
      </c>
    </row>
    <row r="257" spans="2:5">
      <c r="B257">
        <f t="shared" si="25"/>
        <v>1000</v>
      </c>
      <c r="C257">
        <f t="shared" si="26"/>
        <v>4.703462489214417E-9</v>
      </c>
      <c r="D257" s="13">
        <f t="shared" si="27"/>
        <v>16.666666666666668</v>
      </c>
      <c r="E257">
        <f t="shared" si="28"/>
        <v>4.7034624892144166</v>
      </c>
    </row>
    <row r="258" spans="2:5">
      <c r="B258">
        <f t="shared" si="25"/>
        <v>1005</v>
      </c>
      <c r="C258">
        <f t="shared" si="26"/>
        <v>4.6280423405815358E-9</v>
      </c>
      <c r="D258" s="13">
        <f t="shared" si="27"/>
        <v>16.75</v>
      </c>
      <c r="E258">
        <f t="shared" si="28"/>
        <v>4.6280423405815361</v>
      </c>
    </row>
    <row r="259" spans="2:5">
      <c r="B259">
        <f t="shared" si="25"/>
        <v>1010</v>
      </c>
      <c r="C259">
        <f t="shared" si="26"/>
        <v>4.5538790785265196E-9</v>
      </c>
      <c r="D259" s="13">
        <f t="shared" si="27"/>
        <v>16.833333333333332</v>
      </c>
      <c r="E259">
        <f t="shared" si="28"/>
        <v>4.5538790785265197</v>
      </c>
    </row>
    <row r="260" spans="2:5">
      <c r="B260">
        <f t="shared" si="25"/>
        <v>1015</v>
      </c>
      <c r="C260">
        <f t="shared" si="26"/>
        <v>4.480951756871214E-9</v>
      </c>
      <c r="D260" s="13">
        <f t="shared" si="27"/>
        <v>16.916666666666668</v>
      </c>
      <c r="E260">
        <f t="shared" si="28"/>
        <v>4.4809517568712138</v>
      </c>
    </row>
    <row r="261" spans="2:5">
      <c r="B261" s="16">
        <f t="shared" si="25"/>
        <v>1020</v>
      </c>
      <c r="C261">
        <f t="shared" si="26"/>
        <v>4.4092397785082482E-9</v>
      </c>
      <c r="D261" s="13">
        <f t="shared" si="27"/>
        <v>17</v>
      </c>
      <c r="E261">
        <f t="shared" si="28"/>
        <v>4.4092397785082484</v>
      </c>
    </row>
    <row r="262" spans="2:5">
      <c r="B262">
        <f t="shared" si="25"/>
        <v>1025</v>
      </c>
      <c r="C262">
        <f>$J$36*EXP(-$J$32*(B262-1020))+(1/$J$32)*($J$33+$J$34*((B262-1020)-1/$J$32))</f>
        <v>4.3388243090481303E-9</v>
      </c>
      <c r="D262" s="13">
        <f t="shared" si="27"/>
        <v>17.083333333333332</v>
      </c>
      <c r="E262">
        <f t="shared" si="28"/>
        <v>4.33882430904813</v>
      </c>
    </row>
    <row r="263" spans="2:5">
      <c r="B263">
        <f t="shared" si="25"/>
        <v>1030</v>
      </c>
      <c r="C263">
        <f t="shared" ref="C263:C273" si="29">$J$36*EXP(-$J$32*(B263-1020))+(1/$J$32)*($J$33+$J$34*((B263-1020)-1/$J$32))</f>
        <v>4.2697845949186298E-9</v>
      </c>
      <c r="D263" s="13">
        <f t="shared" si="27"/>
        <v>17.166666666666668</v>
      </c>
      <c r="E263">
        <f t="shared" si="28"/>
        <v>4.2697845949186295</v>
      </c>
    </row>
    <row r="264" spans="2:5">
      <c r="B264">
        <f t="shared" si="25"/>
        <v>1035</v>
      </c>
      <c r="C264">
        <f t="shared" si="29"/>
        <v>4.2020977089783853E-9</v>
      </c>
      <c r="D264" s="13">
        <f t="shared" si="27"/>
        <v>17.25</v>
      </c>
      <c r="E264">
        <f t="shared" si="28"/>
        <v>4.2020977089783855</v>
      </c>
    </row>
    <row r="265" spans="2:5">
      <c r="B265">
        <f t="shared" si="25"/>
        <v>1040</v>
      </c>
      <c r="C265">
        <f t="shared" si="29"/>
        <v>4.135741106169821E-9</v>
      </c>
      <c r="D265" s="13">
        <f t="shared" si="27"/>
        <v>17.333333333333332</v>
      </c>
      <c r="E265">
        <f t="shared" si="28"/>
        <v>4.1357411061698208</v>
      </c>
    </row>
    <row r="266" spans="2:5">
      <c r="B266">
        <f t="shared" si="25"/>
        <v>1045</v>
      </c>
      <c r="C266">
        <f t="shared" si="29"/>
        <v>4.0706926171516745E-9</v>
      </c>
      <c r="D266" s="13">
        <f t="shared" si="27"/>
        <v>17.416666666666668</v>
      </c>
      <c r="E266">
        <f t="shared" si="28"/>
        <v>4.0706926171516749</v>
      </c>
    </row>
    <row r="267" spans="2:5">
      <c r="B267">
        <f t="shared" si="25"/>
        <v>1050</v>
      </c>
      <c r="C267">
        <f t="shared" si="29"/>
        <v>4.0069304420376397E-9</v>
      </c>
      <c r="D267" s="13">
        <f t="shared" si="27"/>
        <v>17.5</v>
      </c>
      <c r="E267">
        <f t="shared" si="28"/>
        <v>4.0069304420376399</v>
      </c>
    </row>
    <row r="268" spans="2:5">
      <c r="B268">
        <f t="shared" si="25"/>
        <v>1055</v>
      </c>
      <c r="C268">
        <f t="shared" si="29"/>
        <v>3.9444331442393467E-9</v>
      </c>
      <c r="D268" s="13">
        <f t="shared" si="27"/>
        <v>17.583333333333332</v>
      </c>
      <c r="E268">
        <f t="shared" si="28"/>
        <v>3.9444331442393468</v>
      </c>
    </row>
    <row r="269" spans="2:5">
      <c r="B269">
        <f t="shared" si="25"/>
        <v>1060</v>
      </c>
      <c r="C269">
        <f t="shared" si="29"/>
        <v>3.8831796444119575E-9</v>
      </c>
      <c r="D269" s="13">
        <f t="shared" si="27"/>
        <v>17.666666666666668</v>
      </c>
      <c r="E269">
        <f t="shared" si="28"/>
        <v>3.8831796444119573</v>
      </c>
    </row>
    <row r="270" spans="2:5">
      <c r="B270">
        <f t="shared" si="25"/>
        <v>1065</v>
      </c>
      <c r="C270">
        <f t="shared" si="29"/>
        <v>3.8231492145006549E-9</v>
      </c>
      <c r="D270" s="13">
        <f t="shared" si="27"/>
        <v>17.75</v>
      </c>
      <c r="E270">
        <f t="shared" si="28"/>
        <v>3.8231492145006549</v>
      </c>
    </row>
    <row r="271" spans="2:5">
      <c r="B271">
        <f t="shared" si="25"/>
        <v>1070</v>
      </c>
      <c r="C271">
        <f t="shared" si="29"/>
        <v>3.7643214718863484E-9</v>
      </c>
      <c r="D271" s="13">
        <f t="shared" si="27"/>
        <v>17.833333333333332</v>
      </c>
      <c r="E271">
        <f t="shared" si="28"/>
        <v>3.7643214718863485</v>
      </c>
    </row>
    <row r="272" spans="2:5">
      <c r="B272">
        <f t="shared" si="25"/>
        <v>1075</v>
      </c>
      <c r="C272">
        <f t="shared" si="29"/>
        <v>3.7066763736289423E-9</v>
      </c>
      <c r="D272" s="13">
        <f t="shared" si="27"/>
        <v>17.916666666666668</v>
      </c>
      <c r="E272">
        <f t="shared" si="28"/>
        <v>3.7066763736289423</v>
      </c>
    </row>
    <row r="273" spans="2:5">
      <c r="B273" s="16">
        <f t="shared" si="25"/>
        <v>1080</v>
      </c>
      <c r="C273">
        <f t="shared" si="29"/>
        <v>3.6501942108065442E-9</v>
      </c>
      <c r="D273" s="13">
        <f t="shared" si="27"/>
        <v>18</v>
      </c>
      <c r="E273">
        <f t="shared" si="28"/>
        <v>3.6501942108065442</v>
      </c>
    </row>
    <row r="274" spans="2:5">
      <c r="B274">
        <f t="shared" si="25"/>
        <v>1085</v>
      </c>
      <c r="C274">
        <f>$K$36*EXP(-$K$32*(B274-1080))+(1/$K$32)*($K$33+$K$34*((B274-1080)-1/$K$32))</f>
        <v>3.5947541834845958E-9</v>
      </c>
      <c r="D274" s="13">
        <f t="shared" si="27"/>
        <v>18.083333333333332</v>
      </c>
      <c r="E274">
        <f t="shared" si="28"/>
        <v>3.594754183484596</v>
      </c>
    </row>
    <row r="275" spans="2:5">
      <c r="B275">
        <f t="shared" si="25"/>
        <v>1090</v>
      </c>
      <c r="C275">
        <f t="shared" ref="C275:C338" si="30">$K$36*EXP(-$K$32*(B275-1080))+(1/$K$32)*($K$33+$K$34*((B275-1080)-1/$K$32))</f>
        <v>3.5402380714224356E-9</v>
      </c>
      <c r="D275" s="13">
        <f t="shared" si="27"/>
        <v>18.166666666666668</v>
      </c>
      <c r="E275">
        <f t="shared" si="28"/>
        <v>3.5402380714224355</v>
      </c>
    </row>
    <row r="276" spans="2:5">
      <c r="B276">
        <f t="shared" si="25"/>
        <v>1095</v>
      </c>
      <c r="C276">
        <f t="shared" si="30"/>
        <v>3.4866304774521953E-9</v>
      </c>
      <c r="D276" s="13">
        <f t="shared" si="27"/>
        <v>18.25</v>
      </c>
      <c r="E276">
        <f t="shared" si="28"/>
        <v>3.4866304774521955</v>
      </c>
    </row>
    <row r="277" spans="2:5">
      <c r="B277">
        <f t="shared" si="25"/>
        <v>1100</v>
      </c>
      <c r="C277">
        <f t="shared" si="30"/>
        <v>3.4339162610018108E-9</v>
      </c>
      <c r="D277" s="13">
        <f t="shared" si="27"/>
        <v>18.333333333333332</v>
      </c>
      <c r="E277">
        <f t="shared" si="28"/>
        <v>3.4339162610018108</v>
      </c>
    </row>
    <row r="278" spans="2:5">
      <c r="B278">
        <f t="shared" si="25"/>
        <v>1105</v>
      </c>
      <c r="C278">
        <f t="shared" si="30"/>
        <v>3.3820805338188196E-9</v>
      </c>
      <c r="D278" s="13">
        <f t="shared" si="27"/>
        <v>18.416666666666668</v>
      </c>
      <c r="E278">
        <f t="shared" si="28"/>
        <v>3.3820805338188196</v>
      </c>
    </row>
    <row r="279" spans="2:5">
      <c r="B279">
        <f t="shared" si="25"/>
        <v>1110</v>
      </c>
      <c r="C279">
        <f t="shared" si="30"/>
        <v>3.3311086557654192E-9</v>
      </c>
      <c r="D279" s="13">
        <f t="shared" si="27"/>
        <v>18.5</v>
      </c>
      <c r="E279">
        <f t="shared" si="28"/>
        <v>3.3311086557654193</v>
      </c>
    </row>
    <row r="280" spans="2:5">
      <c r="B280">
        <f t="shared" si="25"/>
        <v>1115</v>
      </c>
      <c r="C280">
        <f t="shared" si="30"/>
        <v>3.2809862306836075E-9</v>
      </c>
      <c r="D280" s="13">
        <f t="shared" si="27"/>
        <v>18.583333333333332</v>
      </c>
      <c r="E280">
        <f t="shared" si="28"/>
        <v>3.2809862306836077</v>
      </c>
    </row>
    <row r="281" spans="2:5">
      <c r="B281">
        <f t="shared" si="25"/>
        <v>1120</v>
      </c>
      <c r="C281">
        <f t="shared" si="30"/>
        <v>3.2316991023292261E-9</v>
      </c>
      <c r="D281" s="13">
        <f t="shared" si="27"/>
        <v>18.666666666666668</v>
      </c>
      <c r="E281">
        <f t="shared" si="28"/>
        <v>3.2316991023292263</v>
      </c>
    </row>
    <row r="282" spans="2:5">
      <c r="B282">
        <f t="shared" si="25"/>
        <v>1125</v>
      </c>
      <c r="C282">
        <f t="shared" si="30"/>
        <v>3.1832333503737651E-9</v>
      </c>
      <c r="D282" s="13">
        <f t="shared" si="27"/>
        <v>18.75</v>
      </c>
      <c r="E282">
        <f t="shared" si="28"/>
        <v>3.1832333503737651</v>
      </c>
    </row>
    <row r="283" spans="2:5">
      <c r="B283">
        <f t="shared" si="25"/>
        <v>1130</v>
      </c>
      <c r="C283">
        <f t="shared" si="30"/>
        <v>3.135575286472798E-9</v>
      </c>
      <c r="D283" s="13">
        <f t="shared" si="27"/>
        <v>18.833333333333332</v>
      </c>
      <c r="E283">
        <f t="shared" si="28"/>
        <v>3.1355752864727982</v>
      </c>
    </row>
    <row r="284" spans="2:5">
      <c r="B284">
        <f t="shared" si="25"/>
        <v>1135</v>
      </c>
      <c r="C284">
        <f t="shared" si="30"/>
        <v>3.0887114503999371E-9</v>
      </c>
      <c r="D284" s="13">
        <f t="shared" si="27"/>
        <v>18.916666666666668</v>
      </c>
      <c r="E284">
        <f t="shared" si="28"/>
        <v>3.0887114503999369</v>
      </c>
    </row>
    <row r="285" spans="2:5">
      <c r="B285">
        <f t="shared" si="25"/>
        <v>1140</v>
      </c>
      <c r="C285">
        <f t="shared" si="30"/>
        <v>3.0426286062452172E-9</v>
      </c>
      <c r="D285" s="13">
        <f t="shared" si="27"/>
        <v>19</v>
      </c>
      <c r="E285">
        <f t="shared" si="28"/>
        <v>3.0426286062452172</v>
      </c>
    </row>
    <row r="286" spans="2:5">
      <c r="B286">
        <f t="shared" si="25"/>
        <v>1145</v>
      </c>
      <c r="C286">
        <f t="shared" si="30"/>
        <v>2.9973137386768307E-9</v>
      </c>
      <c r="D286" s="13">
        <f t="shared" si="27"/>
        <v>19.083333333333332</v>
      </c>
      <c r="E286">
        <f t="shared" si="28"/>
        <v>2.9973137386768305</v>
      </c>
    </row>
    <row r="287" spans="2:5">
      <c r="B287">
        <f t="shared" ref="B287:B337" si="31">B286+5</f>
        <v>1150</v>
      </c>
      <c r="C287">
        <f t="shared" si="30"/>
        <v>2.9527540492651685E-9</v>
      </c>
      <c r="D287" s="13">
        <f t="shared" si="27"/>
        <v>19.166666666666668</v>
      </c>
      <c r="E287">
        <f t="shared" si="28"/>
        <v>2.9527540492651685</v>
      </c>
    </row>
    <row r="288" spans="2:5">
      <c r="B288">
        <f t="shared" si="31"/>
        <v>1155</v>
      </c>
      <c r="C288">
        <f t="shared" si="30"/>
        <v>2.9089369528681118E-9</v>
      </c>
      <c r="D288" s="13">
        <f t="shared" si="27"/>
        <v>19.25</v>
      </c>
      <c r="E288">
        <f t="shared" si="28"/>
        <v>2.9089369528681117</v>
      </c>
    </row>
    <row r="289" spans="2:5">
      <c r="B289">
        <f t="shared" si="31"/>
        <v>1160</v>
      </c>
      <c r="C289">
        <f t="shared" si="30"/>
        <v>2.8658500740765724E-9</v>
      </c>
      <c r="D289" s="13">
        <f t="shared" si="27"/>
        <v>19.333333333333332</v>
      </c>
      <c r="E289">
        <f t="shared" si="28"/>
        <v>2.8658500740765724</v>
      </c>
    </row>
    <row r="290" spans="2:5">
      <c r="B290">
        <f t="shared" si="31"/>
        <v>1165</v>
      </c>
      <c r="C290">
        <f t="shared" si="30"/>
        <v>2.8234812437192625E-9</v>
      </c>
      <c r="D290" s="13">
        <f t="shared" si="27"/>
        <v>19.416666666666668</v>
      </c>
      <c r="E290">
        <f t="shared" si="28"/>
        <v>2.8234812437192627</v>
      </c>
    </row>
    <row r="291" spans="2:5">
      <c r="B291">
        <f t="shared" si="31"/>
        <v>1170</v>
      </c>
      <c r="C291">
        <f t="shared" si="30"/>
        <v>2.7818184954257149E-9</v>
      </c>
      <c r="D291" s="13">
        <f t="shared" si="27"/>
        <v>19.5</v>
      </c>
      <c r="E291">
        <f t="shared" si="28"/>
        <v>2.781818495425715</v>
      </c>
    </row>
    <row r="292" spans="2:5">
      <c r="B292">
        <f t="shared" si="31"/>
        <v>1175</v>
      </c>
      <c r="C292">
        <f t="shared" si="30"/>
        <v>2.7408500622465799E-9</v>
      </c>
      <c r="D292" s="13">
        <f t="shared" si="27"/>
        <v>19.583333333333332</v>
      </c>
      <c r="E292">
        <f t="shared" si="28"/>
        <v>2.7408500622465799</v>
      </c>
    </row>
    <row r="293" spans="2:5">
      <c r="B293">
        <f t="shared" si="31"/>
        <v>1180</v>
      </c>
      <c r="C293">
        <f t="shared" si="30"/>
        <v>2.7005643733302501E-9</v>
      </c>
      <c r="D293" s="13">
        <f t="shared" si="27"/>
        <v>19.666666666666668</v>
      </c>
      <c r="E293">
        <f t="shared" si="28"/>
        <v>2.7005643733302502</v>
      </c>
    </row>
    <row r="294" spans="2:5">
      <c r="B294">
        <f t="shared" si="31"/>
        <v>1185</v>
      </c>
      <c r="C294">
        <f t="shared" si="30"/>
        <v>2.6609500506548628E-9</v>
      </c>
      <c r="D294" s="13">
        <f t="shared" si="27"/>
        <v>19.75</v>
      </c>
      <c r="E294">
        <f t="shared" si="28"/>
        <v>2.6609500506548627</v>
      </c>
    </row>
    <row r="295" spans="2:5">
      <c r="B295">
        <f t="shared" si="31"/>
        <v>1190</v>
      </c>
      <c r="C295">
        <f t="shared" si="30"/>
        <v>2.6219959058147676E-9</v>
      </c>
      <c r="D295" s="13">
        <f t="shared" si="27"/>
        <v>19.833333333333332</v>
      </c>
      <c r="E295">
        <f t="shared" si="28"/>
        <v>2.6219959058147677</v>
      </c>
    </row>
    <row r="296" spans="2:5">
      <c r="B296">
        <f t="shared" si="31"/>
        <v>1195</v>
      </c>
      <c r="C296">
        <f t="shared" si="30"/>
        <v>2.5836909368605496E-9</v>
      </c>
      <c r="D296" s="13">
        <f t="shared" ref="D296:D359" si="32">B296/60</f>
        <v>19.916666666666668</v>
      </c>
      <c r="E296">
        <f t="shared" ref="E296:E359" si="33">C296*10^9</f>
        <v>2.5836909368605494</v>
      </c>
    </row>
    <row r="297" spans="2:5">
      <c r="B297">
        <f t="shared" si="31"/>
        <v>1200</v>
      </c>
      <c r="C297">
        <f t="shared" si="30"/>
        <v>2.546024325191709E-9</v>
      </c>
      <c r="D297" s="13">
        <f t="shared" si="32"/>
        <v>20</v>
      </c>
      <c r="E297">
        <f t="shared" si="33"/>
        <v>2.5460243251917092</v>
      </c>
    </row>
    <row r="298" spans="2:5">
      <c r="B298">
        <f t="shared" si="31"/>
        <v>1205</v>
      </c>
      <c r="C298">
        <f t="shared" si="30"/>
        <v>2.5089854325011305E-9</v>
      </c>
      <c r="D298" s="13">
        <f t="shared" si="32"/>
        <v>20.083333333333332</v>
      </c>
      <c r="E298">
        <f t="shared" si="33"/>
        <v>2.5089854325011305</v>
      </c>
    </row>
    <row r="299" spans="2:5">
      <c r="B299">
        <f t="shared" si="31"/>
        <v>1210</v>
      </c>
      <c r="C299">
        <f t="shared" si="30"/>
        <v>2.4725637977704678E-9</v>
      </c>
      <c r="D299" s="13">
        <f t="shared" si="32"/>
        <v>20.166666666666668</v>
      </c>
      <c r="E299">
        <f t="shared" si="33"/>
        <v>2.472563797770468</v>
      </c>
    </row>
    <row r="300" spans="2:5">
      <c r="B300">
        <f t="shared" si="31"/>
        <v>1215</v>
      </c>
      <c r="C300">
        <f t="shared" si="30"/>
        <v>2.4367491343156084E-9</v>
      </c>
      <c r="D300" s="13">
        <f t="shared" si="32"/>
        <v>20.25</v>
      </c>
      <c r="E300">
        <f t="shared" si="33"/>
        <v>2.4367491343156082</v>
      </c>
    </row>
    <row r="301" spans="2:5">
      <c r="B301">
        <f t="shared" si="31"/>
        <v>1220</v>
      </c>
      <c r="C301">
        <f t="shared" si="30"/>
        <v>2.4015313268813624E-9</v>
      </c>
      <c r="D301" s="13">
        <f t="shared" si="32"/>
        <v>20.333333333333332</v>
      </c>
      <c r="E301">
        <f t="shared" si="33"/>
        <v>2.4015313268813623</v>
      </c>
    </row>
    <row r="302" spans="2:5">
      <c r="B302">
        <f t="shared" si="31"/>
        <v>1225</v>
      </c>
      <c r="C302">
        <f t="shared" si="30"/>
        <v>2.3669004287845861E-9</v>
      </c>
      <c r="D302" s="13">
        <f t="shared" si="32"/>
        <v>20.416666666666668</v>
      </c>
      <c r="E302">
        <f t="shared" si="33"/>
        <v>2.3669004287845863</v>
      </c>
    </row>
    <row r="303" spans="2:5">
      <c r="B303">
        <f t="shared" si="31"/>
        <v>1230</v>
      </c>
      <c r="C303">
        <f t="shared" si="30"/>
        <v>2.3328466591048995E-9</v>
      </c>
      <c r="D303" s="13">
        <f t="shared" si="32"/>
        <v>20.5</v>
      </c>
      <c r="E303">
        <f t="shared" si="33"/>
        <v>2.3328466591048995</v>
      </c>
    </row>
    <row r="304" spans="2:5">
      <c r="B304">
        <f t="shared" si="31"/>
        <v>1235</v>
      </c>
      <c r="C304">
        <f t="shared" si="30"/>
        <v>2.2993603999222346E-9</v>
      </c>
      <c r="D304" s="13">
        <f t="shared" si="32"/>
        <v>20.583333333333332</v>
      </c>
      <c r="E304">
        <f t="shared" si="33"/>
        <v>2.2993603999222345</v>
      </c>
    </row>
    <row r="305" spans="2:5">
      <c r="B305">
        <f t="shared" si="31"/>
        <v>1240</v>
      </c>
      <c r="C305">
        <f t="shared" si="30"/>
        <v>2.2664321936004104E-9</v>
      </c>
      <c r="D305" s="13">
        <f t="shared" si="32"/>
        <v>20.666666666666668</v>
      </c>
      <c r="E305">
        <f t="shared" si="33"/>
        <v>2.2664321936004104</v>
      </c>
    </row>
    <row r="306" spans="2:5">
      <c r="B306">
        <f t="shared" si="31"/>
        <v>1245</v>
      </c>
      <c r="C306">
        <f t="shared" si="30"/>
        <v>2.2340527401159814E-9</v>
      </c>
      <c r="D306" s="13">
        <f t="shared" si="32"/>
        <v>20.75</v>
      </c>
      <c r="E306">
        <f t="shared" si="33"/>
        <v>2.2340527401159815</v>
      </c>
    </row>
    <row r="307" spans="2:5">
      <c r="B307">
        <f t="shared" si="31"/>
        <v>1250</v>
      </c>
      <c r="C307">
        <f t="shared" si="30"/>
        <v>2.2022128944316018E-9</v>
      </c>
      <c r="D307" s="13">
        <f t="shared" si="32"/>
        <v>20.833333333333332</v>
      </c>
      <c r="E307">
        <f t="shared" si="33"/>
        <v>2.202212894431602</v>
      </c>
    </row>
    <row r="308" spans="2:5">
      <c r="B308">
        <f t="shared" si="31"/>
        <v>1255</v>
      </c>
      <c r="C308">
        <f t="shared" si="30"/>
        <v>2.1709036639131605E-9</v>
      </c>
      <c r="D308" s="13">
        <f t="shared" si="32"/>
        <v>20.916666666666668</v>
      </c>
      <c r="E308">
        <f t="shared" si="33"/>
        <v>2.1709036639131605</v>
      </c>
    </row>
    <row r="309" spans="2:5">
      <c r="B309">
        <f t="shared" si="31"/>
        <v>1260</v>
      </c>
      <c r="C309">
        <f t="shared" si="30"/>
        <v>2.1401162057899643E-9</v>
      </c>
      <c r="D309" s="13">
        <f t="shared" si="32"/>
        <v>21</v>
      </c>
      <c r="E309">
        <f t="shared" si="33"/>
        <v>2.1401162057899641</v>
      </c>
    </row>
    <row r="310" spans="2:5">
      <c r="B310">
        <f t="shared" si="31"/>
        <v>1265</v>
      </c>
      <c r="C310">
        <f t="shared" si="30"/>
        <v>2.1098418246572412E-9</v>
      </c>
      <c r="D310" s="13">
        <f t="shared" si="32"/>
        <v>21.083333333333332</v>
      </c>
      <c r="E310">
        <f t="shared" si="33"/>
        <v>2.109841824657241</v>
      </c>
    </row>
    <row r="311" spans="2:5">
      <c r="B311">
        <f t="shared" si="31"/>
        <v>1270</v>
      </c>
      <c r="C311">
        <f t="shared" si="30"/>
        <v>2.0800719700202706E-9</v>
      </c>
      <c r="D311" s="13">
        <f t="shared" si="32"/>
        <v>21.166666666666668</v>
      </c>
      <c r="E311">
        <f t="shared" si="33"/>
        <v>2.0800719700202706</v>
      </c>
    </row>
    <row r="312" spans="2:5">
      <c r="B312">
        <f t="shared" si="31"/>
        <v>1275</v>
      </c>
      <c r="C312">
        <f t="shared" si="30"/>
        <v>2.0507982338794375E-9</v>
      </c>
      <c r="D312" s="13">
        <f t="shared" si="32"/>
        <v>21.25</v>
      </c>
      <c r="E312">
        <f t="shared" si="33"/>
        <v>2.0507982338794375</v>
      </c>
    </row>
    <row r="313" spans="2:5">
      <c r="B313">
        <f t="shared" si="31"/>
        <v>1280</v>
      </c>
      <c r="C313">
        <f t="shared" si="30"/>
        <v>2.0220123483555323E-9</v>
      </c>
      <c r="D313" s="13">
        <f t="shared" si="32"/>
        <v>21.333333333333332</v>
      </c>
      <c r="E313">
        <f t="shared" si="33"/>
        <v>2.0220123483555321</v>
      </c>
    </row>
    <row r="314" spans="2:5">
      <c r="B314">
        <f t="shared" si="31"/>
        <v>1285</v>
      </c>
      <c r="C314">
        <f t="shared" si="30"/>
        <v>1.9937061833546282E-9</v>
      </c>
      <c r="D314" s="13">
        <f t="shared" si="32"/>
        <v>21.416666666666668</v>
      </c>
      <c r="E314">
        <f t="shared" si="33"/>
        <v>1.9937061833546281</v>
      </c>
    </row>
    <row r="315" spans="2:5">
      <c r="B315">
        <f t="shared" si="31"/>
        <v>1290</v>
      </c>
      <c r="C315">
        <f t="shared" si="30"/>
        <v>1.9658717442718682E-9</v>
      </c>
      <c r="D315" s="13">
        <f t="shared" si="32"/>
        <v>21.5</v>
      </c>
      <c r="E315">
        <f t="shared" si="33"/>
        <v>1.9658717442718683</v>
      </c>
    </row>
    <row r="316" spans="2:5">
      <c r="B316">
        <f t="shared" si="31"/>
        <v>1295</v>
      </c>
      <c r="C316">
        <f t="shared" si="30"/>
        <v>1.9385011697335266E-9</v>
      </c>
      <c r="D316" s="13">
        <f t="shared" si="32"/>
        <v>21.583333333333332</v>
      </c>
      <c r="E316">
        <f t="shared" si="33"/>
        <v>1.9385011697335266</v>
      </c>
    </row>
    <row r="317" spans="2:5">
      <c r="B317">
        <f t="shared" si="31"/>
        <v>1300</v>
      </c>
      <c r="C317">
        <f t="shared" si="30"/>
        <v>1.9115867293766898E-9</v>
      </c>
      <c r="D317" s="13">
        <f t="shared" si="32"/>
        <v>21.666666666666668</v>
      </c>
      <c r="E317">
        <f t="shared" si="33"/>
        <v>1.9115867293766897</v>
      </c>
    </row>
    <row r="318" spans="2:5">
      <c r="B318">
        <f t="shared" si="31"/>
        <v>1305</v>
      </c>
      <c r="C318">
        <f t="shared" si="30"/>
        <v>1.8851208216659493E-9</v>
      </c>
      <c r="D318" s="13">
        <f t="shared" si="32"/>
        <v>21.75</v>
      </c>
      <c r="E318">
        <f t="shared" si="33"/>
        <v>1.8851208216659494</v>
      </c>
    </row>
    <row r="319" spans="2:5">
      <c r="B319">
        <f t="shared" si="31"/>
        <v>1310</v>
      </c>
      <c r="C319">
        <f t="shared" si="30"/>
        <v>1.85909597174647E-9</v>
      </c>
      <c r="D319" s="13">
        <f t="shared" si="32"/>
        <v>21.833333333333332</v>
      </c>
      <c r="E319">
        <f t="shared" si="33"/>
        <v>1.8590959717464701</v>
      </c>
    </row>
    <row r="320" spans="2:5">
      <c r="B320">
        <f t="shared" si="31"/>
        <v>1315</v>
      </c>
      <c r="C320">
        <f t="shared" si="30"/>
        <v>1.8335048293328451E-9</v>
      </c>
      <c r="D320" s="13">
        <f t="shared" si="32"/>
        <v>21.916666666666668</v>
      </c>
      <c r="E320">
        <f t="shared" si="33"/>
        <v>1.8335048293328451</v>
      </c>
    </row>
    <row r="321" spans="2:5">
      <c r="B321">
        <f t="shared" si="31"/>
        <v>1320</v>
      </c>
      <c r="C321">
        <f t="shared" si="30"/>
        <v>1.8083401666331294E-9</v>
      </c>
      <c r="D321" s="13">
        <f t="shared" si="32"/>
        <v>22</v>
      </c>
      <c r="E321">
        <f t="shared" si="33"/>
        <v>1.8083401666331294</v>
      </c>
    </row>
    <row r="322" spans="2:5">
      <c r="B322">
        <f t="shared" si="31"/>
        <v>1325</v>
      </c>
      <c r="C322">
        <f t="shared" si="30"/>
        <v>1.7835948763074683E-9</v>
      </c>
      <c r="D322" s="13">
        <f t="shared" si="32"/>
        <v>22.083333333333332</v>
      </c>
      <c r="E322">
        <f t="shared" si="33"/>
        <v>1.7835948763074683</v>
      </c>
    </row>
    <row r="323" spans="2:5">
      <c r="B323">
        <f t="shared" si="31"/>
        <v>1330</v>
      </c>
      <c r="C323">
        <f t="shared" si="30"/>
        <v>1.7592619694607511E-9</v>
      </c>
      <c r="D323" s="13">
        <f t="shared" si="32"/>
        <v>22.166666666666668</v>
      </c>
      <c r="E323">
        <f t="shared" si="33"/>
        <v>1.7592619694607512</v>
      </c>
    </row>
    <row r="324" spans="2:5">
      <c r="B324">
        <f t="shared" si="31"/>
        <v>1335</v>
      </c>
      <c r="C324">
        <f t="shared" si="30"/>
        <v>1.7353345736687118E-9</v>
      </c>
      <c r="D324" s="13">
        <f t="shared" si="32"/>
        <v>22.25</v>
      </c>
      <c r="E324">
        <f t="shared" si="33"/>
        <v>1.7353345736687118</v>
      </c>
    </row>
    <row r="325" spans="2:5">
      <c r="B325">
        <f t="shared" si="31"/>
        <v>1340</v>
      </c>
      <c r="C325">
        <f t="shared" si="30"/>
        <v>1.7118059310369273E-9</v>
      </c>
      <c r="D325" s="13">
        <f t="shared" si="32"/>
        <v>22.333333333333332</v>
      </c>
      <c r="E325">
        <f t="shared" si="33"/>
        <v>1.7118059310369274</v>
      </c>
    </row>
    <row r="326" spans="2:5">
      <c r="B326">
        <f t="shared" si="31"/>
        <v>1345</v>
      </c>
      <c r="C326">
        <f t="shared" si="30"/>
        <v>1.6886693962921643E-9</v>
      </c>
      <c r="D326" s="13">
        <f t="shared" si="32"/>
        <v>22.416666666666668</v>
      </c>
      <c r="E326">
        <f t="shared" si="33"/>
        <v>1.6886693962921644</v>
      </c>
    </row>
    <row r="327" spans="2:5">
      <c r="B327">
        <f t="shared" si="31"/>
        <v>1350</v>
      </c>
      <c r="C327">
        <f t="shared" si="30"/>
        <v>1.6659184349055303E-9</v>
      </c>
      <c r="D327" s="13">
        <f t="shared" si="32"/>
        <v>22.5</v>
      </c>
      <c r="E327">
        <f t="shared" si="33"/>
        <v>1.6659184349055303</v>
      </c>
    </row>
    <row r="328" spans="2:5">
      <c r="B328">
        <f t="shared" si="31"/>
        <v>1355</v>
      </c>
      <c r="C328">
        <f t="shared" si="30"/>
        <v>1.643546621246907E-9</v>
      </c>
      <c r="D328" s="13">
        <f t="shared" si="32"/>
        <v>22.583333333333332</v>
      </c>
      <c r="E328">
        <f t="shared" si="33"/>
        <v>1.643546621246907</v>
      </c>
    </row>
    <row r="329" spans="2:5">
      <c r="B329">
        <f t="shared" si="31"/>
        <v>1360</v>
      </c>
      <c r="C329">
        <f t="shared" si="30"/>
        <v>1.6215476367701367E-9</v>
      </c>
      <c r="D329" s="13">
        <f t="shared" si="32"/>
        <v>22.666666666666668</v>
      </c>
      <c r="E329">
        <f t="shared" si="33"/>
        <v>1.6215476367701367</v>
      </c>
    </row>
    <row r="330" spans="2:5">
      <c r="B330">
        <f t="shared" si="31"/>
        <v>1365</v>
      </c>
      <c r="C330">
        <f t="shared" si="30"/>
        <v>1.5999152682284538E-9</v>
      </c>
      <c r="D330" s="13">
        <f t="shared" si="32"/>
        <v>22.75</v>
      </c>
      <c r="E330">
        <f t="shared" si="33"/>
        <v>1.5999152682284539</v>
      </c>
    </row>
    <row r="331" spans="2:5">
      <c r="B331">
        <f t="shared" si="31"/>
        <v>1370</v>
      </c>
      <c r="C331">
        <f t="shared" si="30"/>
        <v>1.5786434059196586E-9</v>
      </c>
      <c r="D331" s="13">
        <f t="shared" si="32"/>
        <v>22.833333333333332</v>
      </c>
      <c r="E331">
        <f t="shared" si="33"/>
        <v>1.5786434059196586</v>
      </c>
    </row>
    <row r="332" spans="2:5">
      <c r="B332">
        <f t="shared" si="31"/>
        <v>1375</v>
      </c>
      <c r="C332">
        <f t="shared" si="30"/>
        <v>1.5577260419605321E-9</v>
      </c>
      <c r="D332" s="13">
        <f t="shared" si="32"/>
        <v>22.916666666666668</v>
      </c>
      <c r="E332">
        <f t="shared" si="33"/>
        <v>1.5577260419605321</v>
      </c>
    </row>
    <row r="333" spans="2:5">
      <c r="B333">
        <f t="shared" si="31"/>
        <v>1380</v>
      </c>
      <c r="C333">
        <f t="shared" si="30"/>
        <v>1.5371572685900094E-9</v>
      </c>
      <c r="D333" s="13">
        <f t="shared" si="32"/>
        <v>23</v>
      </c>
      <c r="E333">
        <f t="shared" si="33"/>
        <v>1.5371572685900095</v>
      </c>
    </row>
    <row r="334" spans="2:5">
      <c r="B334">
        <f t="shared" si="31"/>
        <v>1385</v>
      </c>
      <c r="C334">
        <f t="shared" si="30"/>
        <v>1.5169312765006322E-9</v>
      </c>
      <c r="D334" s="13">
        <f t="shared" si="32"/>
        <v>23.083333333333332</v>
      </c>
      <c r="E334">
        <f t="shared" si="33"/>
        <v>1.5169312765006322</v>
      </c>
    </row>
    <row r="335" spans="2:5">
      <c r="B335">
        <f t="shared" si="31"/>
        <v>1390</v>
      </c>
      <c r="C335">
        <f t="shared" si="30"/>
        <v>1.4970423531978049E-9</v>
      </c>
      <c r="D335" s="13">
        <f t="shared" si="32"/>
        <v>23.166666666666668</v>
      </c>
      <c r="E335">
        <f t="shared" si="33"/>
        <v>1.497042353197805</v>
      </c>
    </row>
    <row r="336" spans="2:5">
      <c r="B336">
        <f t="shared" si="31"/>
        <v>1395</v>
      </c>
      <c r="C336">
        <f t="shared" si="30"/>
        <v>1.4774848813863981E-9</v>
      </c>
      <c r="D336" s="13">
        <f t="shared" si="32"/>
        <v>23.25</v>
      </c>
      <c r="E336">
        <f t="shared" si="33"/>
        <v>1.4774848813863981</v>
      </c>
    </row>
    <row r="337" spans="2:5">
      <c r="B337">
        <f t="shared" si="31"/>
        <v>1400</v>
      </c>
      <c r="C337">
        <f t="shared" si="30"/>
        <v>1.4582533373842347E-9</v>
      </c>
      <c r="D337" s="13">
        <f t="shared" si="32"/>
        <v>23.333333333333332</v>
      </c>
      <c r="E337">
        <f t="shared" si="33"/>
        <v>1.4582533373842346</v>
      </c>
    </row>
    <row r="338" spans="2:5">
      <c r="B338">
        <f>B337+5</f>
        <v>1405</v>
      </c>
      <c r="C338">
        <f t="shared" si="30"/>
        <v>1.4393422895620192E-9</v>
      </c>
      <c r="D338" s="13">
        <f t="shared" si="32"/>
        <v>23.416666666666668</v>
      </c>
      <c r="E338">
        <f t="shared" si="33"/>
        <v>1.4393422895620192</v>
      </c>
    </row>
    <row r="339" spans="2:5">
      <c r="B339">
        <f t="shared" ref="B339:B402" si="34">B338+5</f>
        <v>1410</v>
      </c>
      <c r="C339">
        <f t="shared" ref="C339:C402" si="35">$K$36*EXP(-$K$32*(B339-1080))+(1/$K$32)*($K$33+$K$34*((B339-1080)-1/$K$32))</f>
        <v>1.4207463968092637E-9</v>
      </c>
      <c r="D339" s="13">
        <f t="shared" si="32"/>
        <v>23.5</v>
      </c>
      <c r="E339">
        <f t="shared" si="33"/>
        <v>1.4207463968092637</v>
      </c>
    </row>
    <row r="340" spans="2:5">
      <c r="B340">
        <f t="shared" si="34"/>
        <v>1415</v>
      </c>
      <c r="C340">
        <f t="shared" si="35"/>
        <v>1.4024604070257814E-9</v>
      </c>
      <c r="D340" s="13">
        <f t="shared" si="32"/>
        <v>23.583333333333332</v>
      </c>
      <c r="E340">
        <f t="shared" si="33"/>
        <v>1.4024604070257813</v>
      </c>
    </row>
    <row r="341" spans="2:5">
      <c r="B341">
        <f t="shared" si="34"/>
        <v>1420</v>
      </c>
      <c r="C341">
        <f t="shared" si="35"/>
        <v>1.3844791556383171E-9</v>
      </c>
      <c r="D341" s="13">
        <f t="shared" si="32"/>
        <v>23.666666666666668</v>
      </c>
      <c r="E341">
        <f t="shared" si="33"/>
        <v>1.3844791556383171</v>
      </c>
    </row>
    <row r="342" spans="2:5">
      <c r="B342">
        <f t="shared" si="34"/>
        <v>1425</v>
      </c>
      <c r="C342">
        <f t="shared" si="35"/>
        <v>1.3667975641419003E-9</v>
      </c>
      <c r="D342" s="13">
        <f t="shared" si="32"/>
        <v>23.75</v>
      </c>
      <c r="E342">
        <f t="shared" si="33"/>
        <v>1.3667975641419003</v>
      </c>
    </row>
    <row r="343" spans="2:5">
      <c r="B343">
        <f t="shared" si="34"/>
        <v>1430</v>
      </c>
      <c r="C343">
        <f t="shared" si="35"/>
        <v>1.3494106386655057E-9</v>
      </c>
      <c r="D343" s="13">
        <f t="shared" si="32"/>
        <v>23.833333333333332</v>
      </c>
      <c r="E343">
        <f t="shared" si="33"/>
        <v>1.3494106386655058</v>
      </c>
    </row>
    <row r="344" spans="2:5">
      <c r="B344">
        <f t="shared" si="34"/>
        <v>1435</v>
      </c>
      <c r="C344">
        <f t="shared" si="35"/>
        <v>1.3323134685616176E-9</v>
      </c>
      <c r="D344" s="13">
        <f t="shared" si="32"/>
        <v>23.916666666666668</v>
      </c>
      <c r="E344">
        <f t="shared" si="33"/>
        <v>1.3323134685616176</v>
      </c>
    </row>
    <row r="345" spans="2:5">
      <c r="B345">
        <f t="shared" si="34"/>
        <v>1440</v>
      </c>
      <c r="C345">
        <f t="shared" si="35"/>
        <v>1.3155012250192992E-9</v>
      </c>
      <c r="D345" s="13">
        <f t="shared" si="32"/>
        <v>24</v>
      </c>
      <c r="E345">
        <f t="shared" si="33"/>
        <v>1.3155012250192992</v>
      </c>
    </row>
    <row r="346" spans="2:5">
      <c r="B346">
        <f t="shared" si="34"/>
        <v>1445</v>
      </c>
      <c r="C346">
        <f t="shared" si="35"/>
        <v>1.2989691597003754E-9</v>
      </c>
      <c r="D346" s="13">
        <f t="shared" si="32"/>
        <v>24.083333333333332</v>
      </c>
      <c r="E346">
        <f t="shared" si="33"/>
        <v>1.2989691597003754</v>
      </c>
    </row>
    <row r="347" spans="2:5">
      <c r="B347">
        <f t="shared" si="34"/>
        <v>1450</v>
      </c>
      <c r="C347">
        <f t="shared" si="35"/>
        <v>1.2827126033983444E-9</v>
      </c>
      <c r="D347" s="13">
        <f t="shared" si="32"/>
        <v>24.166666666666668</v>
      </c>
      <c r="E347">
        <f t="shared" si="33"/>
        <v>1.2827126033983445</v>
      </c>
    </row>
    <row r="348" spans="2:5">
      <c r="B348">
        <f t="shared" si="34"/>
        <v>1455</v>
      </c>
      <c r="C348">
        <f t="shared" si="35"/>
        <v>1.2667269647196367E-9</v>
      </c>
      <c r="D348" s="13">
        <f t="shared" si="32"/>
        <v>24.25</v>
      </c>
      <c r="E348">
        <f t="shared" si="33"/>
        <v>1.2667269647196366</v>
      </c>
    </row>
    <row r="349" spans="2:5">
      <c r="B349">
        <f t="shared" si="34"/>
        <v>1460</v>
      </c>
      <c r="C349">
        <f t="shared" si="35"/>
        <v>1.2510077287868538E-9</v>
      </c>
      <c r="D349" s="13">
        <f t="shared" si="32"/>
        <v>24.333333333333332</v>
      </c>
      <c r="E349">
        <f t="shared" si="33"/>
        <v>1.2510077287868537</v>
      </c>
    </row>
    <row r="350" spans="2:5">
      <c r="B350">
        <f t="shared" si="34"/>
        <v>1465</v>
      </c>
      <c r="C350">
        <f t="shared" si="35"/>
        <v>1.2355504559636162E-9</v>
      </c>
      <c r="D350" s="13">
        <f t="shared" si="32"/>
        <v>24.416666666666668</v>
      </c>
      <c r="E350">
        <f t="shared" si="33"/>
        <v>1.2355504559636161</v>
      </c>
    </row>
    <row r="351" spans="2:5">
      <c r="B351">
        <f t="shared" si="34"/>
        <v>1470</v>
      </c>
      <c r="C351">
        <f t="shared" si="35"/>
        <v>1.2203507806006601E-9</v>
      </c>
      <c r="D351" s="13">
        <f t="shared" si="32"/>
        <v>24.5</v>
      </c>
      <c r="E351">
        <f t="shared" si="33"/>
        <v>1.2203507806006602</v>
      </c>
    </row>
    <row r="352" spans="2:5">
      <c r="B352">
        <f t="shared" si="34"/>
        <v>1475</v>
      </c>
      <c r="C352">
        <f t="shared" si="35"/>
        <v>1.2054044098028357E-9</v>
      </c>
      <c r="D352" s="13">
        <f t="shared" si="32"/>
        <v>24.583333333333332</v>
      </c>
      <c r="E352">
        <f t="shared" si="33"/>
        <v>1.2054044098028358</v>
      </c>
    </row>
    <row r="353" spans="2:5">
      <c r="B353">
        <f t="shared" si="34"/>
        <v>1480</v>
      </c>
      <c r="C353">
        <f t="shared" si="35"/>
        <v>1.1907071222166475E-9</v>
      </c>
      <c r="D353" s="13">
        <f t="shared" si="32"/>
        <v>24.666666666666668</v>
      </c>
      <c r="E353">
        <f t="shared" si="33"/>
        <v>1.1907071222166474</v>
      </c>
    </row>
    <row r="354" spans="2:5">
      <c r="B354">
        <f t="shared" si="34"/>
        <v>1485</v>
      </c>
      <c r="C354">
        <f t="shared" si="35"/>
        <v>1.1762547668380052E-9</v>
      </c>
      <c r="D354" s="13">
        <f t="shared" si="32"/>
        <v>24.75</v>
      </c>
      <c r="E354">
        <f t="shared" si="33"/>
        <v>1.1762547668380052</v>
      </c>
    </row>
    <row r="355" spans="2:5">
      <c r="B355">
        <f t="shared" si="34"/>
        <v>1490</v>
      </c>
      <c r="C355">
        <f t="shared" si="35"/>
        <v>1.1620432618398411E-9</v>
      </c>
      <c r="D355" s="13">
        <f t="shared" si="32"/>
        <v>24.833333333333332</v>
      </c>
      <c r="E355">
        <f t="shared" si="33"/>
        <v>1.1620432618398411</v>
      </c>
    </row>
    <row r="356" spans="2:5">
      <c r="B356">
        <f t="shared" si="34"/>
        <v>1495</v>
      </c>
      <c r="C356">
        <f t="shared" si="35"/>
        <v>1.1480685934192659E-9</v>
      </c>
      <c r="D356" s="13">
        <f t="shared" si="32"/>
        <v>24.916666666666668</v>
      </c>
      <c r="E356">
        <f t="shared" si="33"/>
        <v>1.1480685934192658</v>
      </c>
    </row>
    <row r="357" spans="2:5">
      <c r="B357">
        <f t="shared" si="34"/>
        <v>1500</v>
      </c>
      <c r="C357">
        <f t="shared" si="35"/>
        <v>1.1343268146639367E-9</v>
      </c>
      <c r="D357" s="13">
        <f t="shared" si="32"/>
        <v>25</v>
      </c>
      <c r="E357">
        <f t="shared" si="33"/>
        <v>1.1343268146639367</v>
      </c>
    </row>
    <row r="358" spans="2:5">
      <c r="B358">
        <f t="shared" si="34"/>
        <v>1505</v>
      </c>
      <c r="C358">
        <f t="shared" si="35"/>
        <v>1.1208140444373184E-9</v>
      </c>
      <c r="D358" s="13">
        <f t="shared" si="32"/>
        <v>25.083333333333332</v>
      </c>
      <c r="E358">
        <f t="shared" si="33"/>
        <v>1.1208140444373182</v>
      </c>
    </row>
    <row r="359" spans="2:5">
      <c r="B359">
        <f t="shared" si="34"/>
        <v>1510</v>
      </c>
      <c r="C359">
        <f t="shared" si="35"/>
        <v>1.1075264662825196E-9</v>
      </c>
      <c r="D359" s="13">
        <f t="shared" si="32"/>
        <v>25.166666666666668</v>
      </c>
      <c r="E359">
        <f t="shared" si="33"/>
        <v>1.1075264662825197</v>
      </c>
    </row>
    <row r="360" spans="2:5">
      <c r="B360">
        <f t="shared" si="34"/>
        <v>1515</v>
      </c>
      <c r="C360">
        <f t="shared" si="35"/>
        <v>1.0944603273444003E-9</v>
      </c>
      <c r="D360" s="13">
        <f t="shared" ref="D360:D423" si="36">B360/60</f>
        <v>25.25</v>
      </c>
      <c r="E360">
        <f t="shared" ref="E360:E423" si="37">C360*10^9</f>
        <v>1.0944603273444002</v>
      </c>
    </row>
    <row r="361" spans="2:5">
      <c r="B361">
        <f t="shared" si="34"/>
        <v>1520</v>
      </c>
      <c r="C361">
        <f t="shared" si="35"/>
        <v>1.0816119373096382E-9</v>
      </c>
      <c r="D361" s="13">
        <f t="shared" si="36"/>
        <v>25.333333333333332</v>
      </c>
      <c r="E361">
        <f t="shared" si="37"/>
        <v>1.0816119373096382</v>
      </c>
    </row>
    <row r="362" spans="2:5">
      <c r="B362">
        <f t="shared" si="34"/>
        <v>1525</v>
      </c>
      <c r="C362">
        <f t="shared" si="35"/>
        <v>1.0689776673644619E-9</v>
      </c>
      <c r="D362" s="13">
        <f t="shared" si="36"/>
        <v>25.416666666666668</v>
      </c>
      <c r="E362">
        <f t="shared" si="37"/>
        <v>1.068977667364462</v>
      </c>
    </row>
    <row r="363" spans="2:5">
      <c r="B363">
        <f t="shared" si="34"/>
        <v>1530</v>
      </c>
      <c r="C363">
        <f t="shared" si="35"/>
        <v>1.0565539491697537E-9</v>
      </c>
      <c r="D363" s="13">
        <f t="shared" si="36"/>
        <v>25.5</v>
      </c>
      <c r="E363">
        <f t="shared" si="37"/>
        <v>1.0565539491697538</v>
      </c>
    </row>
    <row r="364" spans="2:5">
      <c r="B364">
        <f t="shared" si="34"/>
        <v>1535</v>
      </c>
      <c r="C364">
        <f t="shared" si="35"/>
        <v>1.0443372738532306E-9</v>
      </c>
      <c r="D364" s="13">
        <f t="shared" si="36"/>
        <v>25.583333333333332</v>
      </c>
      <c r="E364">
        <f t="shared" si="37"/>
        <v>1.0443372738532306</v>
      </c>
    </row>
    <row r="365" spans="2:5">
      <c r="B365">
        <f t="shared" si="34"/>
        <v>1540</v>
      </c>
      <c r="C365">
        <f t="shared" si="35"/>
        <v>1.0323241910184221E-9</v>
      </c>
      <c r="D365" s="13">
        <f t="shared" si="36"/>
        <v>25.666666666666668</v>
      </c>
      <c r="E365">
        <f t="shared" si="37"/>
        <v>1.0323241910184222</v>
      </c>
    </row>
    <row r="366" spans="2:5">
      <c r="B366">
        <f t="shared" si="34"/>
        <v>1545</v>
      </c>
      <c r="C366">
        <f t="shared" si="35"/>
        <v>1.0205113077701639E-9</v>
      </c>
      <c r="D366" s="13">
        <f t="shared" si="36"/>
        <v>25.75</v>
      </c>
      <c r="E366">
        <f t="shared" si="37"/>
        <v>1.020511307770164</v>
      </c>
    </row>
    <row r="367" spans="2:5">
      <c r="B367">
        <f t="shared" si="34"/>
        <v>1550</v>
      </c>
      <c r="C367">
        <f t="shared" si="35"/>
        <v>1.0088952877563297E-9</v>
      </c>
      <c r="D367" s="13">
        <f t="shared" si="36"/>
        <v>25.833333333333332</v>
      </c>
      <c r="E367">
        <f t="shared" si="37"/>
        <v>1.0088952877563298</v>
      </c>
    </row>
    <row r="368" spans="2:5">
      <c r="B368">
        <f t="shared" si="34"/>
        <v>1555</v>
      </c>
      <c r="C368">
        <f t="shared" si="35"/>
        <v>9.974728502255357E-10</v>
      </c>
      <c r="D368" s="13">
        <f t="shared" si="36"/>
        <v>25.916666666666668</v>
      </c>
      <c r="E368">
        <f t="shared" si="37"/>
        <v>0.99747285022553567</v>
      </c>
    </row>
    <row r="369" spans="2:5">
      <c r="B369">
        <f t="shared" si="34"/>
        <v>1560</v>
      </c>
      <c r="C369">
        <f t="shared" si="35"/>
        <v>9.8624076910054532E-10</v>
      </c>
      <c r="D369" s="13">
        <f t="shared" si="36"/>
        <v>26</v>
      </c>
      <c r="E369">
        <f t="shared" si="37"/>
        <v>0.98624076910054537</v>
      </c>
    </row>
    <row r="370" spans="2:5">
      <c r="B370">
        <f t="shared" si="34"/>
        <v>1565</v>
      </c>
      <c r="C370">
        <f t="shared" si="35"/>
        <v>9.7519587206711929E-10</v>
      </c>
      <c r="D370" s="13">
        <f t="shared" si="36"/>
        <v>26.083333333333332</v>
      </c>
      <c r="E370">
        <f t="shared" si="37"/>
        <v>0.97519587206711933</v>
      </c>
    </row>
    <row r="371" spans="2:5">
      <c r="B371">
        <f t="shared" si="34"/>
        <v>1570</v>
      </c>
      <c r="C371">
        <f t="shared" si="35"/>
        <v>9.6433503967804666E-10</v>
      </c>
      <c r="D371" s="13">
        <f t="shared" si="36"/>
        <v>26.166666666666668</v>
      </c>
      <c r="E371">
        <f t="shared" si="37"/>
        <v>0.96433503967804668</v>
      </c>
    </row>
    <row r="372" spans="2:5">
      <c r="B372">
        <f t="shared" si="34"/>
        <v>1575</v>
      </c>
      <c r="C372">
        <f t="shared" si="35"/>
        <v>9.5365520447211053E-10</v>
      </c>
      <c r="D372" s="13">
        <f t="shared" si="36"/>
        <v>26.25</v>
      </c>
      <c r="E372">
        <f t="shared" si="37"/>
        <v>0.9536552044721105</v>
      </c>
    </row>
    <row r="373" spans="2:5">
      <c r="B373">
        <f t="shared" si="34"/>
        <v>1580</v>
      </c>
      <c r="C373">
        <f t="shared" si="35"/>
        <v>9.4315335010773286E-10</v>
      </c>
      <c r="D373" s="13">
        <f t="shared" si="36"/>
        <v>26.333333333333332</v>
      </c>
      <c r="E373">
        <f t="shared" si="37"/>
        <v>0.94315335010773282</v>
      </c>
    </row>
    <row r="374" spans="2:5">
      <c r="B374">
        <f t="shared" si="34"/>
        <v>1585</v>
      </c>
      <c r="C374">
        <f t="shared" si="35"/>
        <v>9.3282651051106024E-10</v>
      </c>
      <c r="D374" s="13">
        <f t="shared" si="36"/>
        <v>26.416666666666668</v>
      </c>
      <c r="E374">
        <f t="shared" si="37"/>
        <v>0.93282651051106025</v>
      </c>
    </row>
    <row r="375" spans="2:5">
      <c r="B375">
        <f t="shared" si="34"/>
        <v>1590</v>
      </c>
      <c r="C375">
        <f t="shared" si="35"/>
        <v>9.226717690382459E-10</v>
      </c>
      <c r="D375" s="13">
        <f t="shared" si="36"/>
        <v>26.5</v>
      </c>
      <c r="E375">
        <f t="shared" si="37"/>
        <v>0.92267176903824588</v>
      </c>
    </row>
    <row r="376" spans="2:5">
      <c r="B376">
        <f t="shared" si="34"/>
        <v>1595</v>
      </c>
      <c r="C376">
        <f t="shared" si="35"/>
        <v>9.1268625765169107E-10</v>
      </c>
      <c r="D376" s="13">
        <f t="shared" si="36"/>
        <v>26.583333333333332</v>
      </c>
      <c r="E376">
        <f t="shared" si="37"/>
        <v>0.91268625765169109</v>
      </c>
    </row>
    <row r="377" spans="2:5">
      <c r="B377">
        <f t="shared" si="34"/>
        <v>1600</v>
      </c>
      <c r="C377">
        <f t="shared" si="35"/>
        <v>9.0286715611001708E-10</v>
      </c>
      <c r="D377" s="13">
        <f t="shared" si="36"/>
        <v>26.666666666666668</v>
      </c>
      <c r="E377">
        <f t="shared" si="37"/>
        <v>0.90286715611001711</v>
      </c>
    </row>
    <row r="378" spans="2:5">
      <c r="B378">
        <f t="shared" si="34"/>
        <v>1605</v>
      </c>
      <c r="C378">
        <f t="shared" si="35"/>
        <v>8.9321169117153377E-10</v>
      </c>
      <c r="D378" s="13">
        <f t="shared" si="36"/>
        <v>26.75</v>
      </c>
      <c r="E378">
        <f t="shared" si="37"/>
        <v>0.89321169117153376</v>
      </c>
    </row>
    <row r="379" spans="2:5">
      <c r="B379">
        <f t="shared" si="34"/>
        <v>1610</v>
      </c>
      <c r="C379">
        <f t="shared" si="35"/>
        <v>8.8371713581098419E-10</v>
      </c>
      <c r="D379" s="13">
        <f t="shared" si="36"/>
        <v>26.833333333333332</v>
      </c>
      <c r="E379">
        <f t="shared" si="37"/>
        <v>0.88371713581098421</v>
      </c>
    </row>
    <row r="380" spans="2:5">
      <c r="B380">
        <f t="shared" si="34"/>
        <v>1615</v>
      </c>
      <c r="C380">
        <f t="shared" si="35"/>
        <v>8.7438080844934192E-10</v>
      </c>
      <c r="D380" s="13">
        <f t="shared" si="36"/>
        <v>26.916666666666668</v>
      </c>
      <c r="E380">
        <f t="shared" si="37"/>
        <v>0.87438080844934196</v>
      </c>
    </row>
    <row r="381" spans="2:5">
      <c r="B381">
        <f t="shared" si="34"/>
        <v>1620</v>
      </c>
      <c r="C381">
        <f t="shared" si="35"/>
        <v>8.6520007219644315E-10</v>
      </c>
      <c r="D381" s="13">
        <f t="shared" si="36"/>
        <v>27</v>
      </c>
      <c r="E381">
        <f t="shared" si="37"/>
        <v>0.86520007219644313</v>
      </c>
    </row>
    <row r="382" spans="2:5">
      <c r="B382">
        <f t="shared" si="34"/>
        <v>1625</v>
      </c>
      <c r="C382">
        <f t="shared" si="35"/>
        <v>8.561723341062417E-10</v>
      </c>
      <c r="D382" s="13">
        <f t="shared" si="36"/>
        <v>27.083333333333332</v>
      </c>
      <c r="E382">
        <f t="shared" si="37"/>
        <v>0.85617233410624172</v>
      </c>
    </row>
    <row r="383" spans="2:5">
      <c r="B383">
        <f t="shared" si="34"/>
        <v>1630</v>
      </c>
      <c r="C383">
        <f t="shared" si="35"/>
        <v>8.4729504444447399E-10</v>
      </c>
      <c r="D383" s="13">
        <f t="shared" si="36"/>
        <v>27.166666666666668</v>
      </c>
      <c r="E383">
        <f t="shared" si="37"/>
        <v>0.84729504444447401</v>
      </c>
    </row>
    <row r="384" spans="2:5">
      <c r="B384">
        <f t="shared" si="34"/>
        <v>1635</v>
      </c>
      <c r="C384">
        <f t="shared" si="35"/>
        <v>8.3856569596852911E-10</v>
      </c>
      <c r="D384" s="13">
        <f t="shared" si="36"/>
        <v>27.25</v>
      </c>
      <c r="E384">
        <f t="shared" si="37"/>
        <v>0.83856569596852915</v>
      </c>
    </row>
    <row r="385" spans="2:5">
      <c r="B385">
        <f t="shared" si="34"/>
        <v>1640</v>
      </c>
      <c r="C385">
        <f t="shared" si="35"/>
        <v>8.2998182321932046E-10</v>
      </c>
      <c r="D385" s="13">
        <f t="shared" si="36"/>
        <v>27.333333333333332</v>
      </c>
      <c r="E385">
        <f t="shared" si="37"/>
        <v>0.82998182321932046</v>
      </c>
    </row>
    <row r="386" spans="2:5">
      <c r="B386">
        <f t="shared" si="34"/>
        <v>1645</v>
      </c>
      <c r="C386">
        <f t="shared" si="35"/>
        <v>8.2154100182495725E-10</v>
      </c>
      <c r="D386" s="13">
        <f t="shared" si="36"/>
        <v>27.416666666666668</v>
      </c>
      <c r="E386">
        <f t="shared" si="37"/>
        <v>0.82154100182495726</v>
      </c>
    </row>
    <row r="387" spans="2:5">
      <c r="B387">
        <f t="shared" si="34"/>
        <v>1650</v>
      </c>
      <c r="C387">
        <f t="shared" si="35"/>
        <v>8.1324084781602143E-10</v>
      </c>
      <c r="D387" s="13">
        <f t="shared" si="36"/>
        <v>27.5</v>
      </c>
      <c r="E387">
        <f t="shared" si="37"/>
        <v>0.81324084781602146</v>
      </c>
    </row>
    <row r="388" spans="2:5">
      <c r="B388">
        <f t="shared" si="34"/>
        <v>1655</v>
      </c>
      <c r="C388">
        <f t="shared" si="35"/>
        <v>8.0507901695225474E-10</v>
      </c>
      <c r="D388" s="13">
        <f t="shared" si="36"/>
        <v>27.583333333333332</v>
      </c>
      <c r="E388">
        <f t="shared" si="37"/>
        <v>0.8050790169522547</v>
      </c>
    </row>
    <row r="389" spans="2:5">
      <c r="B389">
        <f t="shared" si="34"/>
        <v>1660</v>
      </c>
      <c r="C389">
        <f t="shared" si="35"/>
        <v>7.9705320406046816E-10</v>
      </c>
      <c r="D389" s="13">
        <f t="shared" si="36"/>
        <v>27.666666666666668</v>
      </c>
      <c r="E389">
        <f t="shared" si="37"/>
        <v>0.7970532040604682</v>
      </c>
    </row>
    <row r="390" spans="2:5">
      <c r="B390">
        <f t="shared" si="34"/>
        <v>1665</v>
      </c>
      <c r="C390">
        <f t="shared" si="35"/>
        <v>7.8916114238348289E-10</v>
      </c>
      <c r="D390" s="13">
        <f t="shared" si="36"/>
        <v>27.75</v>
      </c>
      <c r="E390">
        <f t="shared" si="37"/>
        <v>0.78916114238348289</v>
      </c>
    </row>
    <row r="391" spans="2:5">
      <c r="B391">
        <f t="shared" si="34"/>
        <v>1670</v>
      </c>
      <c r="C391">
        <f t="shared" si="35"/>
        <v>7.8140060293992304E-10</v>
      </c>
      <c r="D391" s="13">
        <f t="shared" si="36"/>
        <v>27.833333333333332</v>
      </c>
      <c r="E391">
        <f t="shared" si="37"/>
        <v>0.78140060293992308</v>
      </c>
    </row>
    <row r="392" spans="2:5">
      <c r="B392">
        <f t="shared" si="34"/>
        <v>1675</v>
      </c>
      <c r="C392">
        <f t="shared" si="35"/>
        <v>7.7376939389467732E-10</v>
      </c>
      <c r="D392" s="13">
        <f t="shared" si="36"/>
        <v>27.916666666666668</v>
      </c>
      <c r="E392">
        <f t="shared" si="37"/>
        <v>0.77376939389467736</v>
      </c>
    </row>
    <row r="393" spans="2:5">
      <c r="B393">
        <f t="shared" si="34"/>
        <v>1680</v>
      </c>
      <c r="C393">
        <f t="shared" si="35"/>
        <v>7.6626535993985124E-10</v>
      </c>
      <c r="D393" s="13">
        <f t="shared" si="36"/>
        <v>28</v>
      </c>
      <c r="E393">
        <f t="shared" si="37"/>
        <v>0.76626535993985123</v>
      </c>
    </row>
    <row r="394" spans="2:5">
      <c r="B394">
        <f t="shared" si="34"/>
        <v>1685</v>
      </c>
      <c r="C394">
        <f t="shared" si="35"/>
        <v>7.5888638168603651E-10</v>
      </c>
      <c r="D394" s="13">
        <f t="shared" si="36"/>
        <v>28.083333333333332</v>
      </c>
      <c r="E394">
        <f t="shared" si="37"/>
        <v>0.7588863816860365</v>
      </c>
    </row>
    <row r="395" spans="2:5">
      <c r="B395">
        <f t="shared" si="34"/>
        <v>1690</v>
      </c>
      <c r="C395">
        <f t="shared" si="35"/>
        <v>7.5163037506372458E-10</v>
      </c>
      <c r="D395" s="13">
        <f t="shared" si="36"/>
        <v>28.166666666666668</v>
      </c>
      <c r="E395">
        <f t="shared" si="37"/>
        <v>0.75163037506372454</v>
      </c>
    </row>
    <row r="396" spans="2:5">
      <c r="B396">
        <f t="shared" si="34"/>
        <v>1695</v>
      </c>
      <c r="C396">
        <f t="shared" si="35"/>
        <v>7.4449529073469631E-10</v>
      </c>
      <c r="D396" s="13">
        <f t="shared" si="36"/>
        <v>28.25</v>
      </c>
      <c r="E396">
        <f t="shared" si="37"/>
        <v>0.74449529073469634</v>
      </c>
    </row>
    <row r="397" spans="2:5">
      <c r="B397">
        <f t="shared" si="34"/>
        <v>1700</v>
      </c>
      <c r="C397">
        <f t="shared" si="35"/>
        <v>7.3747911351321989E-10</v>
      </c>
      <c r="D397" s="13">
        <f t="shared" si="36"/>
        <v>28.333333333333332</v>
      </c>
      <c r="E397">
        <f t="shared" si="37"/>
        <v>0.73747911351321993</v>
      </c>
    </row>
    <row r="398" spans="2:5">
      <c r="B398">
        <f t="shared" si="34"/>
        <v>1705</v>
      </c>
      <c r="C398">
        <f t="shared" si="35"/>
        <v>7.3057986179689662E-10</v>
      </c>
      <c r="D398" s="13">
        <f t="shared" si="36"/>
        <v>28.416666666666668</v>
      </c>
      <c r="E398">
        <f t="shared" si="37"/>
        <v>0.7305798617968966</v>
      </c>
    </row>
    <row r="399" spans="2:5">
      <c r="B399">
        <f t="shared" si="34"/>
        <v>1710</v>
      </c>
      <c r="C399">
        <f t="shared" si="35"/>
        <v>7.2379558700698791E-10</v>
      </c>
      <c r="D399" s="13">
        <f t="shared" si="36"/>
        <v>28.5</v>
      </c>
      <c r="E399">
        <f t="shared" si="37"/>
        <v>0.72379558700698787</v>
      </c>
    </row>
    <row r="400" spans="2:5">
      <c r="B400">
        <f t="shared" si="34"/>
        <v>1715</v>
      </c>
      <c r="C400">
        <f t="shared" si="35"/>
        <v>7.1712437303807405E-10</v>
      </c>
      <c r="D400" s="13">
        <f t="shared" si="36"/>
        <v>28.583333333333332</v>
      </c>
      <c r="E400">
        <f t="shared" si="37"/>
        <v>0.71712437303807408</v>
      </c>
    </row>
    <row r="401" spans="2:5">
      <c r="B401">
        <f t="shared" si="34"/>
        <v>1720</v>
      </c>
      <c r="C401">
        <f t="shared" si="35"/>
        <v>7.1056433571688078E-10</v>
      </c>
      <c r="D401" s="13">
        <f t="shared" si="36"/>
        <v>28.666666666666668</v>
      </c>
      <c r="E401">
        <f t="shared" si="37"/>
        <v>0.71056433571688082</v>
      </c>
    </row>
    <row r="402" spans="2:5">
      <c r="B402">
        <f t="shared" si="34"/>
        <v>1725</v>
      </c>
      <c r="C402">
        <f t="shared" si="35"/>
        <v>7.0411362227012632E-10</v>
      </c>
      <c r="D402" s="13">
        <f t="shared" si="36"/>
        <v>28.75</v>
      </c>
      <c r="E402">
        <f t="shared" si="37"/>
        <v>0.7041136222701263</v>
      </c>
    </row>
    <row r="403" spans="2:5">
      <c r="B403">
        <f t="shared" ref="B403:B425" si="38">B402+5</f>
        <v>1730</v>
      </c>
      <c r="C403">
        <f t="shared" ref="C403:C453" si="39">$K$36*EXP(-$K$32*(B403-1080))+(1/$K$32)*($K$33+$K$34*((B403-1080)-1/$K$32))</f>
        <v>6.9777041080123653E-10</v>
      </c>
      <c r="D403" s="13">
        <f t="shared" si="36"/>
        <v>28.833333333333332</v>
      </c>
      <c r="E403">
        <f t="shared" si="37"/>
        <v>0.69777041080123658</v>
      </c>
    </row>
    <row r="404" spans="2:5">
      <c r="B404">
        <f t="shared" si="38"/>
        <v>1735</v>
      </c>
      <c r="C404">
        <f t="shared" si="39"/>
        <v>6.9153290977578021E-10</v>
      </c>
      <c r="D404" s="13">
        <f t="shared" si="36"/>
        <v>28.916666666666668</v>
      </c>
      <c r="E404">
        <f t="shared" si="37"/>
        <v>0.69153290977578019</v>
      </c>
    </row>
    <row r="405" spans="2:5">
      <c r="B405">
        <f t="shared" si="38"/>
        <v>1740</v>
      </c>
      <c r="C405">
        <f t="shared" si="39"/>
        <v>6.8539935751548049E-10</v>
      </c>
      <c r="D405" s="13">
        <f t="shared" si="36"/>
        <v>29</v>
      </c>
      <c r="E405">
        <f t="shared" si="37"/>
        <v>0.68539935751548053</v>
      </c>
    </row>
    <row r="406" spans="2:5">
      <c r="B406">
        <f t="shared" si="38"/>
        <v>1745</v>
      </c>
      <c r="C406">
        <f t="shared" si="39"/>
        <v>6.7936802170065767E-10</v>
      </c>
      <c r="D406" s="13">
        <f t="shared" si="36"/>
        <v>29.083333333333332</v>
      </c>
      <c r="E406">
        <f t="shared" si="37"/>
        <v>0.67936802170065769</v>
      </c>
    </row>
    <row r="407" spans="2:5">
      <c r="B407">
        <f t="shared" si="38"/>
        <v>1750</v>
      </c>
      <c r="C407">
        <f t="shared" si="39"/>
        <v>6.7343719888096498E-10</v>
      </c>
      <c r="D407" s="13">
        <f t="shared" si="36"/>
        <v>29.166666666666668</v>
      </c>
      <c r="E407">
        <f t="shared" si="37"/>
        <v>0.67343719888096498</v>
      </c>
    </row>
    <row r="408" spans="2:5">
      <c r="B408">
        <f t="shared" si="38"/>
        <v>1755</v>
      </c>
      <c r="C408">
        <f t="shared" si="39"/>
        <v>6.6760521399427681E-10</v>
      </c>
      <c r="D408" s="13">
        <f t="shared" si="36"/>
        <v>29.25</v>
      </c>
      <c r="E408">
        <f t="shared" si="37"/>
        <v>0.66760521399427686</v>
      </c>
    </row>
    <row r="409" spans="2:5">
      <c r="B409">
        <f t="shared" si="38"/>
        <v>1760</v>
      </c>
      <c r="C409">
        <f t="shared" si="39"/>
        <v>6.6187041989359533E-10</v>
      </c>
      <c r="D409" s="13">
        <f t="shared" si="36"/>
        <v>29.333333333333332</v>
      </c>
      <c r="E409">
        <f t="shared" si="37"/>
        <v>0.6618704198935953</v>
      </c>
    </row>
    <row r="410" spans="2:5">
      <c r="B410">
        <f t="shared" si="38"/>
        <v>1765</v>
      </c>
      <c r="C410">
        <f t="shared" si="39"/>
        <v>6.5623119688184206E-10</v>
      </c>
      <c r="D410" s="13">
        <f t="shared" si="36"/>
        <v>29.416666666666668</v>
      </c>
      <c r="E410">
        <f t="shared" si="37"/>
        <v>0.65623119688184206</v>
      </c>
    </row>
    <row r="411" spans="2:5">
      <c r="B411">
        <f t="shared" si="38"/>
        <v>1770</v>
      </c>
      <c r="C411">
        <f t="shared" si="39"/>
        <v>6.5068595225440053E-10</v>
      </c>
      <c r="D411" s="13">
        <f t="shared" si="36"/>
        <v>29.5</v>
      </c>
      <c r="E411">
        <f t="shared" si="37"/>
        <v>0.65068595225440051</v>
      </c>
    </row>
    <row r="412" spans="2:5">
      <c r="B412">
        <f t="shared" si="38"/>
        <v>1775</v>
      </c>
      <c r="C412">
        <f t="shared" si="39"/>
        <v>6.4523311984928345E-10</v>
      </c>
      <c r="D412" s="13">
        <f t="shared" si="36"/>
        <v>29.583333333333332</v>
      </c>
      <c r="E412">
        <f t="shared" si="37"/>
        <v>0.64523311984928344</v>
      </c>
    </row>
    <row r="413" spans="2:5">
      <c r="B413">
        <f t="shared" si="38"/>
        <v>1780</v>
      </c>
      <c r="C413">
        <f t="shared" si="39"/>
        <v>6.3987115960479666E-10</v>
      </c>
      <c r="D413" s="13">
        <f t="shared" si="36"/>
        <v>29.666666666666668</v>
      </c>
      <c r="E413">
        <f t="shared" si="37"/>
        <v>0.63987115960479668</v>
      </c>
    </row>
    <row r="414" spans="2:5">
      <c r="B414">
        <f t="shared" si="38"/>
        <v>1785</v>
      </c>
      <c r="C414">
        <f t="shared" si="39"/>
        <v>6.3459855712457456E-10</v>
      </c>
      <c r="D414" s="13">
        <f t="shared" si="36"/>
        <v>29.75</v>
      </c>
      <c r="E414">
        <f t="shared" si="37"/>
        <v>0.63459855712457458</v>
      </c>
    </row>
    <row r="415" spans="2:5">
      <c r="B415">
        <f t="shared" si="38"/>
        <v>1790</v>
      </c>
      <c r="C415">
        <f t="shared" si="39"/>
        <v>6.2941382324986344E-10</v>
      </c>
      <c r="D415" s="13">
        <f t="shared" si="36"/>
        <v>29.833333333333332</v>
      </c>
      <c r="E415">
        <f t="shared" si="37"/>
        <v>0.62941382324986339</v>
      </c>
    </row>
    <row r="416" spans="2:5">
      <c r="B416">
        <f t="shared" si="38"/>
        <v>1795</v>
      </c>
      <c r="C416">
        <f t="shared" si="39"/>
        <v>6.2431549363893403E-10</v>
      </c>
      <c r="D416" s="13">
        <f t="shared" si="36"/>
        <v>29.916666666666668</v>
      </c>
      <c r="E416">
        <f t="shared" si="37"/>
        <v>0.62431549363893402</v>
      </c>
    </row>
    <row r="417" spans="2:5">
      <c r="B417">
        <f t="shared" si="38"/>
        <v>1800</v>
      </c>
      <c r="C417">
        <f t="shared" si="39"/>
        <v>6.1930212835350206E-10</v>
      </c>
      <c r="D417" s="13">
        <f t="shared" si="36"/>
        <v>30</v>
      </c>
      <c r="E417">
        <f t="shared" si="37"/>
        <v>0.61930212835350207</v>
      </c>
    </row>
    <row r="418" spans="2:5">
      <c r="B418">
        <f t="shared" si="38"/>
        <v>1805</v>
      </c>
      <c r="C418">
        <f t="shared" si="39"/>
        <v>6.1437231145204181E-10</v>
      </c>
      <c r="D418" s="13">
        <f t="shared" si="36"/>
        <v>30.083333333333332</v>
      </c>
      <c r="E418">
        <f t="shared" si="37"/>
        <v>0.61437231145204185</v>
      </c>
    </row>
    <row r="419" spans="2:5">
      <c r="B419">
        <f t="shared" si="38"/>
        <v>1810</v>
      </c>
      <c r="C419">
        <f t="shared" si="39"/>
        <v>6.095246505898774E-10</v>
      </c>
      <c r="D419" s="13">
        <f t="shared" si="36"/>
        <v>30.166666666666668</v>
      </c>
      <c r="E419">
        <f t="shared" si="37"/>
        <v>0.60952465058987737</v>
      </c>
    </row>
    <row r="420" spans="2:5">
      <c r="B420">
        <f t="shared" si="38"/>
        <v>1815</v>
      </c>
      <c r="C420">
        <f t="shared" si="39"/>
        <v>6.0475777662593754E-10</v>
      </c>
      <c r="D420" s="13">
        <f t="shared" si="36"/>
        <v>30.25</v>
      </c>
      <c r="E420">
        <f t="shared" si="37"/>
        <v>0.60475777662593755</v>
      </c>
    </row>
    <row r="421" spans="2:5">
      <c r="B421">
        <f t="shared" si="38"/>
        <v>1820</v>
      </c>
      <c r="C421">
        <f t="shared" si="39"/>
        <v>6.0007034323606502E-10</v>
      </c>
      <c r="D421" s="13">
        <f t="shared" si="36"/>
        <v>30.333333333333332</v>
      </c>
      <c r="E421">
        <f t="shared" si="37"/>
        <v>0.60007034323606501</v>
      </c>
    </row>
    <row r="422" spans="2:5">
      <c r="B422">
        <f t="shared" si="38"/>
        <v>1825</v>
      </c>
      <c r="C422">
        <f t="shared" si="39"/>
        <v>5.9546102653277006E-10</v>
      </c>
      <c r="D422" s="13">
        <f t="shared" si="36"/>
        <v>30.416666666666668</v>
      </c>
      <c r="E422">
        <f t="shared" si="37"/>
        <v>0.59546102653277011</v>
      </c>
    </row>
    <row r="423" spans="2:5">
      <c r="B423">
        <f t="shared" si="38"/>
        <v>1830</v>
      </c>
      <c r="C423">
        <f t="shared" si="39"/>
        <v>5.9092852469131904E-10</v>
      </c>
      <c r="D423" s="13">
        <f t="shared" si="36"/>
        <v>30.5</v>
      </c>
      <c r="E423">
        <f t="shared" si="37"/>
        <v>0.59092852469131907</v>
      </c>
    </row>
    <row r="424" spans="2:5">
      <c r="B424">
        <f t="shared" si="38"/>
        <v>1835</v>
      </c>
      <c r="C424">
        <f t="shared" si="39"/>
        <v>5.8647155758205746E-10</v>
      </c>
      <c r="D424" s="13">
        <f t="shared" ref="D424:D453" si="40">B424/60</f>
        <v>30.583333333333332</v>
      </c>
      <c r="E424">
        <f t="shared" ref="E424:E453" si="41">C424*10^9</f>
        <v>0.58647155758205749</v>
      </c>
    </row>
    <row r="425" spans="2:5">
      <c r="B425">
        <f t="shared" si="38"/>
        <v>1840</v>
      </c>
      <c r="C425">
        <f t="shared" si="39"/>
        <v>5.8208886640885755E-10</v>
      </c>
      <c r="D425" s="13">
        <f t="shared" si="40"/>
        <v>30.666666666666668</v>
      </c>
      <c r="E425">
        <f t="shared" si="41"/>
        <v>0.5820888664088576</v>
      </c>
    </row>
    <row r="426" spans="2:5">
      <c r="B426">
        <f>B425+5</f>
        <v>1845</v>
      </c>
      <c r="C426">
        <f t="shared" si="39"/>
        <v>5.7777921335359249E-10</v>
      </c>
      <c r="D426" s="13">
        <f t="shared" si="40"/>
        <v>30.75</v>
      </c>
      <c r="E426">
        <f t="shared" si="41"/>
        <v>0.5777792133535925</v>
      </c>
    </row>
    <row r="427" spans="2:5">
      <c r="B427">
        <f t="shared" ref="B427:B436" si="42">B426+5</f>
        <v>1850</v>
      </c>
      <c r="C427">
        <f t="shared" si="39"/>
        <v>5.7354138122653577E-10</v>
      </c>
      <c r="D427" s="13">
        <f t="shared" si="40"/>
        <v>30.833333333333332</v>
      </c>
      <c r="E427">
        <f t="shared" si="41"/>
        <v>0.57354138122653575</v>
      </c>
    </row>
    <row r="428" spans="2:5">
      <c r="B428">
        <f t="shared" si="42"/>
        <v>1855</v>
      </c>
      <c r="C428">
        <f t="shared" si="39"/>
        <v>5.6937417312258555E-10</v>
      </c>
      <c r="D428" s="13">
        <f t="shared" si="40"/>
        <v>30.916666666666668</v>
      </c>
      <c r="E428">
        <f t="shared" si="41"/>
        <v>0.56937417312258554</v>
      </c>
    </row>
    <row r="429" spans="2:5">
      <c r="B429">
        <f t="shared" si="42"/>
        <v>1860</v>
      </c>
      <c r="C429">
        <f t="shared" si="39"/>
        <v>5.6527641208321888E-10</v>
      </c>
      <c r="D429" s="13">
        <f t="shared" si="40"/>
        <v>31</v>
      </c>
      <c r="E429">
        <f t="shared" si="41"/>
        <v>0.56527641208321888</v>
      </c>
    </row>
    <row r="430" spans="2:5">
      <c r="B430">
        <f t="shared" si="42"/>
        <v>1865</v>
      </c>
      <c r="C430">
        <f t="shared" si="39"/>
        <v>5.6124694076408009E-10</v>
      </c>
      <c r="D430" s="13">
        <f t="shared" si="40"/>
        <v>31.083333333333332</v>
      </c>
      <c r="E430">
        <f t="shared" si="41"/>
        <v>0.5612469407640801</v>
      </c>
    </row>
    <row r="431" spans="2:5">
      <c r="B431">
        <f t="shared" si="42"/>
        <v>1870</v>
      </c>
      <c r="C431">
        <f t="shared" si="39"/>
        <v>5.5728462110810724E-10</v>
      </c>
      <c r="D431" s="13">
        <f t="shared" si="40"/>
        <v>31.166666666666668</v>
      </c>
      <c r="E431">
        <f t="shared" si="41"/>
        <v>0.55728462110810728</v>
      </c>
    </row>
    <row r="432" spans="2:5">
      <c r="B432">
        <f t="shared" si="42"/>
        <v>1875</v>
      </c>
      <c r="C432">
        <f t="shared" si="39"/>
        <v>5.5338833402410701E-10</v>
      </c>
      <c r="D432" s="13">
        <f t="shared" si="40"/>
        <v>31.25</v>
      </c>
      <c r="E432">
        <f t="shared" si="41"/>
        <v>0.55338833402410703</v>
      </c>
    </row>
    <row r="433" spans="2:5">
      <c r="B433">
        <f t="shared" si="42"/>
        <v>1880</v>
      </c>
      <c r="C433">
        <f t="shared" si="39"/>
        <v>5.4955697907068688E-10</v>
      </c>
      <c r="D433" s="13">
        <f t="shared" si="40"/>
        <v>31.333333333333332</v>
      </c>
      <c r="E433">
        <f t="shared" si="41"/>
        <v>0.5495569790706869</v>
      </c>
    </row>
    <row r="434" spans="2:5">
      <c r="B434">
        <f t="shared" si="42"/>
        <v>1885</v>
      </c>
      <c r="C434">
        <f t="shared" si="39"/>
        <v>5.457894741454525E-10</v>
      </c>
      <c r="D434" s="13">
        <f t="shared" si="40"/>
        <v>31.416666666666668</v>
      </c>
      <c r="E434">
        <f t="shared" si="41"/>
        <v>0.54578947414545254</v>
      </c>
    </row>
    <row r="435" spans="2:5">
      <c r="B435">
        <f t="shared" si="42"/>
        <v>1890</v>
      </c>
      <c r="C435">
        <f t="shared" si="39"/>
        <v>5.4208475517938698E-10</v>
      </c>
      <c r="D435" s="13">
        <f t="shared" si="40"/>
        <v>31.5</v>
      </c>
      <c r="E435">
        <f t="shared" si="41"/>
        <v>0.54208475517938692</v>
      </c>
    </row>
    <row r="436" spans="2:5">
      <c r="B436">
        <f t="shared" si="42"/>
        <v>1895</v>
      </c>
      <c r="C436">
        <f t="shared" si="39"/>
        <v>5.3844177583632148E-10</v>
      </c>
      <c r="D436" s="13">
        <f t="shared" si="40"/>
        <v>31.583333333333332</v>
      </c>
      <c r="E436">
        <f t="shared" si="41"/>
        <v>0.53844177583632147</v>
      </c>
    </row>
    <row r="437" spans="2:5">
      <c r="B437">
        <f>B436+5</f>
        <v>1900</v>
      </c>
      <c r="C437">
        <f t="shared" si="39"/>
        <v>5.3485950721741575E-10</v>
      </c>
      <c r="D437" s="13">
        <f t="shared" si="40"/>
        <v>31.666666666666668</v>
      </c>
      <c r="E437">
        <f t="shared" si="41"/>
        <v>0.53485950721741571</v>
      </c>
    </row>
    <row r="438" spans="2:5">
      <c r="B438">
        <f t="shared" ref="B438:B443" si="43">B437+5</f>
        <v>1905</v>
      </c>
      <c r="C438">
        <f t="shared" si="39"/>
        <v>5.3133693757056223E-10</v>
      </c>
      <c r="D438" s="13">
        <f t="shared" si="40"/>
        <v>31.75</v>
      </c>
      <c r="E438">
        <f t="shared" si="41"/>
        <v>0.53133693757056222</v>
      </c>
    </row>
    <row r="439" spans="2:5">
      <c r="B439">
        <f t="shared" si="43"/>
        <v>1910</v>
      </c>
      <c r="C439">
        <f t="shared" si="39"/>
        <v>5.2787307200463373E-10</v>
      </c>
      <c r="D439" s="13">
        <f t="shared" si="40"/>
        <v>31.833333333333332</v>
      </c>
      <c r="E439">
        <f t="shared" si="41"/>
        <v>0.52787307200463374</v>
      </c>
    </row>
    <row r="440" spans="2:5">
      <c r="B440">
        <f t="shared" si="43"/>
        <v>1915</v>
      </c>
      <c r="C440">
        <f t="shared" si="39"/>
        <v>5.2446693220849316E-10</v>
      </c>
      <c r="D440" s="13">
        <f t="shared" si="40"/>
        <v>31.916666666666668</v>
      </c>
      <c r="E440">
        <f t="shared" si="41"/>
        <v>0.52446693220849316</v>
      </c>
    </row>
    <row r="441" spans="2:5">
      <c r="B441">
        <f t="shared" si="43"/>
        <v>1920</v>
      </c>
      <c r="C441">
        <f t="shared" si="39"/>
        <v>5.2111755617468531E-10</v>
      </c>
      <c r="D441" s="13">
        <f t="shared" si="40"/>
        <v>32</v>
      </c>
      <c r="E441">
        <f t="shared" si="41"/>
        <v>0.52111755617468536</v>
      </c>
    </row>
    <row r="442" spans="2:5">
      <c r="B442">
        <f t="shared" si="43"/>
        <v>1925</v>
      </c>
      <c r="C442">
        <f t="shared" si="39"/>
        <v>5.1782399792773432E-10</v>
      </c>
      <c r="D442" s="13">
        <f t="shared" si="40"/>
        <v>32.083333333333336</v>
      </c>
      <c r="E442">
        <f t="shared" si="41"/>
        <v>0.51782399792773437</v>
      </c>
    </row>
    <row r="443" spans="2:5">
      <c r="B443">
        <f t="shared" si="43"/>
        <v>1930</v>
      </c>
      <c r="C443">
        <f t="shared" si="39"/>
        <v>5.1458532725696896E-10</v>
      </c>
      <c r="D443" s="13">
        <f t="shared" si="40"/>
        <v>32.166666666666664</v>
      </c>
      <c r="E443">
        <f t="shared" si="41"/>
        <v>0.51458532725696893</v>
      </c>
    </row>
    <row r="444" spans="2:5">
      <c r="B444">
        <f>B443+5</f>
        <v>1935</v>
      </c>
      <c r="C444">
        <f t="shared" si="39"/>
        <v>5.1140062945379923E-10</v>
      </c>
      <c r="D444" s="13">
        <f t="shared" si="40"/>
        <v>32.25</v>
      </c>
      <c r="E444">
        <f t="shared" si="41"/>
        <v>0.51140062945379927</v>
      </c>
    </row>
    <row r="445" spans="2:5">
      <c r="B445">
        <f t="shared" ref="B445:B453" si="44">B444+5</f>
        <v>1940</v>
      </c>
      <c r="C445">
        <f t="shared" si="39"/>
        <v>5.0826900505337285E-10</v>
      </c>
      <c r="D445" s="13">
        <f t="shared" si="40"/>
        <v>32.333333333333336</v>
      </c>
      <c r="E445">
        <f t="shared" si="41"/>
        <v>0.5082690050533728</v>
      </c>
    </row>
    <row r="446" spans="2:5">
      <c r="B446">
        <f t="shared" si="44"/>
        <v>1945</v>
      </c>
      <c r="C446">
        <f t="shared" si="39"/>
        <v>5.0518956958053623E-10</v>
      </c>
      <c r="D446" s="13">
        <f t="shared" si="40"/>
        <v>32.416666666666664</v>
      </c>
      <c r="E446">
        <f t="shared" si="41"/>
        <v>0.50518956958053618</v>
      </c>
    </row>
    <row r="447" spans="2:5">
      <c r="B447">
        <f t="shared" si="44"/>
        <v>1950</v>
      </c>
      <c r="C447">
        <f t="shared" si="39"/>
        <v>5.0216145330002919E-10</v>
      </c>
      <c r="D447" s="13">
        <f t="shared" si="40"/>
        <v>32.5</v>
      </c>
      <c r="E447">
        <f t="shared" si="41"/>
        <v>0.50216145330002915</v>
      </c>
    </row>
    <row r="448" spans="2:5">
      <c r="B448">
        <f t="shared" si="44"/>
        <v>1955</v>
      </c>
      <c r="C448">
        <f t="shared" si="39"/>
        <v>4.9918380097084234E-10</v>
      </c>
      <c r="D448" s="13">
        <f t="shared" si="40"/>
        <v>32.583333333333336</v>
      </c>
      <c r="E448">
        <f t="shared" si="41"/>
        <v>0.49918380097084236</v>
      </c>
    </row>
    <row r="449" spans="2:5">
      <c r="B449">
        <f t="shared" si="44"/>
        <v>1960</v>
      </c>
      <c r="C449">
        <f t="shared" si="39"/>
        <v>4.9625577160466946E-10</v>
      </c>
      <c r="D449" s="13">
        <f t="shared" si="40"/>
        <v>32.666666666666664</v>
      </c>
      <c r="E449">
        <f t="shared" si="41"/>
        <v>0.49625577160466944</v>
      </c>
    </row>
    <row r="450" spans="2:5">
      <c r="B450">
        <f t="shared" si="44"/>
        <v>1965</v>
      </c>
      <c r="C450">
        <f t="shared" si="39"/>
        <v>4.9337653822838303E-10</v>
      </c>
      <c r="D450" s="13">
        <f t="shared" si="40"/>
        <v>32.75</v>
      </c>
      <c r="E450">
        <f t="shared" si="41"/>
        <v>0.49337653822838301</v>
      </c>
    </row>
    <row r="451" spans="2:5">
      <c r="B451">
        <f t="shared" si="44"/>
        <v>1970</v>
      </c>
      <c r="C451">
        <f t="shared" si="39"/>
        <v>4.9054528765047064E-10</v>
      </c>
      <c r="D451" s="13">
        <f t="shared" si="40"/>
        <v>32.833333333333336</v>
      </c>
      <c r="E451">
        <f t="shared" si="41"/>
        <v>0.49054528765047062</v>
      </c>
    </row>
    <row r="452" spans="2:5">
      <c r="B452">
        <f t="shared" si="44"/>
        <v>1975</v>
      </c>
      <c r="C452">
        <f t="shared" si="39"/>
        <v>4.8776122023136214E-10</v>
      </c>
      <c r="D452" s="13">
        <f t="shared" si="40"/>
        <v>32.916666666666664</v>
      </c>
      <c r="E452">
        <f t="shared" si="41"/>
        <v>0.48776122023136215</v>
      </c>
    </row>
    <row r="453" spans="2:5">
      <c r="B453">
        <f t="shared" si="44"/>
        <v>1980</v>
      </c>
      <c r="C453">
        <f t="shared" si="39"/>
        <v>4.8502354965758439E-10</v>
      </c>
      <c r="D453" s="13">
        <f t="shared" si="40"/>
        <v>33</v>
      </c>
      <c r="E453">
        <f t="shared" si="41"/>
        <v>0.48502354965758437</v>
      </c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Tabelle10"/>
  <dimension ref="A1:DO518"/>
  <sheetViews>
    <sheetView topLeftCell="A8" zoomScale="139" zoomScaleNormal="139" workbookViewId="0">
      <selection activeCell="C15" sqref="C15:C16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6" max="7" width="12.125" bestFit="1" customWidth="1"/>
    <col min="8" max="8" width="14.375" customWidth="1"/>
    <col min="9" max="9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  <c r="I7" t="s">
        <v>22</v>
      </c>
    </row>
    <row r="8" spans="1:119">
      <c r="A8" s="4"/>
      <c r="B8" s="5"/>
      <c r="C8" s="5"/>
      <c r="D8" s="5"/>
      <c r="E8" s="5"/>
      <c r="F8" s="5"/>
      <c r="G8" s="6"/>
      <c r="I8" t="s">
        <v>23</v>
      </c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470</v>
      </c>
      <c r="C11" s="13" t="s">
        <v>3</v>
      </c>
      <c r="D11">
        <v>470</v>
      </c>
      <c r="E11">
        <v>470</v>
      </c>
      <c r="F11">
        <v>470</v>
      </c>
      <c r="G11">
        <v>470</v>
      </c>
      <c r="H11">
        <v>470</v>
      </c>
      <c r="I11">
        <v>470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 t="s">
        <v>4</v>
      </c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 t="s">
        <v>4</v>
      </c>
      <c r="D13" s="13">
        <f>1/180</f>
        <v>5.5555555555555558E-3</v>
      </c>
      <c r="E13" s="13">
        <f t="shared" ref="E13:I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 t="s">
        <v>5</v>
      </c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 ht="23.25">
      <c r="A15" t="s">
        <v>1</v>
      </c>
      <c r="B15" s="13">
        <v>0.2</v>
      </c>
      <c r="C15" s="20" t="s">
        <v>28</v>
      </c>
      <c r="D15">
        <v>0.2</v>
      </c>
      <c r="E15">
        <v>0.2</v>
      </c>
      <c r="F15">
        <v>0.2</v>
      </c>
      <c r="G15">
        <v>0.2</v>
      </c>
      <c r="H15">
        <v>0.2</v>
      </c>
      <c r="I15">
        <v>0.2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 ht="23.25">
      <c r="A16" t="s">
        <v>1</v>
      </c>
      <c r="B16" s="13">
        <v>0.2</v>
      </c>
      <c r="C16" s="20" t="s">
        <v>28</v>
      </c>
      <c r="D16">
        <v>0.2</v>
      </c>
      <c r="E16">
        <v>0.2</v>
      </c>
      <c r="F16">
        <v>0.2</v>
      </c>
      <c r="G16">
        <v>0.2</v>
      </c>
      <c r="H16">
        <v>0.2</v>
      </c>
      <c r="I16">
        <v>0.2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 t="s">
        <v>5</v>
      </c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 t="s">
        <v>5</v>
      </c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 t="s">
        <v>5</v>
      </c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 ht="23.25">
      <c r="A20" s="15" t="s">
        <v>2</v>
      </c>
      <c r="B20">
        <f>1.37*10^-10</f>
        <v>1.3700000000000002E-10</v>
      </c>
      <c r="C20" s="14" t="s">
        <v>9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10</v>
      </c>
      <c r="B21" s="13">
        <v>0</v>
      </c>
      <c r="C21" s="13" t="s">
        <v>8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13">
        <v>0</v>
      </c>
      <c r="C22" s="13" t="s">
        <v>7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10</v>
      </c>
      <c r="B23" s="13">
        <v>0</v>
      </c>
      <c r="C23" s="13" t="s">
        <v>7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13">
        <v>0</v>
      </c>
      <c r="C24" s="13" t="s">
        <v>7</v>
      </c>
      <c r="I24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 s="13">
        <f>2*10^-10</f>
        <v>2.0000000000000001E-10</v>
      </c>
      <c r="C25" s="13" t="s">
        <v>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10</v>
      </c>
      <c r="B26">
        <f>2*10^-10</f>
        <v>2.0000000000000001E-10</v>
      </c>
      <c r="C26" s="13" t="s">
        <v>5</v>
      </c>
      <c r="D26">
        <f>- 1.6666666666667*10^-12</f>
        <v>-1.6666666666667001E-12</v>
      </c>
      <c r="E26">
        <v>0</v>
      </c>
      <c r="F26">
        <v>0</v>
      </c>
      <c r="G26">
        <v>0</v>
      </c>
      <c r="H26">
        <v>0</v>
      </c>
      <c r="I26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13">
        <v>0</v>
      </c>
      <c r="C27" s="13" t="s">
        <v>5</v>
      </c>
      <c r="D27">
        <v>0</v>
      </c>
      <c r="E27">
        <v>0</v>
      </c>
      <c r="F27">
        <v>0</v>
      </c>
      <c r="G27">
        <f>1*10^-5</f>
        <v>1.0000000000000001E-5</v>
      </c>
      <c r="H27">
        <v>0</v>
      </c>
      <c r="I27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10</v>
      </c>
      <c r="B28" s="13">
        <v>0</v>
      </c>
      <c r="C28" s="13" t="s">
        <v>5</v>
      </c>
      <c r="D28">
        <v>0</v>
      </c>
      <c r="E28">
        <v>0</v>
      </c>
      <c r="F28">
        <f>5.55555555555555*10^-8</f>
        <v>5.5555555555555502E-8</v>
      </c>
      <c r="G28">
        <v>0</v>
      </c>
      <c r="H28">
        <f>-5.55555555555555*10^-8</f>
        <v>-5.5555555555555502E-8</v>
      </c>
      <c r="I28" s="13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24</v>
      </c>
      <c r="B30" s="22">
        <v>0</v>
      </c>
      <c r="C30" s="11"/>
      <c r="D30" s="22">
        <v>1</v>
      </c>
      <c r="E30" s="22">
        <v>2</v>
      </c>
      <c r="F30" s="22">
        <v>3</v>
      </c>
      <c r="G30" s="22">
        <v>4</v>
      </c>
      <c r="H30" s="22">
        <v>5</v>
      </c>
      <c r="I30" s="22">
        <v>6</v>
      </c>
      <c r="J30" s="22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13</v>
      </c>
      <c r="B31">
        <v>0</v>
      </c>
      <c r="D31">
        <v>600</v>
      </c>
      <c r="E31">
        <v>720</v>
      </c>
      <c r="F31">
        <v>1020</v>
      </c>
      <c r="G31">
        <v>1200</v>
      </c>
      <c r="H31">
        <v>1380</v>
      </c>
      <c r="I31">
        <v>1560</v>
      </c>
      <c r="J31">
        <v>1860</v>
      </c>
    </row>
    <row r="32" spans="1:119">
      <c r="A32" s="10" t="s">
        <v>14</v>
      </c>
      <c r="B32">
        <f>B13*(1+B14-B12*B18*B16*B15)</f>
        <v>5.5111111111111116E-3</v>
      </c>
      <c r="D32">
        <f>D13*(1+D14-D12*D18*D16*D15)</f>
        <v>5.5111111111111116E-3</v>
      </c>
      <c r="E32">
        <f t="shared" ref="E32:I32" si="1">E13*(1+E14-E12*E18*E16*E15)</f>
        <v>5.5111111111111116E-3</v>
      </c>
      <c r="F32">
        <f t="shared" si="1"/>
        <v>5.5111111111111116E-3</v>
      </c>
      <c r="G32">
        <f t="shared" si="1"/>
        <v>5.5111111111111116E-3</v>
      </c>
      <c r="H32">
        <f t="shared" si="1"/>
        <v>5.5111111111111116E-3</v>
      </c>
      <c r="I32">
        <f t="shared" si="1"/>
        <v>5.5111111111111116E-3</v>
      </c>
    </row>
    <row r="33" spans="1:9">
      <c r="A33" s="10" t="s">
        <v>11</v>
      </c>
      <c r="B33">
        <f>1/B11*(B20+B22*B24*B15+(1-B12)*(B25+B27)*B19*B17*B15)</f>
        <v>3.2595744680851071E-13</v>
      </c>
      <c r="D33">
        <f t="shared" ref="D33:I33" si="2">1/D11*(D20+D22*D24*D15+(1-D12)*(D25+D27)*D19*D17*D15)</f>
        <v>0</v>
      </c>
      <c r="E33">
        <f t="shared" si="2"/>
        <v>0</v>
      </c>
      <c r="F33">
        <f t="shared" si="2"/>
        <v>0</v>
      </c>
      <c r="G33">
        <f t="shared" si="2"/>
        <v>1.7234042553191491E-9</v>
      </c>
      <c r="H33">
        <f t="shared" si="2"/>
        <v>0</v>
      </c>
      <c r="I33">
        <f t="shared" si="2"/>
        <v>0</v>
      </c>
    </row>
    <row r="34" spans="1:9">
      <c r="A34" s="10" t="s">
        <v>12</v>
      </c>
      <c r="B34">
        <f>1/B11*(B21+B23*B24*B15+(1-B12)*(B26+B28)*B19*B17*B15)</f>
        <v>3.4468085106382987E-14</v>
      </c>
      <c r="D34">
        <f t="shared" ref="D34:I34" si="3">1/D11*(D21+D23*D24*D15+(1-D12)*(D26+D28)*D19*D17*D15)</f>
        <v>-2.8723404255319733E-16</v>
      </c>
      <c r="E34">
        <f t="shared" si="3"/>
        <v>0</v>
      </c>
      <c r="F34">
        <f t="shared" si="3"/>
        <v>9.5744680851063754E-12</v>
      </c>
      <c r="G34">
        <f t="shared" si="3"/>
        <v>0</v>
      </c>
      <c r="H34">
        <f t="shared" si="3"/>
        <v>-9.5744680851063754E-12</v>
      </c>
      <c r="I34">
        <f t="shared" si="3"/>
        <v>0</v>
      </c>
    </row>
    <row r="35" spans="1:9" ht="23.25">
      <c r="A35" s="10" t="s">
        <v>15</v>
      </c>
      <c r="B35">
        <f>0.1*10^-9</f>
        <v>1.0000000000000002E-10</v>
      </c>
      <c r="C35" s="14" t="s">
        <v>16</v>
      </c>
      <c r="D35">
        <f>C158</f>
        <v>2.7199439545122384E-9</v>
      </c>
      <c r="E35">
        <f>C182</f>
        <v>1.4022549070190354E-9</v>
      </c>
      <c r="F35">
        <f>C242</f>
        <v>2.6840674479988121E-10</v>
      </c>
      <c r="G35">
        <f>C278</f>
        <v>1.144780968686673E-7</v>
      </c>
      <c r="H35">
        <f>C314</f>
        <v>2.392016346725869E-7</v>
      </c>
      <c r="I35">
        <f>C350</f>
        <v>-2.5674396406671565E-8</v>
      </c>
    </row>
    <row r="36" spans="1:9">
      <c r="A36" s="10" t="s">
        <v>19</v>
      </c>
      <c r="B36">
        <f>B35-(1/B32)*(B33-B34/B32)</f>
        <v>1.1757054375982466E-9</v>
      </c>
      <c r="D36">
        <f>D35-(1/D32)*(D33-D34/D32)</f>
        <v>2.7104868633284092E-9</v>
      </c>
      <c r="E36">
        <f t="shared" ref="E36:H36" si="4">E35-(1/E32)*(E33-E34/E32)</f>
        <v>1.4022549070190354E-9</v>
      </c>
      <c r="F36">
        <f t="shared" si="4"/>
        <v>3.1550477953909625E-7</v>
      </c>
      <c r="G36">
        <f t="shared" si="4"/>
        <v>-1.9823638494327507E-7</v>
      </c>
      <c r="H36">
        <f t="shared" si="4"/>
        <v>-7.6034738121709484E-8</v>
      </c>
      <c r="I36">
        <f>I35-(1/I32)*(I33-I34/I32)</f>
        <v>-2.5674396406671565E-8</v>
      </c>
    </row>
    <row r="37" spans="1:9">
      <c r="A37" s="17" t="s">
        <v>20</v>
      </c>
      <c r="B37" s="17" t="s">
        <v>17</v>
      </c>
      <c r="C37" s="17" t="s">
        <v>18</v>
      </c>
      <c r="D37" s="17" t="s">
        <v>21</v>
      </c>
    </row>
    <row r="38" spans="1:9">
      <c r="A38">
        <f>B38/60</f>
        <v>0</v>
      </c>
      <c r="B38" s="16">
        <v>0</v>
      </c>
      <c r="C38" s="16">
        <f>B35</f>
        <v>1.0000000000000002E-10</v>
      </c>
      <c r="D38">
        <f>C38*10^9</f>
        <v>0.10000000000000002</v>
      </c>
    </row>
    <row r="39" spans="1:9">
      <c r="A39">
        <f t="shared" ref="A39:A102" si="5">B39/60</f>
        <v>8.3333333333333329E-2</v>
      </c>
      <c r="B39">
        <f>B38+J31/372</f>
        <v>5</v>
      </c>
      <c r="C39">
        <f>$B$36*EXP(-$B$32*B39)+(1/$B$32)*($B$33+$B$34*(B39-1/$B$32))</f>
        <v>9.9316521502580646E-11</v>
      </c>
      <c r="D39">
        <f t="shared" ref="D39:D102" si="6">C39*10^9</f>
        <v>9.9316521502580649E-2</v>
      </c>
    </row>
    <row r="40" spans="1:9">
      <c r="A40">
        <f t="shared" si="5"/>
        <v>0.16666666666666666</v>
      </c>
      <c r="B40">
        <f>B39+$J$31/372</f>
        <v>10</v>
      </c>
      <c r="C40">
        <f t="shared" ref="C40:C103" si="7">$B$36*EXP(-$B$32*B40)+(1/$B$32)*($B$33+$B$34*(B40-1/$B$32))</f>
        <v>9.9501557606166851E-11</v>
      </c>
      <c r="D40">
        <f t="shared" si="6"/>
        <v>9.9501557606166857E-2</v>
      </c>
    </row>
    <row r="41" spans="1:9">
      <c r="A41">
        <f t="shared" si="5"/>
        <v>0.25</v>
      </c>
      <c r="B41">
        <f>B40+$J$31/372</f>
        <v>15</v>
      </c>
      <c r="C41">
        <f t="shared" si="7"/>
        <v>1.0053150263581032E-10</v>
      </c>
      <c r="D41">
        <f t="shared" si="6"/>
        <v>0.10053150263581033</v>
      </c>
    </row>
    <row r="42" spans="1:9">
      <c r="A42">
        <f t="shared" si="5"/>
        <v>0.33333333333333331</v>
      </c>
      <c r="B42">
        <f t="shared" ref="B42:B105" si="8">B41+$J$31/372</f>
        <v>20</v>
      </c>
      <c r="C42">
        <f t="shared" si="7"/>
        <v>1.0238339250380811E-10</v>
      </c>
      <c r="D42">
        <f t="shared" si="6"/>
        <v>0.10238339250380811</v>
      </c>
    </row>
    <row r="43" spans="1:9">
      <c r="A43">
        <f t="shared" si="5"/>
        <v>0.41666666666666669</v>
      </c>
      <c r="B43">
        <f t="shared" si="8"/>
        <v>25</v>
      </c>
      <c r="C43">
        <f>$B$36*EXP(-$B$32*B43)+(1/$B$32)*($B$33+$B$34*(B43-1/$B$32))</f>
        <v>1.0503488727176774E-10</v>
      </c>
      <c r="D43">
        <f t="shared" si="6"/>
        <v>0.10503488727176774</v>
      </c>
    </row>
    <row r="44" spans="1:9">
      <c r="A44">
        <f t="shared" si="5"/>
        <v>0.5</v>
      </c>
      <c r="B44">
        <f t="shared" si="8"/>
        <v>30</v>
      </c>
      <c r="C44">
        <f t="shared" si="7"/>
        <v>1.0846425418662636E-10</v>
      </c>
      <c r="D44">
        <f t="shared" si="6"/>
        <v>0.10846425418662636</v>
      </c>
    </row>
    <row r="45" spans="1:9">
      <c r="A45">
        <f t="shared" si="5"/>
        <v>0.58333333333333337</v>
      </c>
      <c r="B45">
        <f t="shared" si="8"/>
        <v>35</v>
      </c>
      <c r="C45">
        <f t="shared" si="7"/>
        <v>1.1265035117773896E-10</v>
      </c>
      <c r="D45">
        <f t="shared" si="6"/>
        <v>0.11265035117773896</v>
      </c>
    </row>
    <row r="46" spans="1:9">
      <c r="A46">
        <f t="shared" si="5"/>
        <v>0.66666666666666663</v>
      </c>
      <c r="B46">
        <f t="shared" si="8"/>
        <v>40</v>
      </c>
      <c r="C46">
        <f t="shared" si="7"/>
        <v>1.1757261080250528E-10</v>
      </c>
      <c r="D46">
        <f t="shared" si="6"/>
        <v>0.11757261080250528</v>
      </c>
    </row>
    <row r="47" spans="1:9">
      <c r="A47">
        <f t="shared" si="5"/>
        <v>0.75</v>
      </c>
      <c r="B47">
        <f t="shared" si="8"/>
        <v>45</v>
      </c>
      <c r="C47">
        <f t="shared" si="7"/>
        <v>1.2321102462834573E-10</v>
      </c>
      <c r="D47">
        <f t="shared" si="6"/>
        <v>0.12321102462834574</v>
      </c>
    </row>
    <row r="48" spans="1:9">
      <c r="A48">
        <f t="shared" si="5"/>
        <v>0.83333333333333337</v>
      </c>
      <c r="B48">
        <f t="shared" si="8"/>
        <v>50</v>
      </c>
      <c r="C48">
        <f t="shared" si="7"/>
        <v>1.2954612803916335E-10</v>
      </c>
      <c r="D48">
        <f t="shared" si="6"/>
        <v>0.12954612803916335</v>
      </c>
    </row>
    <row r="49" spans="1:4">
      <c r="A49">
        <f t="shared" si="5"/>
        <v>0.91666666666666663</v>
      </c>
      <c r="B49">
        <f t="shared" si="8"/>
        <v>55</v>
      </c>
      <c r="C49">
        <f t="shared" si="7"/>
        <v>1.3655898545475755E-10</v>
      </c>
      <c r="D49">
        <f t="shared" si="6"/>
        <v>0.13655898545475756</v>
      </c>
    </row>
    <row r="50" spans="1:4">
      <c r="A50">
        <f t="shared" si="5"/>
        <v>1</v>
      </c>
      <c r="B50">
        <f t="shared" si="8"/>
        <v>60</v>
      </c>
      <c r="C50">
        <f t="shared" si="7"/>
        <v>1.4423117595196535E-10</v>
      </c>
      <c r="D50">
        <f t="shared" si="6"/>
        <v>0.14423117595196536</v>
      </c>
    </row>
    <row r="51" spans="1:4">
      <c r="A51">
        <f t="shared" si="5"/>
        <v>1.0833333333333333</v>
      </c>
      <c r="B51">
        <f t="shared" si="8"/>
        <v>65</v>
      </c>
      <c r="C51">
        <f t="shared" si="7"/>
        <v>1.5254477927660881E-10</v>
      </c>
      <c r="D51">
        <f t="shared" si="6"/>
        <v>0.15254477927660881</v>
      </c>
    </row>
    <row r="52" spans="1:4">
      <c r="A52">
        <f t="shared" si="5"/>
        <v>1.1666666666666667</v>
      </c>
      <c r="B52">
        <f t="shared" si="8"/>
        <v>70</v>
      </c>
      <c r="C52">
        <f t="shared" si="7"/>
        <v>1.6148236223563129E-10</v>
      </c>
      <c r="D52">
        <f t="shared" si="6"/>
        <v>0.16148236223563128</v>
      </c>
    </row>
    <row r="53" spans="1:4">
      <c r="A53">
        <f t="shared" si="5"/>
        <v>1.25</v>
      </c>
      <c r="B53">
        <f t="shared" si="8"/>
        <v>75</v>
      </c>
      <c r="C53">
        <f t="shared" si="7"/>
        <v>1.7102696545908555E-10</v>
      </c>
      <c r="D53">
        <f t="shared" si="6"/>
        <v>0.17102696545908555</v>
      </c>
    </row>
    <row r="54" spans="1:4">
      <c r="A54">
        <f t="shared" si="5"/>
        <v>1.3333333333333333</v>
      </c>
      <c r="B54">
        <f t="shared" si="8"/>
        <v>80</v>
      </c>
      <c r="C54">
        <f t="shared" si="7"/>
        <v>1.8116209052192184E-10</v>
      </c>
      <c r="D54">
        <f t="shared" si="6"/>
        <v>0.18116209052192184</v>
      </c>
    </row>
    <row r="55" spans="1:4">
      <c r="A55">
        <f t="shared" si="5"/>
        <v>1.4166666666666667</v>
      </c>
      <c r="B55">
        <f t="shared" si="8"/>
        <v>85</v>
      </c>
      <c r="C55">
        <f t="shared" si="7"/>
        <v>1.9187168741579984E-10</v>
      </c>
      <c r="D55">
        <f t="shared" si="6"/>
        <v>0.19187168741579985</v>
      </c>
    </row>
    <row r="56" spans="1:4">
      <c r="A56">
        <f t="shared" si="5"/>
        <v>1.5</v>
      </c>
      <c r="B56">
        <f t="shared" si="8"/>
        <v>90</v>
      </c>
      <c r="C56">
        <f t="shared" si="7"/>
        <v>2.0314014236140625E-10</v>
      </c>
      <c r="D56">
        <f t="shared" si="6"/>
        <v>0.20314014236140623</v>
      </c>
    </row>
    <row r="57" spans="1:4">
      <c r="A57">
        <f t="shared" si="5"/>
        <v>1.5833333333333333</v>
      </c>
      <c r="B57">
        <f t="shared" si="8"/>
        <v>95</v>
      </c>
      <c r="C57">
        <f t="shared" si="7"/>
        <v>2.1495226595202794E-10</v>
      </c>
      <c r="D57">
        <f t="shared" si="6"/>
        <v>0.21495226595202793</v>
      </c>
    </row>
    <row r="58" spans="1:4">
      <c r="A58">
        <f t="shared" si="5"/>
        <v>1.6666666666666667</v>
      </c>
      <c r="B58">
        <f t="shared" si="8"/>
        <v>100</v>
      </c>
      <c r="C58">
        <f t="shared" si="7"/>
        <v>2.2729328161937358E-10</v>
      </c>
      <c r="D58">
        <f t="shared" si="6"/>
        <v>0.22729328161937359</v>
      </c>
    </row>
    <row r="59" spans="1:4">
      <c r="A59">
        <f t="shared" si="5"/>
        <v>1.75</v>
      </c>
      <c r="B59">
        <f t="shared" si="8"/>
        <v>105</v>
      </c>
      <c r="C59">
        <f t="shared" si="7"/>
        <v>2.4014881441288833E-10</v>
      </c>
      <c r="D59">
        <f t="shared" si="6"/>
        <v>0.24014881441288832</v>
      </c>
    </row>
    <row r="60" spans="1:4">
      <c r="A60">
        <f t="shared" si="5"/>
        <v>1.8333333333333333</v>
      </c>
      <c r="B60">
        <f t="shared" si="8"/>
        <v>110</v>
      </c>
      <c r="C60">
        <f t="shared" si="7"/>
        <v>2.5350488008403863E-10</v>
      </c>
      <c r="D60">
        <f t="shared" si="6"/>
        <v>0.25350488008403865</v>
      </c>
    </row>
    <row r="61" spans="1:4">
      <c r="A61">
        <f t="shared" si="5"/>
        <v>1.9166666666666667</v>
      </c>
      <c r="B61">
        <f t="shared" si="8"/>
        <v>115</v>
      </c>
      <c r="C61">
        <f t="shared" si="7"/>
        <v>2.6734787446727977E-10</v>
      </c>
      <c r="D61">
        <f t="shared" si="6"/>
        <v>0.26734787446727976</v>
      </c>
    </row>
    <row r="62" spans="1:4">
      <c r="A62">
        <f t="shared" si="5"/>
        <v>2</v>
      </c>
      <c r="B62">
        <f t="shared" si="8"/>
        <v>120</v>
      </c>
      <c r="C62">
        <f t="shared" si="7"/>
        <v>2.8166456314964123E-10</v>
      </c>
      <c r="D62">
        <f t="shared" si="6"/>
        <v>0.28166456314964122</v>
      </c>
    </row>
    <row r="63" spans="1:4">
      <c r="A63">
        <f t="shared" si="5"/>
        <v>2.0833333333333335</v>
      </c>
      <c r="B63">
        <f t="shared" si="8"/>
        <v>125</v>
      </c>
      <c r="C63">
        <f t="shared" si="7"/>
        <v>2.9644207142108764E-10</v>
      </c>
      <c r="D63">
        <f t="shared" si="6"/>
        <v>0.29644207142108764</v>
      </c>
    </row>
    <row r="64" spans="1:4">
      <c r="A64">
        <f t="shared" si="5"/>
        <v>2.1666666666666665</v>
      </c>
      <c r="B64">
        <f t="shared" si="8"/>
        <v>130</v>
      </c>
      <c r="C64">
        <f t="shared" si="7"/>
        <v>3.1166787449802029E-10</v>
      </c>
      <c r="D64">
        <f t="shared" si="6"/>
        <v>0.3116678744980203</v>
      </c>
    </row>
    <row r="65" spans="1:4">
      <c r="A65">
        <f t="shared" si="5"/>
        <v>2.25</v>
      </c>
      <c r="B65">
        <f t="shared" si="8"/>
        <v>135</v>
      </c>
      <c r="C65">
        <f t="shared" si="7"/>
        <v>3.2732978801250036E-10</v>
      </c>
      <c r="D65">
        <f t="shared" si="6"/>
        <v>0.32732978801250034</v>
      </c>
    </row>
    <row r="66" spans="1:4">
      <c r="A66">
        <f t="shared" si="5"/>
        <v>2.3333333333333335</v>
      </c>
      <c r="B66">
        <f t="shared" si="8"/>
        <v>140</v>
      </c>
      <c r="C66">
        <f t="shared" si="7"/>
        <v>3.4341595875996644E-10</v>
      </c>
      <c r="D66">
        <f t="shared" si="6"/>
        <v>0.34341595875996644</v>
      </c>
    </row>
    <row r="67" spans="1:4">
      <c r="A67">
        <f t="shared" si="5"/>
        <v>2.4166666666666665</v>
      </c>
      <c r="B67">
        <f t="shared" si="8"/>
        <v>145</v>
      </c>
      <c r="C67">
        <f t="shared" si="7"/>
        <v>3.5991485569842516E-10</v>
      </c>
      <c r="D67">
        <f t="shared" si="6"/>
        <v>0.35991485569842518</v>
      </c>
    </row>
    <row r="68" spans="1:4">
      <c r="A68">
        <f t="shared" si="5"/>
        <v>2.5</v>
      </c>
      <c r="B68">
        <f t="shared" si="8"/>
        <v>150</v>
      </c>
      <c r="C68">
        <f t="shared" si="7"/>
        <v>3.7681526119227681E-10</v>
      </c>
      <c r="D68">
        <f t="shared" si="6"/>
        <v>0.37681526119227682</v>
      </c>
    </row>
    <row r="69" spans="1:4">
      <c r="A69">
        <f t="shared" si="5"/>
        <v>2.5833333333333335</v>
      </c>
      <c r="B69">
        <f t="shared" si="8"/>
        <v>155</v>
      </c>
      <c r="C69">
        <f t="shared" si="7"/>
        <v>3.9410626249412887E-10</v>
      </c>
      <c r="D69">
        <f t="shared" si="6"/>
        <v>0.39410626249412889</v>
      </c>
    </row>
    <row r="70" spans="1:4">
      <c r="A70">
        <f t="shared" si="5"/>
        <v>2.6666666666666665</v>
      </c>
      <c r="B70">
        <f t="shared" si="8"/>
        <v>160</v>
      </c>
      <c r="C70">
        <f t="shared" si="7"/>
        <v>4.1177724345812865E-10</v>
      </c>
      <c r="D70">
        <f t="shared" si="6"/>
        <v>0.41177724345812866</v>
      </c>
    </row>
    <row r="71" spans="1:4">
      <c r="A71">
        <f t="shared" si="5"/>
        <v>2.75</v>
      </c>
      <c r="B71">
        <f t="shared" si="8"/>
        <v>165</v>
      </c>
      <c r="C71">
        <f t="shared" si="7"/>
        <v>4.2981787647852105E-10</v>
      </c>
      <c r="D71">
        <f t="shared" si="6"/>
        <v>0.42981787647852104</v>
      </c>
    </row>
    <row r="72" spans="1:4">
      <c r="A72">
        <f t="shared" si="5"/>
        <v>2.8333333333333335</v>
      </c>
      <c r="B72">
        <f t="shared" si="8"/>
        <v>170</v>
      </c>
      <c r="C72">
        <f t="shared" si="7"/>
        <v>4.4821811464731305E-10</v>
      </c>
      <c r="D72">
        <f t="shared" si="6"/>
        <v>0.44821811464731304</v>
      </c>
    </row>
    <row r="73" spans="1:4">
      <c r="A73">
        <f t="shared" si="5"/>
        <v>2.9166666666666665</v>
      </c>
      <c r="B73">
        <f t="shared" si="8"/>
        <v>175</v>
      </c>
      <c r="C73">
        <f t="shared" si="7"/>
        <v>4.6696818412508628E-10</v>
      </c>
      <c r="D73">
        <f t="shared" si="6"/>
        <v>0.46696818412508628</v>
      </c>
    </row>
    <row r="74" spans="1:4">
      <c r="A74">
        <f t="shared" si="5"/>
        <v>3</v>
      </c>
      <c r="B74">
        <f t="shared" si="8"/>
        <v>180</v>
      </c>
      <c r="C74">
        <f t="shared" si="7"/>
        <v>4.8605857671916704E-10</v>
      </c>
      <c r="D74">
        <f t="shared" si="6"/>
        <v>0.48605857671916702</v>
      </c>
    </row>
    <row r="75" spans="1:4">
      <c r="A75">
        <f t="shared" si="5"/>
        <v>3.0833333333333335</v>
      </c>
      <c r="B75">
        <f t="shared" si="8"/>
        <v>185</v>
      </c>
      <c r="C75">
        <f t="shared" si="7"/>
        <v>5.0548004266351596E-10</v>
      </c>
      <c r="D75">
        <f t="shared" si="6"/>
        <v>0.50548004266351598</v>
      </c>
    </row>
    <row r="76" spans="1:4">
      <c r="A76">
        <f t="shared" si="5"/>
        <v>3.1666666666666665</v>
      </c>
      <c r="B76">
        <f t="shared" si="8"/>
        <v>190</v>
      </c>
      <c r="C76">
        <f t="shared" si="7"/>
        <v>5.2522358359485725E-10</v>
      </c>
      <c r="D76">
        <f t="shared" si="6"/>
        <v>0.52522358359485721</v>
      </c>
    </row>
    <row r="77" spans="1:4">
      <c r="A77">
        <f t="shared" si="5"/>
        <v>3.25</v>
      </c>
      <c r="B77">
        <f t="shared" si="8"/>
        <v>195</v>
      </c>
      <c r="C77">
        <f t="shared" si="7"/>
        <v>5.4528044571971054E-10</v>
      </c>
      <c r="D77">
        <f t="shared" si="6"/>
        <v>0.54528044571971057</v>
      </c>
    </row>
    <row r="78" spans="1:4">
      <c r="A78">
        <f t="shared" si="5"/>
        <v>3.3333333333333335</v>
      </c>
      <c r="B78">
        <f t="shared" si="8"/>
        <v>200</v>
      </c>
      <c r="C78">
        <f t="shared" si="7"/>
        <v>5.6564211316713985E-10</v>
      </c>
      <c r="D78">
        <f t="shared" si="6"/>
        <v>0.56564211316713986</v>
      </c>
    </row>
    <row r="79" spans="1:4">
      <c r="A79">
        <f t="shared" si="5"/>
        <v>3.4166666666666665</v>
      </c>
      <c r="B79">
        <f t="shared" si="8"/>
        <v>205</v>
      </c>
      <c r="C79">
        <f t="shared" si="7"/>
        <v>5.8630030152216941E-10</v>
      </c>
      <c r="D79">
        <f t="shared" si="6"/>
        <v>0.58630030152216939</v>
      </c>
    </row>
    <row r="80" spans="1:4">
      <c r="A80">
        <f t="shared" si="5"/>
        <v>3.5</v>
      </c>
      <c r="B80">
        <f t="shared" si="8"/>
        <v>210</v>
      </c>
      <c r="C80">
        <f t="shared" si="7"/>
        <v>6.0724695153495812E-10</v>
      </c>
      <c r="D80">
        <f t="shared" si="6"/>
        <v>0.60724695153495811</v>
      </c>
    </row>
    <row r="81" spans="1:4">
      <c r="A81">
        <f t="shared" si="5"/>
        <v>3.5833333333333335</v>
      </c>
      <c r="B81">
        <f t="shared" si="8"/>
        <v>215</v>
      </c>
      <c r="C81">
        <f t="shared" si="7"/>
        <v>6.2847422300095448E-10</v>
      </c>
      <c r="D81">
        <f t="shared" si="6"/>
        <v>0.62847422300095446</v>
      </c>
    </row>
    <row r="82" spans="1:4">
      <c r="A82">
        <f t="shared" si="5"/>
        <v>3.6666666666666665</v>
      </c>
      <c r="B82">
        <f t="shared" si="8"/>
        <v>220</v>
      </c>
      <c r="C82">
        <f t="shared" si="7"/>
        <v>6.4997448880738436E-10</v>
      </c>
      <c r="D82">
        <f t="shared" si="6"/>
        <v>0.6499744888073844</v>
      </c>
    </row>
    <row r="83" spans="1:4">
      <c r="A83">
        <f t="shared" si="5"/>
        <v>3.75</v>
      </c>
      <c r="B83">
        <f t="shared" si="8"/>
        <v>225</v>
      </c>
      <c r="C83">
        <f t="shared" si="7"/>
        <v>6.7174032914155198E-10</v>
      </c>
      <c r="D83">
        <f t="shared" si="6"/>
        <v>0.67174032914155202</v>
      </c>
    </row>
    <row r="84" spans="1:4">
      <c r="A84">
        <f t="shared" si="5"/>
        <v>3.8333333333333335</v>
      </c>
      <c r="B84">
        <f t="shared" si="8"/>
        <v>230</v>
      </c>
      <c r="C84">
        <f t="shared" si="7"/>
        <v>6.9376452585655595E-10</v>
      </c>
      <c r="D84">
        <f t="shared" si="6"/>
        <v>0.6937645258565559</v>
      </c>
    </row>
    <row r="85" spans="1:4">
      <c r="A85">
        <f t="shared" si="5"/>
        <v>3.9166666666666665</v>
      </c>
      <c r="B85">
        <f t="shared" si="8"/>
        <v>235</v>
      </c>
      <c r="C85">
        <f t="shared" si="7"/>
        <v>7.1604005699014049E-10</v>
      </c>
      <c r="D85">
        <f t="shared" si="6"/>
        <v>0.71604005699014051</v>
      </c>
    </row>
    <row r="86" spans="1:4">
      <c r="A86">
        <f t="shared" si="5"/>
        <v>4</v>
      </c>
      <c r="B86">
        <f t="shared" si="8"/>
        <v>240</v>
      </c>
      <c r="C86">
        <f t="shared" si="7"/>
        <v>7.38560091432522E-10</v>
      </c>
      <c r="D86">
        <f t="shared" si="6"/>
        <v>0.73856009143252199</v>
      </c>
    </row>
    <row r="87" spans="1:4">
      <c r="A87">
        <f t="shared" si="5"/>
        <v>4.083333333333333</v>
      </c>
      <c r="B87">
        <f t="shared" si="8"/>
        <v>245</v>
      </c>
      <c r="C87">
        <f t="shared" si="7"/>
        <v>7.6131798373913959E-10</v>
      </c>
      <c r="D87">
        <f t="shared" si="6"/>
        <v>0.76131798373913961</v>
      </c>
    </row>
    <row r="88" spans="1:4">
      <c r="A88">
        <f t="shared" si="5"/>
        <v>4.166666666666667</v>
      </c>
      <c r="B88">
        <f t="shared" si="8"/>
        <v>250</v>
      </c>
      <c r="C88">
        <f t="shared" si="7"/>
        <v>7.8430726908439274E-10</v>
      </c>
      <c r="D88">
        <f t="shared" si="6"/>
        <v>0.78430726908439274</v>
      </c>
    </row>
    <row r="89" spans="1:4">
      <c r="A89">
        <f t="shared" si="5"/>
        <v>4.25</v>
      </c>
      <c r="B89">
        <f t="shared" si="8"/>
        <v>255</v>
      </c>
      <c r="C89">
        <f t="shared" si="7"/>
        <v>8.0752165835253309E-10</v>
      </c>
      <c r="D89">
        <f t="shared" si="6"/>
        <v>0.80752165835253309</v>
      </c>
    </row>
    <row r="90" spans="1:4">
      <c r="A90">
        <f t="shared" si="5"/>
        <v>4.333333333333333</v>
      </c>
      <c r="B90">
        <f t="shared" si="8"/>
        <v>260</v>
      </c>
      <c r="C90">
        <f t="shared" si="7"/>
        <v>8.3095503336198097E-10</v>
      </c>
      <c r="D90">
        <f t="shared" si="6"/>
        <v>0.83095503336198095</v>
      </c>
    </row>
    <row r="91" spans="1:4">
      <c r="A91">
        <f t="shared" si="5"/>
        <v>4.416666666666667</v>
      </c>
      <c r="B91">
        <f t="shared" si="8"/>
        <v>265</v>
      </c>
      <c r="C91">
        <f t="shared" si="7"/>
        <v>8.5460144221944462E-10</v>
      </c>
      <c r="D91">
        <f t="shared" si="6"/>
        <v>0.85460144221944467</v>
      </c>
    </row>
    <row r="92" spans="1:4">
      <c r="A92">
        <f t="shared" si="5"/>
        <v>4.5</v>
      </c>
      <c r="B92">
        <f t="shared" si="8"/>
        <v>270</v>
      </c>
      <c r="C92">
        <f t="shared" si="7"/>
        <v>8.7845509480031018E-10</v>
      </c>
      <c r="D92">
        <f t="shared" si="6"/>
        <v>0.87845509480031014</v>
      </c>
    </row>
    <row r="93" spans="1:4">
      <c r="A93">
        <f t="shared" si="5"/>
        <v>4.583333333333333</v>
      </c>
      <c r="B93">
        <f t="shared" si="8"/>
        <v>275</v>
      </c>
      <c r="C93">
        <f t="shared" si="7"/>
        <v>9.0251035835187041E-10</v>
      </c>
      <c r="D93">
        <f t="shared" si="6"/>
        <v>0.90251035835187043</v>
      </c>
    </row>
    <row r="94" spans="1:4">
      <c r="A94">
        <f t="shared" si="5"/>
        <v>4.666666666666667</v>
      </c>
      <c r="B94">
        <f t="shared" si="8"/>
        <v>280</v>
      </c>
      <c r="C94">
        <f t="shared" si="7"/>
        <v>9.2676175321605791E-10</v>
      </c>
      <c r="D94">
        <f t="shared" si="6"/>
        <v>0.92676175321605792</v>
      </c>
    </row>
    <row r="95" spans="1:4">
      <c r="A95">
        <f t="shared" si="5"/>
        <v>4.75</v>
      </c>
      <c r="B95">
        <f t="shared" si="8"/>
        <v>285</v>
      </c>
      <c r="C95">
        <f t="shared" si="7"/>
        <v>9.5120394866842967E-10</v>
      </c>
      <c r="D95">
        <f t="shared" si="6"/>
        <v>0.95120394866842972</v>
      </c>
    </row>
    <row r="96" spans="1:4">
      <c r="A96">
        <f t="shared" si="5"/>
        <v>4.833333333333333</v>
      </c>
      <c r="B96">
        <f t="shared" si="8"/>
        <v>290</v>
      </c>
      <c r="C96">
        <f t="shared" si="7"/>
        <v>9.758317588702449E-10</v>
      </c>
      <c r="D96">
        <f t="shared" si="6"/>
        <v>0.97583175887024487</v>
      </c>
    </row>
    <row r="97" spans="1:4">
      <c r="A97">
        <f t="shared" si="5"/>
        <v>4.916666666666667</v>
      </c>
      <c r="B97">
        <f t="shared" si="8"/>
        <v>295</v>
      </c>
      <c r="C97">
        <f t="shared" si="7"/>
        <v>1.0006401389305648E-9</v>
      </c>
      <c r="D97">
        <f t="shared" si="6"/>
        <v>1.0006401389305648</v>
      </c>
    </row>
    <row r="98" spans="1:4">
      <c r="A98">
        <f t="shared" si="5"/>
        <v>5</v>
      </c>
      <c r="B98">
        <f t="shared" si="8"/>
        <v>300</v>
      </c>
      <c r="C98">
        <f t="shared" si="7"/>
        <v>1.0256241810753805E-9</v>
      </c>
      <c r="D98">
        <f t="shared" si="6"/>
        <v>1.0256241810753806</v>
      </c>
    </row>
    <row r="99" spans="1:4">
      <c r="A99">
        <f t="shared" si="5"/>
        <v>5.083333333333333</v>
      </c>
      <c r="B99">
        <f t="shared" si="8"/>
        <v>305</v>
      </c>
      <c r="C99">
        <f t="shared" si="7"/>
        <v>1.0507791109208614E-9</v>
      </c>
      <c r="D99">
        <f t="shared" si="6"/>
        <v>1.0507791109208615</v>
      </c>
    </row>
    <row r="100" spans="1:4">
      <c r="A100">
        <f t="shared" si="5"/>
        <v>5.166666666666667</v>
      </c>
      <c r="B100">
        <f t="shared" si="8"/>
        <v>310</v>
      </c>
      <c r="C100">
        <f t="shared" si="7"/>
        <v>1.0761002838478968E-9</v>
      </c>
      <c r="D100">
        <f t="shared" si="6"/>
        <v>1.0761002838478968</v>
      </c>
    </row>
    <row r="101" spans="1:4">
      <c r="A101">
        <f t="shared" si="5"/>
        <v>5.25</v>
      </c>
      <c r="B101">
        <f t="shared" si="8"/>
        <v>315</v>
      </c>
      <c r="C101">
        <f t="shared" si="7"/>
        <v>1.1015831814751703E-9</v>
      </c>
      <c r="D101">
        <f t="shared" si="6"/>
        <v>1.1015831814751702</v>
      </c>
    </row>
    <row r="102" spans="1:4">
      <c r="A102">
        <f t="shared" si="5"/>
        <v>5.333333333333333</v>
      </c>
      <c r="B102">
        <f t="shared" si="8"/>
        <v>320</v>
      </c>
      <c r="C102">
        <f t="shared" si="7"/>
        <v>1.1272234082280996E-9</v>
      </c>
      <c r="D102">
        <f t="shared" si="6"/>
        <v>1.1272234082280996</v>
      </c>
    </row>
    <row r="103" spans="1:4">
      <c r="A103">
        <f t="shared" ref="A103:A166" si="9">B103/60</f>
        <v>5.416666666666667</v>
      </c>
      <c r="B103">
        <f t="shared" si="8"/>
        <v>325</v>
      </c>
      <c r="C103">
        <f t="shared" si="7"/>
        <v>1.1530166880010258E-9</v>
      </c>
      <c r="D103">
        <f t="shared" ref="D103:D166" si="10">C103*10^9</f>
        <v>1.1530166880010257</v>
      </c>
    </row>
    <row r="104" spans="1:4">
      <c r="A104">
        <f t="shared" si="9"/>
        <v>5.5</v>
      </c>
      <c r="B104">
        <f t="shared" si="8"/>
        <v>330</v>
      </c>
      <c r="C104">
        <f t="shared" ref="C104:C158" si="11">$B$36*EXP(-$B$32*B104)+(1/$B$32)*($B$33+$B$34*(B104-1/$B$32))</f>
        <v>1.1789588609101246E-9</v>
      </c>
      <c r="D104">
        <f t="shared" si="10"/>
        <v>1.1789588609101247</v>
      </c>
    </row>
    <row r="105" spans="1:4">
      <c r="A105">
        <f t="shared" si="9"/>
        <v>5.583333333333333</v>
      </c>
      <c r="B105">
        <f t="shared" si="8"/>
        <v>335</v>
      </c>
      <c r="C105">
        <f t="shared" si="11"/>
        <v>1.2050458801345709E-9</v>
      </c>
      <c r="D105">
        <f t="shared" si="10"/>
        <v>1.2050458801345709</v>
      </c>
    </row>
    <row r="106" spans="1:4">
      <c r="A106">
        <f t="shared" si="9"/>
        <v>5.666666666666667</v>
      </c>
      <c r="B106">
        <f t="shared" ref="B106:B169" si="12">B105+$J$31/372</f>
        <v>340</v>
      </c>
      <c r="C106">
        <f t="shared" si="11"/>
        <v>1.2312738088435577E-9</v>
      </c>
      <c r="D106">
        <f t="shared" si="10"/>
        <v>1.2312738088435577</v>
      </c>
    </row>
    <row r="107" spans="1:4">
      <c r="A107">
        <f t="shared" si="9"/>
        <v>5.75</v>
      </c>
      <c r="B107">
        <f t="shared" si="12"/>
        <v>345</v>
      </c>
      <c r="C107">
        <f t="shared" si="11"/>
        <v>1.2576388172068374E-9</v>
      </c>
      <c r="D107">
        <f t="shared" si="10"/>
        <v>1.2576388172068373</v>
      </c>
    </row>
    <row r="108" spans="1:4">
      <c r="A108">
        <f t="shared" si="9"/>
        <v>5.833333333333333</v>
      </c>
      <c r="B108">
        <f t="shared" si="12"/>
        <v>350</v>
      </c>
      <c r="C108">
        <f t="shared" si="11"/>
        <v>1.2841371794865156E-9</v>
      </c>
      <c r="D108">
        <f t="shared" si="10"/>
        <v>1.2841371794865155</v>
      </c>
    </row>
    <row r="109" spans="1:4">
      <c r="A109">
        <f t="shared" si="9"/>
        <v>5.916666666666667</v>
      </c>
      <c r="B109">
        <f t="shared" si="12"/>
        <v>355</v>
      </c>
      <c r="C109">
        <f t="shared" si="11"/>
        <v>1.3107652712078856E-9</v>
      </c>
      <c r="D109">
        <f t="shared" si="10"/>
        <v>1.3107652712078857</v>
      </c>
    </row>
    <row r="110" spans="1:4">
      <c r="A110">
        <f t="shared" si="9"/>
        <v>6</v>
      </c>
      <c r="B110">
        <f t="shared" si="12"/>
        <v>360</v>
      </c>
      <c r="C110">
        <f t="shared" si="11"/>
        <v>1.3375195664071601E-9</v>
      </c>
      <c r="D110">
        <f t="shared" si="10"/>
        <v>1.3375195664071602</v>
      </c>
    </row>
    <row r="111" spans="1:4">
      <c r="A111">
        <f t="shared" si="9"/>
        <v>6.083333333333333</v>
      </c>
      <c r="B111">
        <f t="shared" si="12"/>
        <v>365</v>
      </c>
      <c r="C111">
        <f t="shared" si="11"/>
        <v>1.3643966349540075E-9</v>
      </c>
      <c r="D111">
        <f t="shared" si="10"/>
        <v>1.3643966349540075</v>
      </c>
    </row>
    <row r="112" spans="1:4">
      <c r="A112">
        <f t="shared" si="9"/>
        <v>6.166666666666667</v>
      </c>
      <c r="B112">
        <f t="shared" si="12"/>
        <v>370</v>
      </c>
      <c r="C112">
        <f t="shared" si="11"/>
        <v>1.3913931399468582E-9</v>
      </c>
      <c r="D112">
        <f t="shared" si="10"/>
        <v>1.3913931399468582</v>
      </c>
    </row>
    <row r="113" spans="1:4">
      <c r="A113">
        <f t="shared" si="9"/>
        <v>6.25</v>
      </c>
      <c r="B113">
        <f t="shared" si="12"/>
        <v>375</v>
      </c>
      <c r="C113">
        <f t="shared" si="11"/>
        <v>1.4185058351790071E-9</v>
      </c>
      <c r="D113">
        <f t="shared" si="10"/>
        <v>1.4185058351790072</v>
      </c>
    </row>
    <row r="114" spans="1:4">
      <c r="A114">
        <f t="shared" si="9"/>
        <v>6.333333333333333</v>
      </c>
      <c r="B114">
        <f t="shared" si="12"/>
        <v>380</v>
      </c>
      <c r="C114">
        <f t="shared" si="11"/>
        <v>1.4457315626735843E-9</v>
      </c>
      <c r="D114">
        <f t="shared" si="10"/>
        <v>1.4457315626735843</v>
      </c>
    </row>
    <row r="115" spans="1:4">
      <c r="A115">
        <f t="shared" si="9"/>
        <v>6.416666666666667</v>
      </c>
      <c r="B115">
        <f t="shared" si="12"/>
        <v>385</v>
      </c>
      <c r="C115">
        <f t="shared" si="11"/>
        <v>1.4730672502855251E-9</v>
      </c>
      <c r="D115">
        <f t="shared" si="10"/>
        <v>1.4730672502855251</v>
      </c>
    </row>
    <row r="116" spans="1:4">
      <c r="A116">
        <f t="shared" si="9"/>
        <v>6.5</v>
      </c>
      <c r="B116">
        <f t="shared" si="12"/>
        <v>390</v>
      </c>
      <c r="C116">
        <f t="shared" si="11"/>
        <v>1.5005099093687146E-9</v>
      </c>
      <c r="D116">
        <f t="shared" si="10"/>
        <v>1.5005099093687146</v>
      </c>
    </row>
    <row r="117" spans="1:4">
      <c r="A117">
        <f t="shared" si="9"/>
        <v>6.583333333333333</v>
      </c>
      <c r="B117">
        <f t="shared" si="12"/>
        <v>395</v>
      </c>
      <c r="C117">
        <f t="shared" si="11"/>
        <v>1.5280566325065406E-9</v>
      </c>
      <c r="D117">
        <f t="shared" si="10"/>
        <v>1.5280566325065406</v>
      </c>
    </row>
    <row r="118" spans="1:4">
      <c r="A118">
        <f t="shared" si="9"/>
        <v>6.666666666666667</v>
      </c>
      <c r="B118">
        <f t="shared" si="12"/>
        <v>400</v>
      </c>
      <c r="C118">
        <f t="shared" si="11"/>
        <v>1.5557045913041266E-9</v>
      </c>
      <c r="D118">
        <f t="shared" si="10"/>
        <v>1.5557045913041265</v>
      </c>
    </row>
    <row r="119" spans="1:4">
      <c r="A119">
        <f t="shared" si="9"/>
        <v>6.75</v>
      </c>
      <c r="B119">
        <f t="shared" si="12"/>
        <v>405</v>
      </c>
      <c r="C119">
        <f t="shared" si="11"/>
        <v>1.583451034240572E-9</v>
      </c>
      <c r="D119">
        <f t="shared" si="10"/>
        <v>1.5834510342405721</v>
      </c>
    </row>
    <row r="120" spans="1:4">
      <c r="A120">
        <f t="shared" si="9"/>
        <v>6.833333333333333</v>
      </c>
      <c r="B120">
        <f t="shared" si="12"/>
        <v>410</v>
      </c>
      <c r="C120">
        <f t="shared" si="11"/>
        <v>1.611293284579565E-9</v>
      </c>
      <c r="D120">
        <f t="shared" si="10"/>
        <v>1.6112932845795649</v>
      </c>
    </row>
    <row r="121" spans="1:4">
      <c r="A121">
        <f t="shared" si="9"/>
        <v>6.916666666666667</v>
      </c>
      <c r="B121">
        <f t="shared" si="12"/>
        <v>415</v>
      </c>
      <c r="C121">
        <f t="shared" si="11"/>
        <v>1.6392287383367868E-9</v>
      </c>
      <c r="D121">
        <f t="shared" si="10"/>
        <v>1.6392287383367867</v>
      </c>
    </row>
    <row r="122" spans="1:4">
      <c r="A122">
        <f t="shared" si="9"/>
        <v>7</v>
      </c>
      <c r="B122">
        <f t="shared" si="12"/>
        <v>420</v>
      </c>
      <c r="C122">
        <f t="shared" si="11"/>
        <v>1.6672548623025566E-9</v>
      </c>
      <c r="D122">
        <f t="shared" si="10"/>
        <v>1.6672548623025567</v>
      </c>
    </row>
    <row r="123" spans="1:4">
      <c r="A123">
        <f t="shared" si="9"/>
        <v>7.083333333333333</v>
      </c>
      <c r="B123">
        <f t="shared" si="12"/>
        <v>425</v>
      </c>
      <c r="C123">
        <f t="shared" si="11"/>
        <v>1.6953691921182237E-9</v>
      </c>
      <c r="D123">
        <f t="shared" si="10"/>
        <v>1.6953691921182237</v>
      </c>
    </row>
    <row r="124" spans="1:4">
      <c r="A124">
        <f t="shared" si="9"/>
        <v>7.166666666666667</v>
      </c>
      <c r="B124">
        <f t="shared" si="12"/>
        <v>430</v>
      </c>
      <c r="C124">
        <f t="shared" si="11"/>
        <v>1.7235693304048393E-9</v>
      </c>
      <c r="D124">
        <f t="shared" si="10"/>
        <v>1.7235693304048394</v>
      </c>
    </row>
    <row r="125" spans="1:4">
      <c r="A125">
        <f t="shared" si="9"/>
        <v>7.25</v>
      </c>
      <c r="B125">
        <f t="shared" si="12"/>
        <v>435</v>
      </c>
      <c r="C125">
        <f t="shared" si="11"/>
        <v>1.7518529449426912E-9</v>
      </c>
      <c r="D125">
        <f t="shared" si="10"/>
        <v>1.7518529449426912</v>
      </c>
    </row>
    <row r="126" spans="1:4">
      <c r="A126">
        <f t="shared" si="9"/>
        <v>7.333333333333333</v>
      </c>
      <c r="B126">
        <f t="shared" si="12"/>
        <v>440</v>
      </c>
      <c r="C126">
        <f t="shared" si="11"/>
        <v>1.7802177669003161E-9</v>
      </c>
      <c r="D126">
        <f t="shared" si="10"/>
        <v>1.7802177669003161</v>
      </c>
    </row>
    <row r="127" spans="1:4">
      <c r="A127">
        <f t="shared" si="9"/>
        <v>7.416666666666667</v>
      </c>
      <c r="B127">
        <f t="shared" si="12"/>
        <v>445</v>
      </c>
      <c r="C127">
        <f t="shared" si="11"/>
        <v>1.8086615891116495E-9</v>
      </c>
      <c r="D127">
        <f t="shared" si="10"/>
        <v>1.8086615891116495</v>
      </c>
    </row>
    <row r="128" spans="1:4">
      <c r="A128">
        <f t="shared" si="9"/>
        <v>7.5</v>
      </c>
      <c r="B128">
        <f t="shared" si="12"/>
        <v>450</v>
      </c>
      <c r="C128">
        <f t="shared" si="11"/>
        <v>1.8371822643999964E-9</v>
      </c>
      <c r="D128">
        <f t="shared" si="10"/>
        <v>1.8371822643999964</v>
      </c>
    </row>
    <row r="129" spans="1:4">
      <c r="A129">
        <f t="shared" si="9"/>
        <v>7.583333333333333</v>
      </c>
      <c r="B129">
        <f t="shared" si="12"/>
        <v>455</v>
      </c>
      <c r="C129">
        <f t="shared" si="11"/>
        <v>1.8657777039475613E-9</v>
      </c>
      <c r="D129">
        <f t="shared" si="10"/>
        <v>1.8657777039475614</v>
      </c>
    </row>
    <row r="130" spans="1:4">
      <c r="A130">
        <f t="shared" si="9"/>
        <v>7.666666666666667</v>
      </c>
      <c r="B130">
        <f t="shared" si="12"/>
        <v>460</v>
      </c>
      <c r="C130">
        <f t="shared" si="11"/>
        <v>1.8944458757092889E-9</v>
      </c>
      <c r="D130">
        <f t="shared" si="10"/>
        <v>1.8944458757092888</v>
      </c>
    </row>
    <row r="131" spans="1:4">
      <c r="A131">
        <f t="shared" si="9"/>
        <v>7.75</v>
      </c>
      <c r="B131">
        <f t="shared" si="12"/>
        <v>465</v>
      </c>
      <c r="C131">
        <f t="shared" si="11"/>
        <v>1.9231848028698153E-9</v>
      </c>
      <c r="D131">
        <f t="shared" si="10"/>
        <v>1.9231848028698153</v>
      </c>
    </row>
    <row r="132" spans="1:4">
      <c r="A132">
        <f t="shared" si="9"/>
        <v>7.833333333333333</v>
      </c>
      <c r="B132">
        <f t="shared" si="12"/>
        <v>470</v>
      </c>
      <c r="C132">
        <f t="shared" si="11"/>
        <v>1.9519925623423652E-9</v>
      </c>
      <c r="D132">
        <f t="shared" si="10"/>
        <v>1.9519925623423653</v>
      </c>
    </row>
    <row r="133" spans="1:4">
      <c r="A133">
        <f t="shared" si="9"/>
        <v>7.916666666666667</v>
      </c>
      <c r="B133">
        <f t="shared" si="12"/>
        <v>475</v>
      </c>
      <c r="C133">
        <f t="shared" si="11"/>
        <v>1.9808672833084365E-9</v>
      </c>
      <c r="D133">
        <f t="shared" si="10"/>
        <v>1.9808672833084366</v>
      </c>
    </row>
    <row r="134" spans="1:4">
      <c r="A134">
        <f t="shared" si="9"/>
        <v>8</v>
      </c>
      <c r="B134">
        <f t="shared" si="12"/>
        <v>480</v>
      </c>
      <c r="C134">
        <f t="shared" si="11"/>
        <v>2.0098071457971876E-9</v>
      </c>
      <c r="D134">
        <f t="shared" si="10"/>
        <v>2.0098071457971876</v>
      </c>
    </row>
    <row r="135" spans="1:4">
      <c r="A135">
        <f t="shared" si="9"/>
        <v>8.0833333333333339</v>
      </c>
      <c r="B135">
        <f t="shared" si="12"/>
        <v>485</v>
      </c>
      <c r="C135">
        <f t="shared" si="11"/>
        <v>2.038810379303427E-9</v>
      </c>
      <c r="D135">
        <f t="shared" si="10"/>
        <v>2.0388103793034271</v>
      </c>
    </row>
    <row r="136" spans="1:4">
      <c r="A136">
        <f t="shared" si="9"/>
        <v>8.1666666666666661</v>
      </c>
      <c r="B136">
        <f t="shared" si="12"/>
        <v>490</v>
      </c>
      <c r="C136">
        <f t="shared" si="11"/>
        <v>2.0678752614431689E-9</v>
      </c>
      <c r="D136">
        <f t="shared" si="10"/>
        <v>2.0678752614431688</v>
      </c>
    </row>
    <row r="137" spans="1:4">
      <c r="A137">
        <f t="shared" si="9"/>
        <v>8.25</v>
      </c>
      <c r="B137">
        <f t="shared" si="12"/>
        <v>495</v>
      </c>
      <c r="C137">
        <f t="shared" si="11"/>
        <v>2.0970001166457299E-9</v>
      </c>
      <c r="D137">
        <f t="shared" si="10"/>
        <v>2.0970001166457299</v>
      </c>
    </row>
    <row r="138" spans="1:4">
      <c r="A138">
        <f t="shared" si="9"/>
        <v>8.3333333333333339</v>
      </c>
      <c r="B138">
        <f t="shared" si="12"/>
        <v>500</v>
      </c>
      <c r="C138">
        <f t="shared" si="11"/>
        <v>2.1261833148813742E-9</v>
      </c>
      <c r="D138">
        <f t="shared" si="10"/>
        <v>2.126183314881374</v>
      </c>
    </row>
    <row r="139" spans="1:4">
      <c r="A139">
        <f t="shared" si="9"/>
        <v>8.4166666666666661</v>
      </c>
      <c r="B139">
        <f t="shared" si="12"/>
        <v>505</v>
      </c>
      <c r="C139">
        <f t="shared" si="11"/>
        <v>2.1554232704235358E-9</v>
      </c>
      <c r="D139">
        <f t="shared" si="10"/>
        <v>2.1554232704235359</v>
      </c>
    </row>
    <row r="140" spans="1:4">
      <c r="A140">
        <f t="shared" si="9"/>
        <v>8.5</v>
      </c>
      <c r="B140">
        <f t="shared" si="12"/>
        <v>510</v>
      </c>
      <c r="C140">
        <f t="shared" si="11"/>
        <v>2.1847184406446917E-9</v>
      </c>
      <c r="D140">
        <f t="shared" si="10"/>
        <v>2.1847184406446916</v>
      </c>
    </row>
    <row r="141" spans="1:4">
      <c r="A141">
        <f t="shared" si="9"/>
        <v>8.5833333333333339</v>
      </c>
      <c r="B141">
        <f t="shared" si="12"/>
        <v>515</v>
      </c>
      <c r="C141">
        <f t="shared" si="11"/>
        <v>2.2140673248449532E-9</v>
      </c>
      <c r="D141">
        <f t="shared" si="10"/>
        <v>2.2140673248449532</v>
      </c>
    </row>
    <row r="142" spans="1:4">
      <c r="A142">
        <f t="shared" si="9"/>
        <v>8.6666666666666661</v>
      </c>
      <c r="B142">
        <f t="shared" si="12"/>
        <v>520</v>
      </c>
      <c r="C142">
        <f t="shared" si="11"/>
        <v>2.2434684631125012E-9</v>
      </c>
      <c r="D142">
        <f t="shared" si="10"/>
        <v>2.2434684631125013</v>
      </c>
    </row>
    <row r="143" spans="1:4">
      <c r="A143">
        <f t="shared" si="9"/>
        <v>8.75</v>
      </c>
      <c r="B143">
        <f t="shared" si="12"/>
        <v>525</v>
      </c>
      <c r="C143">
        <f t="shared" si="11"/>
        <v>2.2729204352149929E-9</v>
      </c>
      <c r="D143">
        <f t="shared" si="10"/>
        <v>2.272920435214993</v>
      </c>
    </row>
    <row r="144" spans="1:4">
      <c r="A144">
        <f t="shared" si="9"/>
        <v>8.8333333333333339</v>
      </c>
      <c r="B144">
        <f t="shared" si="12"/>
        <v>530</v>
      </c>
      <c r="C144">
        <f t="shared" si="11"/>
        <v>2.3024218595210972E-9</v>
      </c>
      <c r="D144">
        <f t="shared" si="10"/>
        <v>2.3024218595210972</v>
      </c>
    </row>
    <row r="145" spans="1:4">
      <c r="A145">
        <f t="shared" si="9"/>
        <v>8.9166666666666661</v>
      </c>
      <c r="B145">
        <f t="shared" si="12"/>
        <v>535</v>
      </c>
      <c r="C145">
        <f t="shared" si="11"/>
        <v>2.3319713919513442E-9</v>
      </c>
      <c r="D145">
        <f t="shared" si="10"/>
        <v>2.3319713919513441</v>
      </c>
    </row>
    <row r="146" spans="1:4">
      <c r="A146">
        <f t="shared" si="9"/>
        <v>9</v>
      </c>
      <c r="B146">
        <f t="shared" si="12"/>
        <v>540</v>
      </c>
      <c r="C146">
        <f t="shared" si="11"/>
        <v>2.3615677249574914E-9</v>
      </c>
      <c r="D146">
        <f t="shared" si="10"/>
        <v>2.3615677249574913</v>
      </c>
    </row>
    <row r="147" spans="1:4">
      <c r="A147">
        <f t="shared" si="9"/>
        <v>9.0833333333333339</v>
      </c>
      <c r="B147">
        <f t="shared" si="12"/>
        <v>545</v>
      </c>
      <c r="C147">
        <f t="shared" si="11"/>
        <v>2.3912095865296259E-9</v>
      </c>
      <c r="D147">
        <f t="shared" si="10"/>
        <v>2.3912095865296257</v>
      </c>
    </row>
    <row r="148" spans="1:4">
      <c r="A148">
        <f t="shared" si="9"/>
        <v>9.1666666666666661</v>
      </c>
      <c r="B148">
        <f t="shared" si="12"/>
        <v>550</v>
      </c>
      <c r="C148">
        <f t="shared" si="11"/>
        <v>2.4208957392302549E-9</v>
      </c>
      <c r="D148">
        <f t="shared" si="10"/>
        <v>2.420895739230255</v>
      </c>
    </row>
    <row r="149" spans="1:4">
      <c r="A149">
        <f t="shared" si="9"/>
        <v>9.25</v>
      </c>
      <c r="B149">
        <f t="shared" si="12"/>
        <v>555</v>
      </c>
      <c r="C149">
        <f t="shared" si="11"/>
        <v>2.4506249792546518E-9</v>
      </c>
      <c r="D149">
        <f t="shared" si="10"/>
        <v>2.4506249792546519</v>
      </c>
    </row>
    <row r="150" spans="1:4">
      <c r="A150">
        <f t="shared" si="9"/>
        <v>9.3333333333333339</v>
      </c>
      <c r="B150">
        <f t="shared" si="12"/>
        <v>560</v>
      </c>
      <c r="C150">
        <f t="shared" si="11"/>
        <v>2.4803961355167373E-9</v>
      </c>
      <c r="D150">
        <f t="shared" si="10"/>
        <v>2.4803961355167372</v>
      </c>
    </row>
    <row r="151" spans="1:4">
      <c r="A151">
        <f t="shared" si="9"/>
        <v>9.4166666666666661</v>
      </c>
      <c r="B151">
        <f t="shared" si="12"/>
        <v>565</v>
      </c>
      <c r="C151">
        <f t="shared" si="11"/>
        <v>2.5102080687598065E-9</v>
      </c>
      <c r="D151">
        <f t="shared" si="10"/>
        <v>2.5102080687598063</v>
      </c>
    </row>
    <row r="152" spans="1:4">
      <c r="A152">
        <f t="shared" si="9"/>
        <v>9.5</v>
      </c>
      <c r="B152">
        <f t="shared" si="12"/>
        <v>570</v>
      </c>
      <c r="C152">
        <f t="shared" si="11"/>
        <v>2.5400596706914283E-9</v>
      </c>
      <c r="D152">
        <f t="shared" si="10"/>
        <v>2.5400596706914285</v>
      </c>
    </row>
    <row r="153" spans="1:4">
      <c r="A153">
        <f t="shared" si="9"/>
        <v>9.5833333333333339</v>
      </c>
      <c r="B153">
        <f t="shared" si="12"/>
        <v>575</v>
      </c>
      <c r="C153">
        <f t="shared" si="11"/>
        <v>2.5699498631418565E-9</v>
      </c>
      <c r="D153">
        <f t="shared" si="10"/>
        <v>2.5699498631418565</v>
      </c>
    </row>
    <row r="154" spans="1:4">
      <c r="A154">
        <f t="shared" si="9"/>
        <v>9.6666666666666661</v>
      </c>
      <c r="B154">
        <f t="shared" si="12"/>
        <v>580</v>
      </c>
      <c r="C154">
        <f t="shared" si="11"/>
        <v>2.5998775972453124E-9</v>
      </c>
      <c r="D154">
        <f t="shared" si="10"/>
        <v>2.5998775972453125</v>
      </c>
    </row>
    <row r="155" spans="1:4">
      <c r="A155">
        <f t="shared" si="9"/>
        <v>9.75</v>
      </c>
      <c r="B155">
        <f t="shared" si="12"/>
        <v>585</v>
      </c>
      <c r="C155">
        <f t="shared" si="11"/>
        <v>2.6298418526435227E-9</v>
      </c>
      <c r="D155">
        <f t="shared" si="10"/>
        <v>2.6298418526435228</v>
      </c>
    </row>
    <row r="156" spans="1:4">
      <c r="A156">
        <f t="shared" si="9"/>
        <v>9.8333333333333339</v>
      </c>
      <c r="B156">
        <f t="shared" si="12"/>
        <v>590</v>
      </c>
      <c r="C156">
        <f t="shared" si="11"/>
        <v>2.6598416367109041E-9</v>
      </c>
      <c r="D156">
        <f t="shared" si="10"/>
        <v>2.6598416367109041</v>
      </c>
    </row>
    <row r="157" spans="1:4">
      <c r="A157">
        <f t="shared" si="9"/>
        <v>9.9166666666666661</v>
      </c>
      <c r="B157">
        <f t="shared" si="12"/>
        <v>595</v>
      </c>
      <c r="C157">
        <f t="shared" si="11"/>
        <v>2.6898759838008053E-9</v>
      </c>
      <c r="D157">
        <f t="shared" si="10"/>
        <v>2.6898759838008051</v>
      </c>
    </row>
    <row r="158" spans="1:4">
      <c r="A158">
        <f t="shared" si="9"/>
        <v>10</v>
      </c>
      <c r="B158" s="16">
        <f t="shared" si="12"/>
        <v>600</v>
      </c>
      <c r="C158">
        <f t="shared" si="11"/>
        <v>2.7199439545122384E-9</v>
      </c>
      <c r="D158">
        <f t="shared" si="10"/>
        <v>2.7199439545122384</v>
      </c>
    </row>
    <row r="159" spans="1:4">
      <c r="A159">
        <f t="shared" si="9"/>
        <v>10.083333333333334</v>
      </c>
      <c r="B159">
        <f t="shared" si="12"/>
        <v>605</v>
      </c>
      <c r="C159">
        <f>$D$36*EXP(-$D$32*(B159-600))+(1/$D$32)*($D$33+$D$34*((B159-600)-1/$D$32))</f>
        <v>2.6460140485749701E-9</v>
      </c>
      <c r="D159">
        <f t="shared" si="10"/>
        <v>2.6460140485749704</v>
      </c>
    </row>
    <row r="160" spans="1:4">
      <c r="A160">
        <f t="shared" si="9"/>
        <v>10.166666666666666</v>
      </c>
      <c r="B160">
        <f t="shared" si="12"/>
        <v>610</v>
      </c>
      <c r="C160">
        <f>$D$36*EXP(-$D$32*(B160-600))+(1/$D$32)*($D$33+$D$34*((B160-600)-1/$D$32))</f>
        <v>2.5740864276840682E-9</v>
      </c>
      <c r="D160">
        <f t="shared" si="10"/>
        <v>2.574086427684068</v>
      </c>
    </row>
    <row r="161" spans="1:4">
      <c r="A161">
        <f t="shared" si="9"/>
        <v>10.25</v>
      </c>
      <c r="B161">
        <f t="shared" si="12"/>
        <v>615</v>
      </c>
      <c r="C161">
        <f t="shared" ref="C161:C181" si="13">$D$36*EXP(-$D$32*(B161-600))+(1/$D$32)*($D$33+$D$34*((B161-600)-1/$D$32))</f>
        <v>2.504106671004346E-9</v>
      </c>
      <c r="D161">
        <f t="shared" si="10"/>
        <v>2.504106671004346</v>
      </c>
    </row>
    <row r="162" spans="1:4">
      <c r="A162">
        <f t="shared" si="9"/>
        <v>10.333333333333334</v>
      </c>
      <c r="B162">
        <f t="shared" si="12"/>
        <v>620</v>
      </c>
      <c r="C162">
        <f t="shared" si="13"/>
        <v>2.4360218368243374E-9</v>
      </c>
      <c r="D162">
        <f t="shared" si="10"/>
        <v>2.4360218368243372</v>
      </c>
    </row>
    <row r="163" spans="1:4">
      <c r="A163">
        <f t="shared" si="9"/>
        <v>10.416666666666666</v>
      </c>
      <c r="B163">
        <f t="shared" si="12"/>
        <v>625</v>
      </c>
      <c r="C163">
        <f t="shared" si="13"/>
        <v>2.3697804223546493E-9</v>
      </c>
      <c r="D163">
        <f t="shared" si="10"/>
        <v>2.3697804223546495</v>
      </c>
    </row>
    <row r="164" spans="1:4">
      <c r="A164">
        <f t="shared" si="9"/>
        <v>10.5</v>
      </c>
      <c r="B164">
        <f t="shared" si="12"/>
        <v>630</v>
      </c>
      <c r="C164">
        <f t="shared" si="13"/>
        <v>2.3053323246189773E-9</v>
      </c>
      <c r="D164">
        <f t="shared" si="10"/>
        <v>2.3053323246189774</v>
      </c>
    </row>
    <row r="165" spans="1:4">
      <c r="A165">
        <f t="shared" si="9"/>
        <v>10.583333333333334</v>
      </c>
      <c r="B165">
        <f t="shared" si="12"/>
        <v>635</v>
      </c>
      <c r="C165">
        <f t="shared" si="13"/>
        <v>2.2426288024080739E-9</v>
      </c>
      <c r="D165">
        <f t="shared" si="10"/>
        <v>2.2426288024080741</v>
      </c>
    </row>
    <row r="166" spans="1:4">
      <c r="A166">
        <f t="shared" si="9"/>
        <v>10.666666666666666</v>
      </c>
      <c r="B166">
        <f t="shared" si="12"/>
        <v>640</v>
      </c>
      <c r="C166">
        <f t="shared" si="13"/>
        <v>2.1816224392677862E-9</v>
      </c>
      <c r="D166">
        <f t="shared" si="10"/>
        <v>2.1816224392677861</v>
      </c>
    </row>
    <row r="167" spans="1:4">
      <c r="A167">
        <f t="shared" ref="A167:A230" si="14">B167/60</f>
        <v>10.75</v>
      </c>
      <c r="B167">
        <f t="shared" si="12"/>
        <v>645</v>
      </c>
      <c r="C167">
        <f t="shared" si="13"/>
        <v>2.1222671074930539E-9</v>
      </c>
      <c r="D167">
        <f t="shared" ref="D167:D230" si="15">C167*10^9</f>
        <v>2.1222671074930539</v>
      </c>
    </row>
    <row r="168" spans="1:4">
      <c r="A168">
        <f t="shared" si="14"/>
        <v>10.833333333333334</v>
      </c>
      <c r="B168">
        <f t="shared" si="12"/>
        <v>650</v>
      </c>
      <c r="C168">
        <f t="shared" si="13"/>
        <v>2.064517933100528E-9</v>
      </c>
      <c r="D168">
        <f t="shared" si="15"/>
        <v>2.0645179331005279</v>
      </c>
    </row>
    <row r="169" spans="1:4">
      <c r="A169">
        <f t="shared" si="14"/>
        <v>10.916666666666666</v>
      </c>
      <c r="B169">
        <f t="shared" si="12"/>
        <v>655</v>
      </c>
      <c r="C169">
        <f t="shared" si="13"/>
        <v>2.0083312617532106E-9</v>
      </c>
      <c r="D169">
        <f t="shared" si="15"/>
        <v>2.0083312617532108</v>
      </c>
    </row>
    <row r="170" spans="1:4">
      <c r="A170">
        <f t="shared" si="14"/>
        <v>11</v>
      </c>
      <c r="B170">
        <f t="shared" ref="B170:B233" si="16">B169+$J$31/372</f>
        <v>660</v>
      </c>
      <c r="C170">
        <f t="shared" si="13"/>
        <v>1.9536646256112429E-9</v>
      </c>
      <c r="D170">
        <f t="shared" si="15"/>
        <v>1.9536646256112429</v>
      </c>
    </row>
    <row r="171" spans="1:4">
      <c r="A171">
        <f t="shared" si="14"/>
        <v>11.083333333333334</v>
      </c>
      <c r="B171">
        <f t="shared" si="16"/>
        <v>665</v>
      </c>
      <c r="C171">
        <f t="shared" si="13"/>
        <v>1.9004767110836679E-9</v>
      </c>
      <c r="D171">
        <f t="shared" si="15"/>
        <v>1.9004767110836678</v>
      </c>
    </row>
    <row r="172" spans="1:4">
      <c r="A172">
        <f t="shared" si="14"/>
        <v>11.166666666666666</v>
      </c>
      <c r="B172">
        <f t="shared" si="16"/>
        <v>670</v>
      </c>
      <c r="C172">
        <f t="shared" si="13"/>
        <v>1.848727327456676E-9</v>
      </c>
      <c r="D172">
        <f t="shared" si="15"/>
        <v>1.848727327456676</v>
      </c>
    </row>
    <row r="173" spans="1:4">
      <c r="A173">
        <f t="shared" si="14"/>
        <v>11.25</v>
      </c>
      <c r="B173">
        <f t="shared" si="16"/>
        <v>675</v>
      </c>
      <c r="C173">
        <f t="shared" si="13"/>
        <v>1.7983773763745204E-9</v>
      </c>
      <c r="D173">
        <f t="shared" si="15"/>
        <v>1.7983773763745203</v>
      </c>
    </row>
    <row r="174" spans="1:4">
      <c r="A174">
        <f t="shared" si="14"/>
        <v>11.333333333333334</v>
      </c>
      <c r="B174">
        <f t="shared" si="16"/>
        <v>680</v>
      </c>
      <c r="C174">
        <f t="shared" si="13"/>
        <v>1.7493888221499179E-9</v>
      </c>
      <c r="D174">
        <f t="shared" si="15"/>
        <v>1.7493888221499179</v>
      </c>
    </row>
    <row r="175" spans="1:4">
      <c r="A175">
        <f t="shared" si="14"/>
        <v>11.416666666666666</v>
      </c>
      <c r="B175">
        <f t="shared" si="16"/>
        <v>685</v>
      </c>
      <c r="C175">
        <f t="shared" si="13"/>
        <v>1.7017246628813948E-9</v>
      </c>
      <c r="D175">
        <f t="shared" si="15"/>
        <v>1.7017246628813949</v>
      </c>
    </row>
    <row r="176" spans="1:4">
      <c r="A176">
        <f t="shared" si="14"/>
        <v>11.5</v>
      </c>
      <c r="B176">
        <f t="shared" si="16"/>
        <v>690</v>
      </c>
      <c r="C176">
        <f t="shared" si="13"/>
        <v>1.6553489023556465E-9</v>
      </c>
      <c r="D176">
        <f t="shared" si="15"/>
        <v>1.6553489023556465</v>
      </c>
    </row>
    <row r="177" spans="1:4">
      <c r="A177">
        <f t="shared" si="14"/>
        <v>11.583333333333334</v>
      </c>
      <c r="B177">
        <f t="shared" si="16"/>
        <v>695</v>
      </c>
      <c r="C177">
        <f t="shared" si="13"/>
        <v>1.6102265227135726E-9</v>
      </c>
      <c r="D177">
        <f t="shared" si="15"/>
        <v>1.6102265227135726</v>
      </c>
    </row>
    <row r="178" spans="1:4">
      <c r="A178">
        <f t="shared" si="14"/>
        <v>11.666666666666666</v>
      </c>
      <c r="B178">
        <f t="shared" si="16"/>
        <v>700</v>
      </c>
      <c r="C178">
        <f t="shared" si="13"/>
        <v>1.5663234578592292E-9</v>
      </c>
      <c r="D178">
        <f t="shared" si="15"/>
        <v>1.5663234578592291</v>
      </c>
    </row>
    <row r="179" spans="1:4">
      <c r="A179">
        <f t="shared" si="14"/>
        <v>11.75</v>
      </c>
      <c r="B179">
        <f t="shared" si="16"/>
        <v>705</v>
      </c>
      <c r="C179">
        <f t="shared" si="13"/>
        <v>1.5236065675915134E-9</v>
      </c>
      <c r="D179">
        <f t="shared" si="15"/>
        <v>1.5236065675915134</v>
      </c>
    </row>
    <row r="180" spans="1:4">
      <c r="A180">
        <f t="shared" si="14"/>
        <v>11.833333333333334</v>
      </c>
      <c r="B180">
        <f t="shared" si="16"/>
        <v>710</v>
      </c>
      <c r="C180">
        <f t="shared" si="13"/>
        <v>1.4820436124389285E-9</v>
      </c>
      <c r="D180">
        <f t="shared" si="15"/>
        <v>1.4820436124389285</v>
      </c>
    </row>
    <row r="181" spans="1:4">
      <c r="A181">
        <f t="shared" si="14"/>
        <v>11.916666666666666</v>
      </c>
      <c r="B181">
        <f t="shared" si="16"/>
        <v>715</v>
      </c>
      <c r="C181">
        <f t="shared" si="13"/>
        <v>1.4416032291783272E-9</v>
      </c>
      <c r="D181">
        <f t="shared" si="15"/>
        <v>1.4416032291783272</v>
      </c>
    </row>
    <row r="182" spans="1:4">
      <c r="A182">
        <f t="shared" si="14"/>
        <v>12</v>
      </c>
      <c r="B182" s="16">
        <f t="shared" si="16"/>
        <v>720</v>
      </c>
      <c r="C182">
        <f>$D$36*EXP(-$D$32*(B182-600))+(1/$D$32)*($D$33+$D$34*((B182-600)-1/$D$32))</f>
        <v>1.4022549070190354E-9</v>
      </c>
      <c r="D182">
        <f t="shared" si="15"/>
        <v>1.4022549070190353</v>
      </c>
    </row>
    <row r="183" spans="1:4">
      <c r="A183">
        <f t="shared" si="14"/>
        <v>12.083333333333334</v>
      </c>
      <c r="B183">
        <f t="shared" si="16"/>
        <v>725</v>
      </c>
      <c r="C183">
        <f>$E$36*EXP(-$E$32*(B183-720))+(1/$E$32)*($E$33+$E$34*((B183-720)-1/$E$32))</f>
        <v>1.3641425097249852E-9</v>
      </c>
      <c r="D183">
        <f t="shared" si="15"/>
        <v>1.3641425097249853</v>
      </c>
    </row>
    <row r="184" spans="1:4">
      <c r="A184">
        <f t="shared" si="14"/>
        <v>12.166666666666666</v>
      </c>
      <c r="B184">
        <f t="shared" si="16"/>
        <v>730</v>
      </c>
      <c r="C184">
        <f t="shared" ref="C184:C241" si="17">$E$36*EXP(-$E$32*(B184-720))+(1/$E$32)*($E$33+$E$34*((B184-720)-1/$E$32))</f>
        <v>1.3270659831704339E-9</v>
      </c>
      <c r="D184">
        <f t="shared" si="15"/>
        <v>1.3270659831704339</v>
      </c>
    </row>
    <row r="185" spans="1:4">
      <c r="A185">
        <f t="shared" si="14"/>
        <v>12.25</v>
      </c>
      <c r="B185">
        <f t="shared" si="16"/>
        <v>735</v>
      </c>
      <c r="C185">
        <f t="shared" si="17"/>
        <v>1.2909971730469374E-9</v>
      </c>
      <c r="D185">
        <f t="shared" si="15"/>
        <v>1.2909971730469374</v>
      </c>
    </row>
    <row r="186" spans="1:4">
      <c r="A186">
        <f t="shared" si="14"/>
        <v>12.333333333333334</v>
      </c>
      <c r="B186">
        <f t="shared" si="16"/>
        <v>740</v>
      </c>
      <c r="C186">
        <f t="shared" si="17"/>
        <v>1.2559086902622645E-9</v>
      </c>
      <c r="D186">
        <f t="shared" si="15"/>
        <v>1.2559086902622645</v>
      </c>
    </row>
    <row r="187" spans="1:4">
      <c r="A187">
        <f t="shared" si="14"/>
        <v>12.416666666666666</v>
      </c>
      <c r="B187">
        <f t="shared" si="16"/>
        <v>745</v>
      </c>
      <c r="C187">
        <f t="shared" si="17"/>
        <v>1.2217738901423063E-9</v>
      </c>
      <c r="D187">
        <f t="shared" si="15"/>
        <v>1.2217738901423063</v>
      </c>
    </row>
    <row r="188" spans="1:4">
      <c r="A188">
        <f t="shared" si="14"/>
        <v>12.5</v>
      </c>
      <c r="B188">
        <f t="shared" si="16"/>
        <v>750</v>
      </c>
      <c r="C188">
        <f t="shared" si="17"/>
        <v>1.1885668521982639E-9</v>
      </c>
      <c r="D188">
        <f t="shared" si="15"/>
        <v>1.188566852198264</v>
      </c>
    </row>
    <row r="189" spans="1:4">
      <c r="A189">
        <f t="shared" si="14"/>
        <v>12.583333333333334</v>
      </c>
      <c r="B189">
        <f t="shared" si="16"/>
        <v>755</v>
      </c>
      <c r="C189">
        <f t="shared" si="17"/>
        <v>1.1562623604437531E-9</v>
      </c>
      <c r="D189">
        <f t="shared" si="15"/>
        <v>1.1562623604437532</v>
      </c>
    </row>
    <row r="190" spans="1:4">
      <c r="A190">
        <f t="shared" si="14"/>
        <v>12.666666666666666</v>
      </c>
      <c r="B190">
        <f t="shared" si="16"/>
        <v>760</v>
      </c>
      <c r="C190">
        <f t="shared" si="17"/>
        <v>1.1248358842468756E-9</v>
      </c>
      <c r="D190">
        <f t="shared" si="15"/>
        <v>1.1248358842468755</v>
      </c>
    </row>
    <row r="191" spans="1:4">
      <c r="A191">
        <f t="shared" si="14"/>
        <v>12.75</v>
      </c>
      <c r="B191">
        <f t="shared" si="16"/>
        <v>765</v>
      </c>
      <c r="C191">
        <f t="shared" si="17"/>
        <v>1.0942635597027196E-9</v>
      </c>
      <c r="D191">
        <f t="shared" si="15"/>
        <v>1.0942635597027197</v>
      </c>
    </row>
    <row r="192" spans="1:4">
      <c r="A192">
        <f t="shared" si="14"/>
        <v>12.833333333333334</v>
      </c>
      <c r="B192">
        <f t="shared" si="16"/>
        <v>770</v>
      </c>
      <c r="C192">
        <f t="shared" si="17"/>
        <v>1.064522171512145E-9</v>
      </c>
      <c r="D192">
        <f t="shared" si="15"/>
        <v>1.0645221715121449</v>
      </c>
    </row>
    <row r="193" spans="1:4">
      <c r="A193">
        <f t="shared" si="14"/>
        <v>12.916666666666666</v>
      </c>
      <c r="B193">
        <f t="shared" si="16"/>
        <v>775</v>
      </c>
      <c r="C193">
        <f t="shared" si="17"/>
        <v>1.0355891353530886E-9</v>
      </c>
      <c r="D193">
        <f t="shared" si="15"/>
        <v>1.0355891353530886</v>
      </c>
    </row>
    <row r="194" spans="1:4">
      <c r="A194">
        <f t="shared" si="14"/>
        <v>13</v>
      </c>
      <c r="B194">
        <f t="shared" si="16"/>
        <v>780</v>
      </c>
      <c r="C194">
        <f t="shared" si="17"/>
        <v>1.0074424807310106E-9</v>
      </c>
      <c r="D194">
        <f t="shared" si="15"/>
        <v>1.0074424807310105</v>
      </c>
    </row>
    <row r="195" spans="1:4">
      <c r="A195">
        <f t="shared" si="14"/>
        <v>13.083333333333334</v>
      </c>
      <c r="B195">
        <f t="shared" si="16"/>
        <v>785</v>
      </c>
      <c r="C195">
        <f t="shared" si="17"/>
        <v>9.8006083429545111E-10</v>
      </c>
      <c r="D195">
        <f t="shared" si="15"/>
        <v>0.9800608342954511</v>
      </c>
    </row>
    <row r="196" spans="1:4">
      <c r="A196">
        <f t="shared" si="14"/>
        <v>13.166666666666666</v>
      </c>
      <c r="B196">
        <f t="shared" si="16"/>
        <v>790</v>
      </c>
      <c r="C196">
        <f t="shared" si="17"/>
        <v>9.5342340361003338E-10</v>
      </c>
      <c r="D196">
        <f t="shared" si="15"/>
        <v>0.95342340361003342</v>
      </c>
    </row>
    <row r="197" spans="1:4">
      <c r="A197">
        <f t="shared" si="14"/>
        <v>13.25</v>
      </c>
      <c r="B197">
        <f t="shared" si="16"/>
        <v>795</v>
      </c>
      <c r="C197">
        <f t="shared" si="17"/>
        <v>9.275099613635889E-10</v>
      </c>
      <c r="D197">
        <f t="shared" si="15"/>
        <v>0.92750996136358888</v>
      </c>
    </row>
    <row r="198" spans="1:4">
      <c r="A198">
        <f t="shared" si="14"/>
        <v>13.333333333333334</v>
      </c>
      <c r="B198">
        <f t="shared" si="16"/>
        <v>800</v>
      </c>
      <c r="C198">
        <f t="shared" si="17"/>
        <v>9.0230083001041312E-10</v>
      </c>
      <c r="D198">
        <f t="shared" si="15"/>
        <v>0.90230083001041317</v>
      </c>
    </row>
    <row r="199" spans="1:4">
      <c r="A199">
        <f t="shared" si="14"/>
        <v>13.416666666666666</v>
      </c>
      <c r="B199">
        <f t="shared" si="16"/>
        <v>805</v>
      </c>
      <c r="C199">
        <f t="shared" si="17"/>
        <v>8.7777686682798937E-10</v>
      </c>
      <c r="D199">
        <f t="shared" si="15"/>
        <v>0.87777686682798939</v>
      </c>
    </row>
    <row r="200" spans="1:4">
      <c r="A200">
        <f t="shared" si="14"/>
        <v>13.5</v>
      </c>
      <c r="B200">
        <f t="shared" si="16"/>
        <v>810</v>
      </c>
      <c r="C200">
        <f t="shared" si="17"/>
        <v>8.5391944938083423E-10</v>
      </c>
      <c r="D200">
        <f t="shared" si="15"/>
        <v>0.85391944938083419</v>
      </c>
    </row>
    <row r="201" spans="1:4">
      <c r="A201">
        <f t="shared" si="14"/>
        <v>13.583333333333334</v>
      </c>
      <c r="B201">
        <f t="shared" si="16"/>
        <v>815</v>
      </c>
      <c r="C201">
        <f t="shared" si="17"/>
        <v>8.3071046137942728E-10</v>
      </c>
      <c r="D201">
        <f t="shared" si="15"/>
        <v>0.83071046137942728</v>
      </c>
    </row>
    <row r="202" spans="1:4">
      <c r="A202">
        <f t="shared" si="14"/>
        <v>13.666666666666666</v>
      </c>
      <c r="B202">
        <f t="shared" si="16"/>
        <v>820</v>
      </c>
      <c r="C202">
        <f t="shared" si="17"/>
        <v>8.0813227892348482E-10</v>
      </c>
      <c r="D202">
        <f t="shared" si="15"/>
        <v>0.80813227892348483</v>
      </c>
    </row>
    <row r="203" spans="1:4">
      <c r="A203">
        <f t="shared" si="14"/>
        <v>13.75</v>
      </c>
      <c r="B203">
        <f t="shared" si="16"/>
        <v>825</v>
      </c>
      <c r="C203">
        <f t="shared" si="17"/>
        <v>7.8616775711913355E-10</v>
      </c>
      <c r="D203">
        <f t="shared" si="15"/>
        <v>0.78616775711913356</v>
      </c>
    </row>
    <row r="204" spans="1:4">
      <c r="A204">
        <f t="shared" si="14"/>
        <v>13.833333333333334</v>
      </c>
      <c r="B204">
        <f t="shared" si="16"/>
        <v>830</v>
      </c>
      <c r="C204">
        <f t="shared" si="17"/>
        <v>7.6480021705982108E-10</v>
      </c>
      <c r="D204">
        <f t="shared" si="15"/>
        <v>0.76480021705982104</v>
      </c>
    </row>
    <row r="205" spans="1:4">
      <c r="A205">
        <f t="shared" si="14"/>
        <v>13.916666666666666</v>
      </c>
      <c r="B205">
        <f t="shared" si="16"/>
        <v>835</v>
      </c>
      <c r="C205">
        <f t="shared" si="17"/>
        <v>7.4401343316107606E-10</v>
      </c>
      <c r="D205">
        <f t="shared" si="15"/>
        <v>0.74401343316107604</v>
      </c>
    </row>
    <row r="206" spans="1:4">
      <c r="A206">
        <f t="shared" si="14"/>
        <v>14</v>
      </c>
      <c r="B206">
        <f t="shared" si="16"/>
        <v>840</v>
      </c>
      <c r="C206">
        <f t="shared" si="17"/>
        <v>7.23791620839502E-10</v>
      </c>
      <c r="D206">
        <f t="shared" si="15"/>
        <v>0.72379162083950199</v>
      </c>
    </row>
    <row r="207" spans="1:4">
      <c r="A207">
        <f t="shared" si="14"/>
        <v>14.083333333333334</v>
      </c>
      <c r="B207">
        <f t="shared" si="16"/>
        <v>845</v>
      </c>
      <c r="C207">
        <f t="shared" si="17"/>
        <v>7.0411942452664927E-10</v>
      </c>
      <c r="D207">
        <f t="shared" si="15"/>
        <v>0.70411942452664922</v>
      </c>
    </row>
    <row r="208" spans="1:4">
      <c r="A208">
        <f t="shared" si="14"/>
        <v>14.166666666666666</v>
      </c>
      <c r="B208">
        <f t="shared" si="16"/>
        <v>850</v>
      </c>
      <c r="C208">
        <f t="shared" si="17"/>
        <v>6.8498190600866037E-10</v>
      </c>
      <c r="D208">
        <f t="shared" si="15"/>
        <v>0.68498190600866038</v>
      </c>
    </row>
    <row r="209" spans="1:4">
      <c r="A209">
        <f t="shared" si="14"/>
        <v>14.25</v>
      </c>
      <c r="B209">
        <f t="shared" si="16"/>
        <v>855</v>
      </c>
      <c r="C209">
        <f t="shared" si="17"/>
        <v>6.6636453308283791E-10</v>
      </c>
      <c r="D209">
        <f t="shared" si="15"/>
        <v>0.66636453308283794</v>
      </c>
    </row>
    <row r="210" spans="1:4">
      <c r="A210">
        <f t="shared" si="14"/>
        <v>14.333333333333334</v>
      </c>
      <c r="B210">
        <f t="shared" si="16"/>
        <v>860</v>
      </c>
      <c r="C210">
        <f t="shared" si="17"/>
        <v>6.4825316852251942E-10</v>
      </c>
      <c r="D210">
        <f t="shared" si="15"/>
        <v>0.64825316852251946</v>
      </c>
    </row>
    <row r="211" spans="1:4">
      <c r="A211">
        <f t="shared" si="14"/>
        <v>14.416666666666666</v>
      </c>
      <c r="B211">
        <f t="shared" si="16"/>
        <v>865</v>
      </c>
      <c r="C211">
        <f t="shared" si="17"/>
        <v>6.3063405934187909E-10</v>
      </c>
      <c r="D211">
        <f t="shared" si="15"/>
        <v>0.63063405934187911</v>
      </c>
    </row>
    <row r="212" spans="1:4">
      <c r="A212">
        <f t="shared" si="14"/>
        <v>14.5</v>
      </c>
      <c r="B212">
        <f t="shared" si="16"/>
        <v>870</v>
      </c>
      <c r="C212">
        <f t="shared" si="17"/>
        <v>6.1349382635250647E-10</v>
      </c>
      <c r="D212">
        <f t="shared" si="15"/>
        <v>0.61349382635250649</v>
      </c>
    </row>
    <row r="213" spans="1:4">
      <c r="A213">
        <f t="shared" si="14"/>
        <v>14.583333333333334</v>
      </c>
      <c r="B213">
        <f t="shared" si="16"/>
        <v>875</v>
      </c>
      <c r="C213">
        <f t="shared" si="17"/>
        <v>5.9681945400383028E-10</v>
      </c>
      <c r="D213">
        <f t="shared" si="15"/>
        <v>0.5968194540038303</v>
      </c>
    </row>
    <row r="214" spans="1:4">
      <c r="A214">
        <f t="shared" si="14"/>
        <v>14.666666666666666</v>
      </c>
      <c r="B214">
        <f t="shared" si="16"/>
        <v>880</v>
      </c>
      <c r="C214">
        <f t="shared" si="17"/>
        <v>5.8059828049967285E-10</v>
      </c>
      <c r="D214">
        <f t="shared" si="15"/>
        <v>0.58059828049967288</v>
      </c>
    </row>
    <row r="215" spans="1:4">
      <c r="A215">
        <f t="shared" si="14"/>
        <v>14.75</v>
      </c>
      <c r="B215">
        <f t="shared" si="16"/>
        <v>885</v>
      </c>
      <c r="C215">
        <f t="shared" si="17"/>
        <v>5.6481798818343027E-10</v>
      </c>
      <c r="D215">
        <f t="shared" si="15"/>
        <v>0.56481798818343032</v>
      </c>
    </row>
    <row r="216" spans="1:4">
      <c r="A216">
        <f t="shared" si="14"/>
        <v>14.833333333333334</v>
      </c>
      <c r="B216">
        <f t="shared" si="16"/>
        <v>890</v>
      </c>
      <c r="C216">
        <f t="shared" si="17"/>
        <v>5.4946659418457817E-10</v>
      </c>
      <c r="D216">
        <f t="shared" si="15"/>
        <v>0.54946659418457822</v>
      </c>
    </row>
    <row r="217" spans="1:4">
      <c r="A217">
        <f t="shared" si="14"/>
        <v>14.916666666666666</v>
      </c>
      <c r="B217">
        <f t="shared" si="16"/>
        <v>895</v>
      </c>
      <c r="C217">
        <f t="shared" si="17"/>
        <v>5.3453244131939798E-10</v>
      </c>
      <c r="D217">
        <f t="shared" si="15"/>
        <v>0.53453244131939803</v>
      </c>
    </row>
    <row r="218" spans="1:4">
      <c r="A218">
        <f t="shared" si="14"/>
        <v>15</v>
      </c>
      <c r="B218">
        <f t="shared" si="16"/>
        <v>900</v>
      </c>
      <c r="C218">
        <f t="shared" si="17"/>
        <v>5.2000418923901722E-10</v>
      </c>
      <c r="D218">
        <f t="shared" si="15"/>
        <v>0.52000418923901726</v>
      </c>
    </row>
    <row r="219" spans="1:4">
      <c r="A219">
        <f t="shared" si="14"/>
        <v>15.083333333333334</v>
      </c>
      <c r="B219">
        <f t="shared" si="16"/>
        <v>905</v>
      </c>
      <c r="C219">
        <f t="shared" si="17"/>
        <v>5.0587080581803934E-10</v>
      </c>
      <c r="D219">
        <f t="shared" si="15"/>
        <v>0.50587080581803934</v>
      </c>
    </row>
    <row r="220" spans="1:4">
      <c r="A220">
        <f t="shared" si="14"/>
        <v>15.166666666666666</v>
      </c>
      <c r="B220">
        <f t="shared" si="16"/>
        <v>910</v>
      </c>
      <c r="C220">
        <f t="shared" si="17"/>
        <v>4.921215587772253E-10</v>
      </c>
      <c r="D220">
        <f t="shared" si="15"/>
        <v>0.4921215587772253</v>
      </c>
    </row>
    <row r="221" spans="1:4">
      <c r="A221">
        <f t="shared" si="14"/>
        <v>15.25</v>
      </c>
      <c r="B221">
        <f t="shared" si="16"/>
        <v>915</v>
      </c>
      <c r="C221">
        <f t="shared" si="17"/>
        <v>4.787460075338662E-10</v>
      </c>
      <c r="D221">
        <f t="shared" si="15"/>
        <v>0.4787460075338662</v>
      </c>
    </row>
    <row r="222" spans="1:4">
      <c r="A222">
        <f t="shared" si="14"/>
        <v>15.333333333333334</v>
      </c>
      <c r="B222">
        <f t="shared" si="16"/>
        <v>920</v>
      </c>
      <c r="C222">
        <f t="shared" si="17"/>
        <v>4.6573399527365649E-10</v>
      </c>
      <c r="D222">
        <f t="shared" si="15"/>
        <v>0.4657339952736565</v>
      </c>
    </row>
    <row r="223" spans="1:4">
      <c r="A223">
        <f t="shared" si="14"/>
        <v>15.416666666666666</v>
      </c>
      <c r="B223">
        <f t="shared" si="16"/>
        <v>925</v>
      </c>
      <c r="C223">
        <f t="shared" si="17"/>
        <v>4.5307564123804894E-10</v>
      </c>
      <c r="D223">
        <f t="shared" si="15"/>
        <v>0.45307564123804894</v>
      </c>
    </row>
    <row r="224" spans="1:4">
      <c r="A224">
        <f t="shared" si="14"/>
        <v>15.5</v>
      </c>
      <c r="B224">
        <f t="shared" si="16"/>
        <v>930</v>
      </c>
      <c r="C224">
        <f t="shared" si="17"/>
        <v>4.4076133322123509E-10</v>
      </c>
      <c r="D224">
        <f t="shared" si="15"/>
        <v>0.44076133322123506</v>
      </c>
    </row>
    <row r="225" spans="1:4">
      <c r="A225">
        <f t="shared" si="14"/>
        <v>15.583333333333334</v>
      </c>
      <c r="B225">
        <f t="shared" si="16"/>
        <v>935</v>
      </c>
      <c r="C225">
        <f t="shared" si="17"/>
        <v>4.2878172027105204E-10</v>
      </c>
      <c r="D225">
        <f t="shared" si="15"/>
        <v>0.42878172027105205</v>
      </c>
    </row>
    <row r="226" spans="1:4">
      <c r="A226">
        <f t="shared" si="14"/>
        <v>15.666666666666666</v>
      </c>
      <c r="B226">
        <f t="shared" si="16"/>
        <v>940</v>
      </c>
      <c r="C226">
        <f t="shared" si="17"/>
        <v>4.1712770558827456E-10</v>
      </c>
      <c r="D226">
        <f t="shared" si="15"/>
        <v>0.41712770558827456</v>
      </c>
    </row>
    <row r="227" spans="1:4">
      <c r="A227">
        <f t="shared" si="14"/>
        <v>15.75</v>
      </c>
      <c r="B227">
        <f t="shared" si="16"/>
        <v>945</v>
      </c>
      <c r="C227">
        <f t="shared" si="17"/>
        <v>4.0579043961889964E-10</v>
      </c>
      <c r="D227">
        <f t="shared" si="15"/>
        <v>0.40579043961889966</v>
      </c>
    </row>
    <row r="228" spans="1:4">
      <c r="A228">
        <f t="shared" si="14"/>
        <v>15.833333333333334</v>
      </c>
      <c r="B228">
        <f t="shared" si="16"/>
        <v>950</v>
      </c>
      <c r="C228">
        <f t="shared" si="17"/>
        <v>3.9476131333417861E-10</v>
      </c>
      <c r="D228">
        <f t="shared" si="15"/>
        <v>0.39476131333417863</v>
      </c>
    </row>
    <row r="229" spans="1:4">
      <c r="A229">
        <f t="shared" si="14"/>
        <v>15.916666666666666</v>
      </c>
      <c r="B229">
        <f t="shared" si="16"/>
        <v>955</v>
      </c>
      <c r="C229">
        <f t="shared" si="17"/>
        <v>3.8403195169329327E-10</v>
      </c>
      <c r="D229">
        <f t="shared" si="15"/>
        <v>0.38403195169329329</v>
      </c>
    </row>
    <row r="230" spans="1:4">
      <c r="A230">
        <f t="shared" si="14"/>
        <v>16</v>
      </c>
      <c r="B230">
        <f t="shared" si="16"/>
        <v>960</v>
      </c>
      <c r="C230">
        <f t="shared" si="17"/>
        <v>3.7359420728371318E-10</v>
      </c>
      <c r="D230">
        <f t="shared" si="15"/>
        <v>0.37359420728371318</v>
      </c>
    </row>
    <row r="231" spans="1:4">
      <c r="A231">
        <f t="shared" ref="A231:A294" si="18">B231/60</f>
        <v>16.083333333333332</v>
      </c>
      <c r="B231">
        <f t="shared" si="16"/>
        <v>965</v>
      </c>
      <c r="C231">
        <f t="shared" si="17"/>
        <v>3.6344015413440275E-10</v>
      </c>
      <c r="D231">
        <f t="shared" ref="D231:D294" si="19">C231*10^9</f>
        <v>0.36344015413440273</v>
      </c>
    </row>
    <row r="232" spans="1:4">
      <c r="A232">
        <f t="shared" si="18"/>
        <v>16.166666666666668</v>
      </c>
      <c r="B232">
        <f t="shared" si="16"/>
        <v>970</v>
      </c>
      <c r="C232">
        <f t="shared" si="17"/>
        <v>3.5356208169718279E-10</v>
      </c>
      <c r="D232">
        <f t="shared" si="19"/>
        <v>0.35356208169718278</v>
      </c>
    </row>
    <row r="233" spans="1:4">
      <c r="A233">
        <f t="shared" si="18"/>
        <v>16.25</v>
      </c>
      <c r="B233">
        <f t="shared" si="16"/>
        <v>975</v>
      </c>
      <c r="C233">
        <f t="shared" si="17"/>
        <v>3.4395248899167372E-10</v>
      </c>
      <c r="D233">
        <f t="shared" si="19"/>
        <v>0.34395248899167374</v>
      </c>
    </row>
    <row r="234" spans="1:4">
      <c r="A234">
        <f t="shared" si="18"/>
        <v>16.333333333333332</v>
      </c>
      <c r="B234">
        <f t="shared" ref="B234:B297" si="20">B233+$J$31/372</f>
        <v>980</v>
      </c>
      <c r="C234">
        <f t="shared" si="17"/>
        <v>3.346040789093761E-10</v>
      </c>
      <c r="D234">
        <f t="shared" si="19"/>
        <v>0.3346040789093761</v>
      </c>
    </row>
    <row r="235" spans="1:4">
      <c r="A235">
        <f t="shared" si="18"/>
        <v>16.416666666666668</v>
      </c>
      <c r="B235">
        <f t="shared" si="20"/>
        <v>985</v>
      </c>
      <c r="C235">
        <f t="shared" si="17"/>
        <v>3.2550975267256247E-10</v>
      </c>
      <c r="D235">
        <f t="shared" si="19"/>
        <v>0.32550975267256249</v>
      </c>
    </row>
    <row r="236" spans="1:4">
      <c r="A236">
        <f t="shared" si="18"/>
        <v>16.5</v>
      </c>
      <c r="B236">
        <f t="shared" si="20"/>
        <v>990</v>
      </c>
      <c r="C236">
        <f t="shared" si="17"/>
        <v>3.1666260444377314E-10</v>
      </c>
      <c r="D236">
        <f t="shared" si="19"/>
        <v>0.31666260444377314</v>
      </c>
    </row>
    <row r="237" spans="1:4">
      <c r="A237">
        <f t="shared" si="18"/>
        <v>16.583333333333332</v>
      </c>
      <c r="B237">
        <f t="shared" si="20"/>
        <v>995</v>
      </c>
      <c r="C237">
        <f t="shared" si="17"/>
        <v>3.0805591608182193E-10</v>
      </c>
      <c r="D237">
        <f t="shared" si="19"/>
        <v>0.30805591608182192</v>
      </c>
    </row>
    <row r="238" spans="1:4">
      <c r="A238">
        <f t="shared" si="18"/>
        <v>16.666666666666668</v>
      </c>
      <c r="B238">
        <f t="shared" si="20"/>
        <v>1000</v>
      </c>
      <c r="C238">
        <f t="shared" si="17"/>
        <v>2.9968315204033111E-10</v>
      </c>
      <c r="D238">
        <f t="shared" si="19"/>
        <v>0.29968315204033108</v>
      </c>
    </row>
    <row r="239" spans="1:4">
      <c r="A239">
        <f t="shared" si="18"/>
        <v>16.75</v>
      </c>
      <c r="B239">
        <f t="shared" si="20"/>
        <v>1005</v>
      </c>
      <c r="C239">
        <f t="shared" si="17"/>
        <v>2.9153795440492058E-10</v>
      </c>
      <c r="D239">
        <f t="shared" si="19"/>
        <v>0.29153795440492059</v>
      </c>
    </row>
    <row r="240" spans="1:4">
      <c r="A240">
        <f t="shared" si="18"/>
        <v>16.833333333333332</v>
      </c>
      <c r="B240">
        <f t="shared" si="20"/>
        <v>1010</v>
      </c>
      <c r="C240">
        <f t="shared" si="17"/>
        <v>2.8361413806528256E-10</v>
      </c>
      <c r="D240">
        <f t="shared" si="19"/>
        <v>0.28361413806528257</v>
      </c>
    </row>
    <row r="241" spans="1:4">
      <c r="A241">
        <f t="shared" si="18"/>
        <v>16.916666666666668</v>
      </c>
      <c r="B241">
        <f t="shared" si="20"/>
        <v>1015</v>
      </c>
      <c r="C241">
        <f t="shared" si="17"/>
        <v>2.7590568601847729E-10</v>
      </c>
      <c r="D241">
        <f t="shared" si="19"/>
        <v>0.27590568601847731</v>
      </c>
    </row>
    <row r="242" spans="1:4">
      <c r="A242">
        <f t="shared" si="18"/>
        <v>17</v>
      </c>
      <c r="B242" s="16">
        <f t="shared" si="20"/>
        <v>1020</v>
      </c>
      <c r="C242">
        <f>$E$36*EXP(-$E$32*(B242-720))+(1/$E$32)*($E$33+$E$34*((B242-720)-1/$E$32))</f>
        <v>2.6840674479988121E-10</v>
      </c>
      <c r="D242">
        <f t="shared" si="19"/>
        <v>0.26840674479988119</v>
      </c>
    </row>
    <row r="243" spans="1:4">
      <c r="A243">
        <f t="shared" si="18"/>
        <v>17.083333333333332</v>
      </c>
      <c r="B243">
        <f t="shared" si="20"/>
        <v>1025</v>
      </c>
      <c r="C243">
        <f>$F$36*EXP(-$F$32*(B243-1020))+(1/$F$32)*($F$33+$F$34*((B243-1020)-1/$F$32))</f>
        <v>3.7970071166986042E-10</v>
      </c>
      <c r="D243">
        <f t="shared" si="19"/>
        <v>0.37970071166986041</v>
      </c>
    </row>
    <row r="244" spans="1:4">
      <c r="A244">
        <f t="shared" si="18"/>
        <v>17.166666666666668</v>
      </c>
      <c r="B244">
        <f t="shared" si="20"/>
        <v>1030</v>
      </c>
      <c r="C244">
        <f t="shared" ref="C244:C278" si="21">$F$36*EXP(-$F$32*(B244-1020))+(1/$F$32)*($F$33+$F$34*((B244-1020)-1/$F$32))</f>
        <v>7.2406369306834147E-10</v>
      </c>
      <c r="D244">
        <f t="shared" si="19"/>
        <v>0.72406369306834151</v>
      </c>
    </row>
    <row r="245" spans="1:4">
      <c r="A245">
        <f t="shared" si="18"/>
        <v>17.25</v>
      </c>
      <c r="B245">
        <f t="shared" si="20"/>
        <v>1035</v>
      </c>
      <c r="C245">
        <f t="shared" si="21"/>
        <v>1.2951610212865875E-9</v>
      </c>
      <c r="D245">
        <f t="shared" si="19"/>
        <v>1.2951610212865876</v>
      </c>
    </row>
    <row r="246" spans="1:4">
      <c r="A246">
        <f t="shared" si="18"/>
        <v>17.333333333333332</v>
      </c>
      <c r="B246">
        <f t="shared" si="20"/>
        <v>1040</v>
      </c>
      <c r="C246">
        <f t="shared" si="21"/>
        <v>2.0868302008591226E-9</v>
      </c>
      <c r="D246">
        <f t="shared" si="19"/>
        <v>2.0868302008591226</v>
      </c>
    </row>
    <row r="247" spans="1:4">
      <c r="A247">
        <f t="shared" si="18"/>
        <v>17.416666666666668</v>
      </c>
      <c r="B247">
        <f t="shared" si="20"/>
        <v>1045</v>
      </c>
      <c r="C247">
        <f t="shared" si="21"/>
        <v>3.0930762290308775E-9</v>
      </c>
      <c r="D247">
        <f t="shared" si="19"/>
        <v>3.0930762290308773</v>
      </c>
    </row>
    <row r="248" spans="1:4">
      <c r="A248">
        <f t="shared" si="18"/>
        <v>17.5</v>
      </c>
      <c r="B248">
        <f t="shared" si="20"/>
        <v>1050</v>
      </c>
      <c r="C248">
        <f t="shared" si="21"/>
        <v>4.3080670434123372E-9</v>
      </c>
      <c r="D248">
        <f t="shared" si="19"/>
        <v>4.3080670434123371</v>
      </c>
    </row>
    <row r="249" spans="1:4">
      <c r="A249">
        <f t="shared" si="18"/>
        <v>17.583333333333332</v>
      </c>
      <c r="B249">
        <f t="shared" si="20"/>
        <v>1055</v>
      </c>
      <c r="C249">
        <f t="shared" si="21"/>
        <v>5.7261290933633323E-9</v>
      </c>
      <c r="D249">
        <f t="shared" si="19"/>
        <v>5.7261290933633324</v>
      </c>
    </row>
    <row r="250" spans="1:4">
      <c r="A250">
        <f t="shared" si="18"/>
        <v>17.666666666666668</v>
      </c>
      <c r="B250">
        <f t="shared" si="20"/>
        <v>1060</v>
      </c>
      <c r="C250">
        <f t="shared" si="21"/>
        <v>7.3417430317452411E-9</v>
      </c>
      <c r="D250">
        <f t="shared" si="19"/>
        <v>7.3417430317452412</v>
      </c>
    </row>
    <row r="251" spans="1:4">
      <c r="A251">
        <f t="shared" si="18"/>
        <v>17.75</v>
      </c>
      <c r="B251">
        <f t="shared" si="20"/>
        <v>1065</v>
      </c>
      <c r="C251">
        <f>$F$36*EXP(-$F$32*(B251-1020))+(1/$F$32)*($F$33+$F$34*((B251-1020)-1/$F$32))</f>
        <v>9.1495395237669732E-9</v>
      </c>
      <c r="D251">
        <f t="shared" si="19"/>
        <v>9.1495395237669737</v>
      </c>
    </row>
    <row r="252" spans="1:4">
      <c r="A252">
        <f t="shared" si="18"/>
        <v>17.833333333333332</v>
      </c>
      <c r="B252">
        <f t="shared" si="20"/>
        <v>1070</v>
      </c>
      <c r="C252">
        <f t="shared" si="21"/>
        <v>1.114429516974516E-8</v>
      </c>
      <c r="D252">
        <f t="shared" si="19"/>
        <v>11.14429516974516</v>
      </c>
    </row>
    <row r="253" spans="1:4">
      <c r="A253">
        <f t="shared" si="18"/>
        <v>17.916666666666668</v>
      </c>
      <c r="B253">
        <f t="shared" si="20"/>
        <v>1075</v>
      </c>
      <c r="C253">
        <f t="shared" si="21"/>
        <v>1.3320928538680603E-8</v>
      </c>
      <c r="D253">
        <f t="shared" si="19"/>
        <v>13.320928538680603</v>
      </c>
    </row>
    <row r="254" spans="1:4">
      <c r="A254">
        <f t="shared" si="18"/>
        <v>18</v>
      </c>
      <c r="B254">
        <f t="shared" si="20"/>
        <v>1080</v>
      </c>
      <c r="C254">
        <f t="shared" si="21"/>
        <v>1.5674496309639575E-8</v>
      </c>
      <c r="D254">
        <f t="shared" si="19"/>
        <v>15.674496309639576</v>
      </c>
    </row>
    <row r="255" spans="1:4">
      <c r="A255">
        <f t="shared" si="18"/>
        <v>18.083333333333332</v>
      </c>
      <c r="B255">
        <f t="shared" si="20"/>
        <v>1085</v>
      </c>
      <c r="C255">
        <f t="shared" si="21"/>
        <v>1.8200189518010028E-8</v>
      </c>
      <c r="D255">
        <f t="shared" si="19"/>
        <v>18.200189518010028</v>
      </c>
    </row>
    <row r="256" spans="1:4">
      <c r="A256">
        <f t="shared" si="18"/>
        <v>18.166666666666668</v>
      </c>
      <c r="B256">
        <f t="shared" si="20"/>
        <v>1090</v>
      </c>
      <c r="C256">
        <f t="shared" si="21"/>
        <v>2.0893329903782199E-8</v>
      </c>
      <c r="D256">
        <f t="shared" si="19"/>
        <v>20.893329903782199</v>
      </c>
    </row>
    <row r="257" spans="1:4">
      <c r="A257">
        <f t="shared" si="18"/>
        <v>18.25</v>
      </c>
      <c r="B257">
        <f t="shared" si="20"/>
        <v>1095</v>
      </c>
      <c r="C257">
        <f t="shared" si="21"/>
        <v>2.3749366359080521E-8</v>
      </c>
      <c r="D257">
        <f t="shared" si="19"/>
        <v>23.749366359080522</v>
      </c>
    </row>
    <row r="258" spans="1:4">
      <c r="A258">
        <f t="shared" si="18"/>
        <v>18.333333333333332</v>
      </c>
      <c r="B258">
        <f t="shared" si="20"/>
        <v>1100</v>
      </c>
      <c r="C258">
        <f t="shared" si="21"/>
        <v>2.6763871472249372E-8</v>
      </c>
      <c r="D258">
        <f t="shared" si="19"/>
        <v>26.76387147224937</v>
      </c>
    </row>
    <row r="259" spans="1:4">
      <c r="A259">
        <f t="shared" si="18"/>
        <v>18.416666666666668</v>
      </c>
      <c r="B259">
        <f t="shared" si="20"/>
        <v>1105</v>
      </c>
      <c r="C259">
        <f t="shared" si="21"/>
        <v>2.9932538165868585E-8</v>
      </c>
      <c r="D259">
        <f t="shared" si="19"/>
        <v>29.932538165868586</v>
      </c>
    </row>
    <row r="260" spans="1:4">
      <c r="A260">
        <f t="shared" si="18"/>
        <v>18.5</v>
      </c>
      <c r="B260">
        <f t="shared" si="20"/>
        <v>1110</v>
      </c>
      <c r="C260">
        <f t="shared" si="21"/>
        <v>3.3251176426145175E-8</v>
      </c>
      <c r="D260">
        <f t="shared" si="19"/>
        <v>33.251176426145172</v>
      </c>
    </row>
    <row r="261" spans="1:4">
      <c r="A261">
        <f t="shared" si="18"/>
        <v>18.583333333333332</v>
      </c>
      <c r="B261">
        <f t="shared" si="20"/>
        <v>1115</v>
      </c>
      <c r="C261">
        <f t="shared" si="21"/>
        <v>3.6715710121198612E-8</v>
      </c>
      <c r="D261">
        <f t="shared" si="19"/>
        <v>36.715710121198612</v>
      </c>
    </row>
    <row r="262" spans="1:4">
      <c r="A262">
        <f t="shared" si="18"/>
        <v>18.666666666666668</v>
      </c>
      <c r="B262">
        <f t="shared" si="20"/>
        <v>1120</v>
      </c>
      <c r="C262">
        <f t="shared" si="21"/>
        <v>4.0322173905822435E-8</v>
      </c>
      <c r="D262">
        <f t="shared" si="19"/>
        <v>40.322173905822432</v>
      </c>
    </row>
    <row r="263" spans="1:4">
      <c r="A263">
        <f t="shared" si="18"/>
        <v>18.75</v>
      </c>
      <c r="B263">
        <f t="shared" si="20"/>
        <v>1125</v>
      </c>
      <c r="C263">
        <f t="shared" si="21"/>
        <v>4.4066710210373312E-8</v>
      </c>
      <c r="D263">
        <f t="shared" si="19"/>
        <v>44.066710210373309</v>
      </c>
    </row>
    <row r="264" spans="1:4">
      <c r="A264">
        <f t="shared" si="18"/>
        <v>18.833333333333332</v>
      </c>
      <c r="B264">
        <f t="shared" si="20"/>
        <v>1130</v>
      </c>
      <c r="C264">
        <f t="shared" si="21"/>
        <v>4.7945566311499316E-8</v>
      </c>
      <c r="D264">
        <f t="shared" si="19"/>
        <v>47.945566311499313</v>
      </c>
    </row>
    <row r="265" spans="1:4">
      <c r="A265">
        <f t="shared" si="18"/>
        <v>18.916666666666668</v>
      </c>
      <c r="B265">
        <f t="shared" si="20"/>
        <v>1135</v>
      </c>
      <c r="C265">
        <f t="shared" si="21"/>
        <v>5.1955091482484582E-8</v>
      </c>
      <c r="D265">
        <f t="shared" si="19"/>
        <v>51.955091482484583</v>
      </c>
    </row>
    <row r="266" spans="1:4">
      <c r="A266">
        <f t="shared" si="18"/>
        <v>19</v>
      </c>
      <c r="B266">
        <f t="shared" si="20"/>
        <v>1140</v>
      </c>
      <c r="C266">
        <f t="shared" si="21"/>
        <v>5.6091734221045462E-8</v>
      </c>
      <c r="D266">
        <f t="shared" si="19"/>
        <v>56.091734221045463</v>
      </c>
    </row>
    <row r="267" spans="1:4">
      <c r="A267">
        <f t="shared" si="18"/>
        <v>19.083333333333332</v>
      </c>
      <c r="B267">
        <f t="shared" si="20"/>
        <v>1145</v>
      </c>
      <c r="C267">
        <f t="shared" si="21"/>
        <v>6.0352039552473566E-8</v>
      </c>
      <c r="D267">
        <f t="shared" si="19"/>
        <v>60.352039552473563</v>
      </c>
    </row>
    <row r="268" spans="1:4">
      <c r="A268">
        <f t="shared" si="18"/>
        <v>19.166666666666668</v>
      </c>
      <c r="B268">
        <f t="shared" si="20"/>
        <v>1150</v>
      </c>
      <c r="C268">
        <f t="shared" si="21"/>
        <v>6.4732646406077535E-8</v>
      </c>
      <c r="D268">
        <f t="shared" si="19"/>
        <v>64.732646406077535</v>
      </c>
    </row>
    <row r="269" spans="1:4">
      <c r="A269">
        <f t="shared" si="18"/>
        <v>19.25</v>
      </c>
      <c r="B269">
        <f t="shared" si="20"/>
        <v>1155</v>
      </c>
      <c r="C269">
        <f t="shared" si="21"/>
        <v>6.9230285062931617E-8</v>
      </c>
      <c r="D269">
        <f t="shared" si="19"/>
        <v>69.230285062931614</v>
      </c>
    </row>
    <row r="270" spans="1:4">
      <c r="A270">
        <f t="shared" si="18"/>
        <v>19.333333333333332</v>
      </c>
      <c r="B270">
        <f t="shared" si="20"/>
        <v>1160</v>
      </c>
      <c r="C270">
        <f t="shared" si="21"/>
        <v>7.3841774672992632E-8</v>
      </c>
      <c r="D270">
        <f t="shared" si="19"/>
        <v>73.841774672992628</v>
      </c>
    </row>
    <row r="271" spans="1:4">
      <c r="A271">
        <f t="shared" si="18"/>
        <v>19.416666666666668</v>
      </c>
      <c r="B271">
        <f t="shared" si="20"/>
        <v>1165</v>
      </c>
      <c r="C271">
        <f t="shared" si="21"/>
        <v>7.856402083970031E-8</v>
      </c>
      <c r="D271">
        <f t="shared" si="19"/>
        <v>78.564020839700305</v>
      </c>
    </row>
    <row r="272" spans="1:4">
      <c r="A272">
        <f t="shared" si="18"/>
        <v>19.5</v>
      </c>
      <c r="B272">
        <f t="shared" si="20"/>
        <v>1170</v>
      </c>
      <c r="C272">
        <f t="shared" si="21"/>
        <v>8.3394013270226466E-8</v>
      </c>
      <c r="D272">
        <f t="shared" si="19"/>
        <v>83.394013270226466</v>
      </c>
    </row>
    <row r="273" spans="1:4">
      <c r="A273">
        <f t="shared" si="18"/>
        <v>19.583333333333332</v>
      </c>
      <c r="B273">
        <f t="shared" si="20"/>
        <v>1175</v>
      </c>
      <c r="C273">
        <f t="shared" si="21"/>
        <v>8.8328823489589096E-8</v>
      </c>
      <c r="D273">
        <f t="shared" si="19"/>
        <v>88.328823489589098</v>
      </c>
    </row>
    <row r="274" spans="1:4">
      <c r="A274">
        <f t="shared" si="18"/>
        <v>19.666666666666668</v>
      </c>
      <c r="B274">
        <f t="shared" si="20"/>
        <v>1180</v>
      </c>
      <c r="C274">
        <f t="shared" si="21"/>
        <v>9.3365602616895342E-8</v>
      </c>
      <c r="D274">
        <f t="shared" si="19"/>
        <v>93.365602616895345</v>
      </c>
    </row>
    <row r="275" spans="1:4">
      <c r="A275">
        <f t="shared" si="18"/>
        <v>19.75</v>
      </c>
      <c r="B275">
        <f t="shared" si="20"/>
        <v>1185</v>
      </c>
      <c r="C275">
        <f t="shared" si="21"/>
        <v>9.8501579202024504E-8</v>
      </c>
      <c r="D275">
        <f t="shared" si="19"/>
        <v>98.501579202024502</v>
      </c>
    </row>
    <row r="276" spans="1:4">
      <c r="A276">
        <f t="shared" si="18"/>
        <v>19.833333333333332</v>
      </c>
      <c r="B276">
        <f t="shared" si="20"/>
        <v>1190</v>
      </c>
      <c r="C276">
        <f t="shared" si="21"/>
        <v>1.0373405712110917E-7</v>
      </c>
      <c r="D276">
        <f t="shared" si="19"/>
        <v>103.73405712110917</v>
      </c>
    </row>
    <row r="277" spans="1:4">
      <c r="A277">
        <f t="shared" si="18"/>
        <v>19.916666666666668</v>
      </c>
      <c r="B277">
        <f t="shared" si="20"/>
        <v>1195</v>
      </c>
      <c r="C277">
        <f t="shared" si="21"/>
        <v>1.0906041352921524E-7</v>
      </c>
      <c r="D277">
        <f t="shared" si="19"/>
        <v>109.06041352921524</v>
      </c>
    </row>
    <row r="278" spans="1:4">
      <c r="A278">
        <f t="shared" si="18"/>
        <v>20</v>
      </c>
      <c r="B278" s="16">
        <f t="shared" si="20"/>
        <v>1200</v>
      </c>
      <c r="C278">
        <f t="shared" si="21"/>
        <v>1.144780968686673E-7</v>
      </c>
      <c r="D278">
        <f t="shared" si="19"/>
        <v>114.47809686866729</v>
      </c>
    </row>
    <row r="279" spans="1:4">
      <c r="A279">
        <f t="shared" si="18"/>
        <v>20.083333333333332</v>
      </c>
      <c r="B279">
        <f t="shared" si="20"/>
        <v>1205</v>
      </c>
      <c r="C279">
        <f>$G$36*EXP(-$G$32*(B279-1200))+(1/$G$32)*($G$33+$G$34*((B279-1200)-1/$G$32))</f>
        <v>1.1986603583987448E-7</v>
      </c>
      <c r="D279">
        <f t="shared" si="19"/>
        <v>119.86603583987447</v>
      </c>
    </row>
    <row r="280" spans="1:4">
      <c r="A280">
        <f t="shared" si="18"/>
        <v>20.166666666666668</v>
      </c>
      <c r="B280">
        <f t="shared" si="20"/>
        <v>1210</v>
      </c>
      <c r="C280">
        <f t="shared" ref="C280:C314" si="22">$G$36*EXP(-$G$32*(B280-1200))+(1/$G$32)*($G$33+$G$34*((B280-1200)-1/$G$32))</f>
        <v>1.2510753405367093E-7</v>
      </c>
      <c r="D280">
        <f t="shared" si="19"/>
        <v>125.10753405367093</v>
      </c>
    </row>
    <row r="281" spans="1:4">
      <c r="A281">
        <f t="shared" si="18"/>
        <v>20.25</v>
      </c>
      <c r="B281">
        <f t="shared" si="20"/>
        <v>1215</v>
      </c>
      <c r="C281">
        <f t="shared" si="22"/>
        <v>1.3020657167678571E-7</v>
      </c>
      <c r="D281">
        <f t="shared" si="19"/>
        <v>130.2065716767857</v>
      </c>
    </row>
    <row r="282" spans="1:4">
      <c r="A282">
        <f t="shared" si="18"/>
        <v>20.333333333333332</v>
      </c>
      <c r="B282">
        <f t="shared" si="20"/>
        <v>1220</v>
      </c>
      <c r="C282">
        <f t="shared" si="22"/>
        <v>1.3516702069754529E-7</v>
      </c>
      <c r="D282">
        <f t="shared" si="19"/>
        <v>135.1670206975453</v>
      </c>
    </row>
    <row r="283" spans="1:4">
      <c r="A283">
        <f t="shared" si="18"/>
        <v>20.416666666666668</v>
      </c>
      <c r="B283">
        <f t="shared" si="20"/>
        <v>1225</v>
      </c>
      <c r="C283">
        <f t="shared" si="22"/>
        <v>1.3999264786609401E-7</v>
      </c>
      <c r="D283">
        <f t="shared" si="19"/>
        <v>139.99264786609402</v>
      </c>
    </row>
    <row r="284" spans="1:4">
      <c r="A284">
        <f t="shared" si="18"/>
        <v>20.5</v>
      </c>
      <c r="B284">
        <f t="shared" si="20"/>
        <v>1230</v>
      </c>
      <c r="C284">
        <f t="shared" si="22"/>
        <v>1.4468711755470089E-7</v>
      </c>
      <c r="D284">
        <f t="shared" si="19"/>
        <v>144.6871175547009</v>
      </c>
    </row>
    <row r="285" spans="1:4">
      <c r="A285">
        <f t="shared" si="18"/>
        <v>20.583333333333332</v>
      </c>
      <c r="B285">
        <f t="shared" si="20"/>
        <v>1235</v>
      </c>
      <c r="C285">
        <f t="shared" si="22"/>
        <v>1.4925399454032523E-7</v>
      </c>
      <c r="D285">
        <f t="shared" si="19"/>
        <v>149.25399454032524</v>
      </c>
    </row>
    <row r="286" spans="1:4">
      <c r="A286">
        <f t="shared" si="18"/>
        <v>20.666666666666668</v>
      </c>
      <c r="B286">
        <f t="shared" si="20"/>
        <v>1240</v>
      </c>
      <c r="C286">
        <f t="shared" si="22"/>
        <v>1.5369674671155393E-7</v>
      </c>
      <c r="D286">
        <f t="shared" si="19"/>
        <v>153.69674671155391</v>
      </c>
    </row>
    <row r="287" spans="1:4">
      <c r="A287">
        <f t="shared" si="18"/>
        <v>20.75</v>
      </c>
      <c r="B287">
        <f t="shared" si="20"/>
        <v>1245</v>
      </c>
      <c r="C287">
        <f t="shared" si="22"/>
        <v>1.5801874770196568E-7</v>
      </c>
      <c r="D287">
        <f t="shared" si="19"/>
        <v>158.01874770196568</v>
      </c>
    </row>
    <row r="288" spans="1:4">
      <c r="A288">
        <f t="shared" si="18"/>
        <v>20.833333333333332</v>
      </c>
      <c r="B288">
        <f t="shared" si="20"/>
        <v>1250</v>
      </c>
      <c r="C288">
        <f t="shared" si="22"/>
        <v>1.622232794519224E-7</v>
      </c>
      <c r="D288">
        <f t="shared" si="19"/>
        <v>162.22327945192239</v>
      </c>
    </row>
    <row r="289" spans="1:4">
      <c r="A289">
        <f t="shared" si="18"/>
        <v>20.916666666666668</v>
      </c>
      <c r="B289">
        <f t="shared" si="20"/>
        <v>1255</v>
      </c>
      <c r="C289">
        <f t="shared" si="22"/>
        <v>1.6631353470073256E-7</v>
      </c>
      <c r="D289">
        <f t="shared" si="19"/>
        <v>166.31353470073256</v>
      </c>
    </row>
    <row r="290" spans="1:4">
      <c r="A290">
        <f t="shared" si="18"/>
        <v>21</v>
      </c>
      <c r="B290">
        <f t="shared" si="20"/>
        <v>1260</v>
      </c>
      <c r="C290">
        <f t="shared" si="22"/>
        <v>1.7029261941107896E-7</v>
      </c>
      <c r="D290">
        <f t="shared" si="19"/>
        <v>170.29261941107896</v>
      </c>
    </row>
    <row r="291" spans="1:4">
      <c r="A291">
        <f t="shared" si="18"/>
        <v>21.083333333333332</v>
      </c>
      <c r="B291">
        <f t="shared" si="20"/>
        <v>1265</v>
      </c>
      <c r="C291">
        <f t="shared" si="22"/>
        <v>1.7416355512755247E-7</v>
      </c>
      <c r="D291">
        <f t="shared" si="19"/>
        <v>174.16355512755246</v>
      </c>
    </row>
    <row r="292" spans="1:4">
      <c r="A292">
        <f t="shared" si="18"/>
        <v>21.166666666666668</v>
      </c>
      <c r="B292">
        <f t="shared" si="20"/>
        <v>1270</v>
      </c>
      <c r="C292">
        <f t="shared" si="22"/>
        <v>1.7792928127108209E-7</v>
      </c>
      <c r="D292">
        <f t="shared" si="19"/>
        <v>177.92928127108209</v>
      </c>
    </row>
    <row r="293" spans="1:4">
      <c r="A293">
        <f t="shared" si="18"/>
        <v>21.25</v>
      </c>
      <c r="B293">
        <f t="shared" si="20"/>
        <v>1275</v>
      </c>
      <c r="C293">
        <f t="shared" si="22"/>
        <v>1.8159265737100382E-7</v>
      </c>
      <c r="D293">
        <f t="shared" si="19"/>
        <v>181.59265737100381</v>
      </c>
    </row>
    <row r="294" spans="1:4">
      <c r="A294">
        <f t="shared" si="18"/>
        <v>21.333333333333332</v>
      </c>
      <c r="B294">
        <f t="shared" si="20"/>
        <v>1280</v>
      </c>
      <c r="C294">
        <f t="shared" si="22"/>
        <v>1.851564652364634E-7</v>
      </c>
      <c r="D294">
        <f t="shared" si="19"/>
        <v>185.15646523646339</v>
      </c>
    </row>
    <row r="295" spans="1:4">
      <c r="A295">
        <f t="shared" ref="A295:A358" si="23">B295/60</f>
        <v>21.416666666666668</v>
      </c>
      <c r="B295">
        <f t="shared" si="20"/>
        <v>1285</v>
      </c>
      <c r="C295">
        <f t="shared" si="22"/>
        <v>1.8862341106880178E-7</v>
      </c>
      <c r="D295">
        <f t="shared" ref="D295:D358" si="24">C295*10^9</f>
        <v>188.62341106880177</v>
      </c>
    </row>
    <row r="296" spans="1:4">
      <c r="A296">
        <f t="shared" si="23"/>
        <v>21.5</v>
      </c>
      <c r="B296">
        <f t="shared" si="20"/>
        <v>1290</v>
      </c>
      <c r="C296">
        <f t="shared" si="22"/>
        <v>1.919961275165271E-7</v>
      </c>
      <c r="D296">
        <f t="shared" si="24"/>
        <v>191.99612751652711</v>
      </c>
    </row>
    <row r="297" spans="1:4">
      <c r="A297">
        <f t="shared" si="23"/>
        <v>21.583333333333332</v>
      </c>
      <c r="B297">
        <f t="shared" si="20"/>
        <v>1295</v>
      </c>
      <c r="C297">
        <f t="shared" si="22"/>
        <v>1.9527717567443403E-7</v>
      </c>
      <c r="D297">
        <f t="shared" si="24"/>
        <v>195.27717567443403</v>
      </c>
    </row>
    <row r="298" spans="1:4">
      <c r="A298">
        <f t="shared" si="23"/>
        <v>21.666666666666668</v>
      </c>
      <c r="B298">
        <f t="shared" ref="B298:B361" si="25">B297+$J$31/372</f>
        <v>1300</v>
      </c>
      <c r="C298">
        <f t="shared" si="22"/>
        <v>1.9846904702838819E-7</v>
      </c>
      <c r="D298">
        <f t="shared" si="24"/>
        <v>198.46904702838819</v>
      </c>
    </row>
    <row r="299" spans="1:4">
      <c r="A299">
        <f t="shared" si="23"/>
        <v>21.75</v>
      </c>
      <c r="B299">
        <f t="shared" si="25"/>
        <v>1305</v>
      </c>
      <c r="C299">
        <f t="shared" si="22"/>
        <v>2.0157416534725258E-7</v>
      </c>
      <c r="D299">
        <f t="shared" si="24"/>
        <v>201.57416534725257</v>
      </c>
    </row>
    <row r="300" spans="1:4">
      <c r="A300">
        <f t="shared" si="23"/>
        <v>21.833333333333332</v>
      </c>
      <c r="B300">
        <f t="shared" si="25"/>
        <v>1310</v>
      </c>
      <c r="C300">
        <f t="shared" si="22"/>
        <v>2.0459488852339278E-7</v>
      </c>
      <c r="D300">
        <f t="shared" si="24"/>
        <v>204.59488852339277</v>
      </c>
    </row>
    <row r="301" spans="1:4">
      <c r="A301">
        <f t="shared" si="23"/>
        <v>21.916666666666668</v>
      </c>
      <c r="B301">
        <f t="shared" si="25"/>
        <v>1315</v>
      </c>
      <c r="C301">
        <f t="shared" si="22"/>
        <v>2.0753351036315816E-7</v>
      </c>
      <c r="D301">
        <f t="shared" si="24"/>
        <v>207.53351036315814</v>
      </c>
    </row>
    <row r="302" spans="1:4">
      <c r="A302">
        <f t="shared" si="23"/>
        <v>22</v>
      </c>
      <c r="B302">
        <f t="shared" si="25"/>
        <v>1320</v>
      </c>
      <c r="C302">
        <f t="shared" si="22"/>
        <v>2.103922623286992E-7</v>
      </c>
      <c r="D302">
        <f t="shared" si="24"/>
        <v>210.39226232869919</v>
      </c>
    </row>
    <row r="303" spans="1:4">
      <c r="A303">
        <f t="shared" si="23"/>
        <v>22.083333333333332</v>
      </c>
      <c r="B303">
        <f t="shared" si="25"/>
        <v>1325</v>
      </c>
      <c r="C303">
        <f t="shared" si="22"/>
        <v>2.1317331523244305E-7</v>
      </c>
      <c r="D303">
        <f t="shared" si="24"/>
        <v>213.17331523244306</v>
      </c>
    </row>
    <row r="304" spans="1:4">
      <c r="A304">
        <f t="shared" si="23"/>
        <v>22.166666666666668</v>
      </c>
      <c r="B304">
        <f t="shared" si="25"/>
        <v>1330</v>
      </c>
      <c r="C304">
        <f t="shared" si="22"/>
        <v>2.1587878088551463E-7</v>
      </c>
      <c r="D304">
        <f t="shared" si="24"/>
        <v>215.87878088551463</v>
      </c>
    </row>
    <row r="305" spans="1:4">
      <c r="A305">
        <f t="shared" si="23"/>
        <v>22.25</v>
      </c>
      <c r="B305">
        <f t="shared" si="25"/>
        <v>1335</v>
      </c>
      <c r="C305">
        <f t="shared" si="22"/>
        <v>2.1851071370135446E-7</v>
      </c>
      <c r="D305">
        <f t="shared" si="24"/>
        <v>218.51071370135446</v>
      </c>
    </row>
    <row r="306" spans="1:4">
      <c r="A306">
        <f t="shared" si="23"/>
        <v>22.333333333333332</v>
      </c>
      <c r="B306">
        <f t="shared" si="25"/>
        <v>1340</v>
      </c>
      <c r="C306">
        <f t="shared" si="22"/>
        <v>2.2107111225575124E-7</v>
      </c>
      <c r="D306">
        <f t="shared" si="24"/>
        <v>221.07111225575125</v>
      </c>
    </row>
    <row r="307" spans="1:4">
      <c r="A307">
        <f t="shared" si="23"/>
        <v>22.416666666666668</v>
      </c>
      <c r="B307">
        <f t="shared" si="25"/>
        <v>1345</v>
      </c>
      <c r="C307">
        <f t="shared" si="22"/>
        <v>2.2356192080447367E-7</v>
      </c>
      <c r="D307">
        <f t="shared" si="24"/>
        <v>223.56192080447366</v>
      </c>
    </row>
    <row r="308" spans="1:4">
      <c r="A308">
        <f t="shared" si="23"/>
        <v>22.5</v>
      </c>
      <c r="B308">
        <f t="shared" si="25"/>
        <v>1350</v>
      </c>
      <c r="C308">
        <f t="shared" si="22"/>
        <v>2.259850307596543E-7</v>
      </c>
      <c r="D308">
        <f t="shared" si="24"/>
        <v>225.98503075965431</v>
      </c>
    </row>
    <row r="309" spans="1:4">
      <c r="A309">
        <f t="shared" si="23"/>
        <v>22.583333333333332</v>
      </c>
      <c r="B309">
        <f t="shared" si="25"/>
        <v>1355</v>
      </c>
      <c r="C309">
        <f t="shared" si="22"/>
        <v>2.2834228212604571E-7</v>
      </c>
      <c r="D309">
        <f t="shared" si="24"/>
        <v>228.34228212604572</v>
      </c>
    </row>
    <row r="310" spans="1:4">
      <c r="A310">
        <f t="shared" si="23"/>
        <v>22.666666666666668</v>
      </c>
      <c r="B310">
        <f t="shared" si="25"/>
        <v>1360</v>
      </c>
      <c r="C310">
        <f t="shared" si="22"/>
        <v>2.306354648982406E-7</v>
      </c>
      <c r="D310">
        <f t="shared" si="24"/>
        <v>230.6354648982406</v>
      </c>
    </row>
    <row r="311" spans="1:4">
      <c r="A311">
        <f t="shared" si="23"/>
        <v>22.75</v>
      </c>
      <c r="B311">
        <f t="shared" si="25"/>
        <v>1365</v>
      </c>
      <c r="C311">
        <f t="shared" si="22"/>
        <v>2.3286632041991615E-7</v>
      </c>
      <c r="D311">
        <f t="shared" si="24"/>
        <v>232.86632041991615</v>
      </c>
    </row>
    <row r="312" spans="1:4">
      <c r="A312">
        <f t="shared" si="23"/>
        <v>22.833333333333332</v>
      </c>
      <c r="B312">
        <f t="shared" si="25"/>
        <v>1370</v>
      </c>
      <c r="C312">
        <f t="shared" si="22"/>
        <v>2.3503654270613491E-7</v>
      </c>
      <c r="D312">
        <f t="shared" si="24"/>
        <v>235.03654270613492</v>
      </c>
    </row>
    <row r="313" spans="1:4">
      <c r="A313">
        <f t="shared" si="23"/>
        <v>22.916666666666668</v>
      </c>
      <c r="B313">
        <f t="shared" si="25"/>
        <v>1375</v>
      </c>
      <c r="C313">
        <f t="shared" si="22"/>
        <v>2.3714777972970654E-7</v>
      </c>
      <c r="D313">
        <f t="shared" si="24"/>
        <v>237.14777972970654</v>
      </c>
    </row>
    <row r="314" spans="1:4">
      <c r="A314">
        <f t="shared" si="23"/>
        <v>23</v>
      </c>
      <c r="B314" s="16">
        <f t="shared" si="25"/>
        <v>1380</v>
      </c>
      <c r="C314">
        <f t="shared" si="22"/>
        <v>2.392016346725869E-7</v>
      </c>
      <c r="D314">
        <f t="shared" si="24"/>
        <v>239.20163467258689</v>
      </c>
    </row>
    <row r="315" spans="1:4">
      <c r="A315">
        <f t="shared" si="23"/>
        <v>23.083333333333332</v>
      </c>
      <c r="B315">
        <f t="shared" si="25"/>
        <v>1385</v>
      </c>
      <c r="C315">
        <f>$H$36*EXP(-$H$32*(B315-1380))+(1/$H$32)*($H$33+$H$34*((B315-1380)-1/$H$32))</f>
        <v>2.3258169715393638E-7</v>
      </c>
      <c r="D315">
        <f t="shared" si="24"/>
        <v>232.58169715393637</v>
      </c>
    </row>
    <row r="316" spans="1:4">
      <c r="A316">
        <f t="shared" si="23"/>
        <v>23.166666666666668</v>
      </c>
      <c r="B316">
        <f t="shared" si="25"/>
        <v>1390</v>
      </c>
      <c r="C316">
        <f t="shared" ref="C316:C350" si="26">$H$36*EXP(-$H$32*(B316-1380))+(1/$H$32)*($H$33+$H$34*((B316-1380)-1/$H$32))</f>
        <v>2.2590559141650366E-7</v>
      </c>
      <c r="D316">
        <f t="shared" si="24"/>
        <v>225.90559141650365</v>
      </c>
    </row>
    <row r="317" spans="1:4">
      <c r="A317">
        <f t="shared" si="23"/>
        <v>23.25</v>
      </c>
      <c r="B317">
        <f t="shared" si="25"/>
        <v>1395</v>
      </c>
      <c r="C317">
        <f t="shared" si="26"/>
        <v>2.1917484407678263E-7</v>
      </c>
      <c r="D317">
        <f t="shared" si="24"/>
        <v>219.17484407678262</v>
      </c>
    </row>
    <row r="318" spans="1:4">
      <c r="A318">
        <f t="shared" si="23"/>
        <v>23.333333333333332</v>
      </c>
      <c r="B318">
        <f t="shared" si="25"/>
        <v>1400</v>
      </c>
      <c r="C318">
        <f t="shared" si="26"/>
        <v>2.1239094025880084E-7</v>
      </c>
      <c r="D318">
        <f t="shared" si="24"/>
        <v>212.39094025880084</v>
      </c>
    </row>
    <row r="319" spans="1:4">
      <c r="A319">
        <f t="shared" si="23"/>
        <v>23.416666666666668</v>
      </c>
      <c r="B319">
        <f t="shared" si="25"/>
        <v>1405</v>
      </c>
      <c r="C319">
        <f t="shared" si="26"/>
        <v>2.055553247218585E-7</v>
      </c>
      <c r="D319">
        <f t="shared" si="24"/>
        <v>205.55532472185851</v>
      </c>
    </row>
    <row r="320" spans="1:4">
      <c r="A320">
        <f t="shared" si="23"/>
        <v>23.5</v>
      </c>
      <c r="B320">
        <f t="shared" si="25"/>
        <v>1410</v>
      </c>
      <c r="C320">
        <f t="shared" si="26"/>
        <v>1.9866940295761619E-7</v>
      </c>
      <c r="D320">
        <f t="shared" si="24"/>
        <v>198.6694029576162</v>
      </c>
    </row>
    <row r="321" spans="1:4">
      <c r="A321">
        <f t="shared" si="23"/>
        <v>23.583333333333332</v>
      </c>
      <c r="B321">
        <f t="shared" si="25"/>
        <v>1415</v>
      </c>
      <c r="C321">
        <f t="shared" si="26"/>
        <v>1.9173454225736434E-7</v>
      </c>
      <c r="D321">
        <f t="shared" si="24"/>
        <v>191.73454225736435</v>
      </c>
    </row>
    <row r="322" spans="1:4">
      <c r="A322">
        <f t="shared" si="23"/>
        <v>23.666666666666668</v>
      </c>
      <c r="B322">
        <f t="shared" si="25"/>
        <v>1420</v>
      </c>
      <c r="C322">
        <f t="shared" si="26"/>
        <v>1.8475207275028475E-7</v>
      </c>
      <c r="D322">
        <f t="shared" si="24"/>
        <v>184.75207275028475</v>
      </c>
    </row>
    <row r="323" spans="1:4">
      <c r="A323">
        <f t="shared" si="23"/>
        <v>23.75</v>
      </c>
      <c r="B323">
        <f t="shared" si="25"/>
        <v>1425</v>
      </c>
      <c r="C323">
        <f t="shared" si="26"/>
        <v>1.777232884134935E-7</v>
      </c>
      <c r="D323">
        <f t="shared" si="24"/>
        <v>177.72328841349349</v>
      </c>
    </row>
    <row r="324" spans="1:4">
      <c r="A324">
        <f t="shared" si="23"/>
        <v>23.833333333333332</v>
      </c>
      <c r="B324">
        <f t="shared" si="25"/>
        <v>1430</v>
      </c>
      <c r="C324">
        <f t="shared" si="26"/>
        <v>1.7064944805463089E-7</v>
      </c>
      <c r="D324">
        <f t="shared" si="24"/>
        <v>170.64944805463088</v>
      </c>
    </row>
    <row r="325" spans="1:4">
      <c r="A325">
        <f t="shared" si="23"/>
        <v>23.916666666666668</v>
      </c>
      <c r="B325">
        <f t="shared" si="25"/>
        <v>1435</v>
      </c>
      <c r="C325">
        <f t="shared" si="26"/>
        <v>1.6353177626774544E-7</v>
      </c>
      <c r="D325">
        <f t="shared" si="24"/>
        <v>163.53177626774544</v>
      </c>
    </row>
    <row r="326" spans="1:4">
      <c r="A326">
        <f t="shared" si="23"/>
        <v>24</v>
      </c>
      <c r="B326">
        <f t="shared" si="25"/>
        <v>1440</v>
      </c>
      <c r="C326">
        <f t="shared" si="26"/>
        <v>1.5637146436319765E-7</v>
      </c>
      <c r="D326">
        <f t="shared" si="24"/>
        <v>156.37146436319765</v>
      </c>
    </row>
    <row r="327" spans="1:4">
      <c r="A327">
        <f t="shared" si="23"/>
        <v>24.083333333333332</v>
      </c>
      <c r="B327">
        <f t="shared" si="25"/>
        <v>1445</v>
      </c>
      <c r="C327">
        <f t="shared" si="26"/>
        <v>1.4916967127228946E-7</v>
      </c>
      <c r="D327">
        <f t="shared" si="24"/>
        <v>149.16967127228946</v>
      </c>
    </row>
    <row r="328" spans="1:4">
      <c r="A328">
        <f t="shared" si="23"/>
        <v>24.166666666666668</v>
      </c>
      <c r="B328">
        <f t="shared" si="25"/>
        <v>1450</v>
      </c>
      <c r="C328">
        <f t="shared" si="26"/>
        <v>1.4192752442730638E-7</v>
      </c>
      <c r="D328">
        <f t="shared" si="24"/>
        <v>141.92752442730639</v>
      </c>
    </row>
    <row r="329" spans="1:4">
      <c r="A329">
        <f t="shared" si="23"/>
        <v>24.25</v>
      </c>
      <c r="B329">
        <f t="shared" si="25"/>
        <v>1455</v>
      </c>
      <c r="C329">
        <f t="shared" si="26"/>
        <v>1.3464612061764098E-7</v>
      </c>
      <c r="D329">
        <f t="shared" si="24"/>
        <v>134.64612061764097</v>
      </c>
    </row>
    <row r="330" spans="1:4">
      <c r="A330">
        <f t="shared" si="23"/>
        <v>24.333333333333332</v>
      </c>
      <c r="B330">
        <f t="shared" si="25"/>
        <v>1460</v>
      </c>
      <c r="C330">
        <f t="shared" si="26"/>
        <v>1.2732652682264704E-7</v>
      </c>
      <c r="D330">
        <f t="shared" si="24"/>
        <v>127.32652682264704</v>
      </c>
    </row>
    <row r="331" spans="1:4">
      <c r="A331">
        <f t="shared" si="23"/>
        <v>24.416666666666668</v>
      </c>
      <c r="B331">
        <f t="shared" si="25"/>
        <v>1465</v>
      </c>
      <c r="C331">
        <f t="shared" si="26"/>
        <v>1.1996978102185748E-7</v>
      </c>
      <c r="D331">
        <f t="shared" si="24"/>
        <v>119.96978102185749</v>
      </c>
    </row>
    <row r="332" spans="1:4">
      <c r="A332">
        <f t="shared" si="23"/>
        <v>24.5</v>
      </c>
      <c r="B332">
        <f t="shared" si="25"/>
        <v>1470</v>
      </c>
      <c r="C332">
        <f t="shared" si="26"/>
        <v>1.1257689298318126E-7</v>
      </c>
      <c r="D332">
        <f t="shared" si="24"/>
        <v>112.57689298318125</v>
      </c>
    </row>
    <row r="333" spans="1:4">
      <c r="A333">
        <f t="shared" si="23"/>
        <v>24.583333333333332</v>
      </c>
      <c r="B333">
        <f t="shared" si="25"/>
        <v>1475</v>
      </c>
      <c r="C333">
        <f t="shared" si="26"/>
        <v>1.0514884502967701E-7</v>
      </c>
      <c r="D333">
        <f t="shared" si="24"/>
        <v>105.14884502967701</v>
      </c>
    </row>
    <row r="334" spans="1:4">
      <c r="A334">
        <f t="shared" si="23"/>
        <v>24.666666666666668</v>
      </c>
      <c r="B334">
        <f t="shared" si="25"/>
        <v>1480</v>
      </c>
      <c r="C334">
        <f t="shared" si="26"/>
        <v>9.7686592785487132E-8</v>
      </c>
      <c r="D334">
        <f t="shared" si="24"/>
        <v>97.686592785487136</v>
      </c>
    </row>
    <row r="335" spans="1:4">
      <c r="A335">
        <f t="shared" si="23"/>
        <v>24.75</v>
      </c>
      <c r="B335">
        <f t="shared" si="25"/>
        <v>1485</v>
      </c>
      <c r="C335">
        <f t="shared" si="26"/>
        <v>9.0191065901496862E-8</v>
      </c>
      <c r="D335">
        <f t="shared" si="24"/>
        <v>90.191065901496856</v>
      </c>
    </row>
    <row r="336" spans="1:4">
      <c r="A336">
        <f t="shared" si="23"/>
        <v>24.833333333333332</v>
      </c>
      <c r="B336">
        <f t="shared" si="25"/>
        <v>1490</v>
      </c>
      <c r="C336">
        <f t="shared" si="26"/>
        <v>8.2663168761271276E-8</v>
      </c>
      <c r="D336">
        <f t="shared" si="24"/>
        <v>82.66316876127128</v>
      </c>
    </row>
    <row r="337" spans="1:4">
      <c r="A337">
        <f t="shared" si="23"/>
        <v>24.916666666666668</v>
      </c>
      <c r="B337">
        <f t="shared" si="25"/>
        <v>1495</v>
      </c>
      <c r="C337">
        <f t="shared" si="26"/>
        <v>7.5103781167804806E-8</v>
      </c>
      <c r="D337">
        <f t="shared" si="24"/>
        <v>75.103781167804812</v>
      </c>
    </row>
    <row r="338" spans="1:4">
      <c r="A338">
        <f t="shared" si="23"/>
        <v>25</v>
      </c>
      <c r="B338">
        <f t="shared" si="25"/>
        <v>1500</v>
      </c>
      <c r="C338">
        <f t="shared" si="26"/>
        <v>6.7513759011605533E-8</v>
      </c>
      <c r="D338">
        <f t="shared" si="24"/>
        <v>67.513759011605529</v>
      </c>
    </row>
    <row r="339" spans="1:4">
      <c r="A339">
        <f t="shared" si="23"/>
        <v>25.083333333333332</v>
      </c>
      <c r="B339">
        <f t="shared" si="25"/>
        <v>1505</v>
      </c>
      <c r="C339">
        <f t="shared" si="26"/>
        <v>5.9893934920621494E-8</v>
      </c>
      <c r="D339">
        <f t="shared" si="24"/>
        <v>59.893934920621497</v>
      </c>
    </row>
    <row r="340" spans="1:4">
      <c r="A340">
        <f t="shared" si="23"/>
        <v>25.166666666666668</v>
      </c>
      <c r="B340">
        <f t="shared" si="25"/>
        <v>1510</v>
      </c>
      <c r="C340">
        <f t="shared" si="26"/>
        <v>5.2245118892502153E-8</v>
      </c>
      <c r="D340">
        <f t="shared" si="24"/>
        <v>52.245118892502155</v>
      </c>
    </row>
    <row r="341" spans="1:4">
      <c r="A341">
        <f t="shared" si="23"/>
        <v>25.25</v>
      </c>
      <c r="B341">
        <f t="shared" si="25"/>
        <v>1515</v>
      </c>
      <c r="C341">
        <f t="shared" si="26"/>
        <v>4.4568098909675597E-8</v>
      </c>
      <c r="D341">
        <f t="shared" si="24"/>
        <v>44.568098909675598</v>
      </c>
    </row>
    <row r="342" spans="1:4">
      <c r="A342">
        <f t="shared" si="23"/>
        <v>25.333333333333332</v>
      </c>
      <c r="B342">
        <f t="shared" si="25"/>
        <v>1520</v>
      </c>
      <c r="C342">
        <f t="shared" si="26"/>
        <v>3.6863641537708221E-8</v>
      </c>
      <c r="D342">
        <f t="shared" si="24"/>
        <v>36.863641537708219</v>
      </c>
    </row>
    <row r="343" spans="1:4">
      <c r="A343">
        <f t="shared" si="23"/>
        <v>25.416666666666668</v>
      </c>
      <c r="B343">
        <f t="shared" si="25"/>
        <v>1525</v>
      </c>
      <c r="C343">
        <f t="shared" si="26"/>
        <v>2.9132492507401492E-8</v>
      </c>
      <c r="D343">
        <f t="shared" si="24"/>
        <v>29.132492507401491</v>
      </c>
    </row>
    <row r="344" spans="1:4">
      <c r="A344">
        <f t="shared" si="23"/>
        <v>25.5</v>
      </c>
      <c r="B344">
        <f t="shared" si="25"/>
        <v>1530</v>
      </c>
      <c r="C344">
        <f t="shared" si="26"/>
        <v>2.1375377281067577E-8</v>
      </c>
      <c r="D344">
        <f t="shared" si="24"/>
        <v>21.375377281067578</v>
      </c>
    </row>
    <row r="345" spans="1:4">
      <c r="A345">
        <f t="shared" si="23"/>
        <v>25.583333333333332</v>
      </c>
      <c r="B345">
        <f t="shared" si="25"/>
        <v>1535</v>
      </c>
      <c r="C345">
        <f t="shared" si="26"/>
        <v>1.3593001603413948E-8</v>
      </c>
      <c r="D345">
        <f t="shared" si="24"/>
        <v>13.593001603413949</v>
      </c>
    </row>
    <row r="346" spans="1:4">
      <c r="A346">
        <f t="shared" si="23"/>
        <v>25.666666666666668</v>
      </c>
      <c r="B346">
        <f t="shared" si="25"/>
        <v>1540</v>
      </c>
      <c r="C346">
        <f t="shared" si="26"/>
        <v>5.7860520374554525E-9</v>
      </c>
      <c r="D346">
        <f t="shared" si="24"/>
        <v>5.7860520374554527</v>
      </c>
    </row>
    <row r="347" spans="1:4">
      <c r="A347">
        <f t="shared" si="23"/>
        <v>25.75</v>
      </c>
      <c r="B347">
        <f t="shared" si="25"/>
        <v>1545</v>
      </c>
      <c r="C347">
        <f t="shared" si="26"/>
        <v>-2.0448035141395289E-9</v>
      </c>
      <c r="D347">
        <f t="shared" si="24"/>
        <v>-2.0448035141395291</v>
      </c>
    </row>
    <row r="348" spans="1:4">
      <c r="A348">
        <f t="shared" si="23"/>
        <v>25.833333333333332</v>
      </c>
      <c r="B348">
        <f t="shared" si="25"/>
        <v>1550</v>
      </c>
      <c r="C348">
        <f t="shared" si="26"/>
        <v>-9.8989153018727428E-9</v>
      </c>
      <c r="D348">
        <f t="shared" si="24"/>
        <v>-9.8989153018727425</v>
      </c>
    </row>
    <row r="349" spans="1:4">
      <c r="A349">
        <f t="shared" si="23"/>
        <v>25.916666666666668</v>
      </c>
      <c r="B349">
        <f t="shared" si="25"/>
        <v>1555</v>
      </c>
      <c r="C349">
        <f t="shared" si="26"/>
        <v>-1.7775651236024385E-8</v>
      </c>
      <c r="D349">
        <f t="shared" si="24"/>
        <v>-17.775651236024384</v>
      </c>
    </row>
    <row r="350" spans="1:4">
      <c r="A350">
        <f t="shared" si="23"/>
        <v>26</v>
      </c>
      <c r="B350" s="16">
        <f t="shared" si="25"/>
        <v>1560</v>
      </c>
      <c r="C350">
        <f t="shared" si="26"/>
        <v>-2.5674396406671565E-8</v>
      </c>
      <c r="D350">
        <f t="shared" si="24"/>
        <v>-25.674396406671566</v>
      </c>
    </row>
    <row r="351" spans="1:4">
      <c r="A351">
        <f t="shared" si="23"/>
        <v>26.083333333333332</v>
      </c>
      <c r="B351">
        <f t="shared" si="25"/>
        <v>1565</v>
      </c>
      <c r="C351">
        <f>$I$36*EXP(-$I$32*(B351-1560))+(1/$I$32)*($I$33+$I$34*((B351-1560)-1/$I$32))</f>
        <v>-2.497658262742357E-8</v>
      </c>
      <c r="D351">
        <f t="shared" si="24"/>
        <v>-24.976582627423571</v>
      </c>
    </row>
    <row r="352" spans="1:4">
      <c r="A352">
        <f t="shared" si="23"/>
        <v>26.166666666666668</v>
      </c>
      <c r="B352">
        <f t="shared" si="25"/>
        <v>1570</v>
      </c>
      <c r="C352">
        <f t="shared" ref="C352:C415" si="27">$I$36*EXP(-$I$32*(B352-1560))+(1/$I$32)*($I$33+$I$34*((B352-1560)-1/$I$32))</f>
        <v>-2.4297734983261886E-8</v>
      </c>
      <c r="D352">
        <f t="shared" si="24"/>
        <v>-24.297734983261886</v>
      </c>
    </row>
    <row r="353" spans="1:4">
      <c r="A353">
        <f t="shared" si="23"/>
        <v>26.25</v>
      </c>
      <c r="B353">
        <f t="shared" si="25"/>
        <v>1575</v>
      </c>
      <c r="C353">
        <f t="shared" si="27"/>
        <v>-2.3637337986687104E-8</v>
      </c>
      <c r="D353">
        <f t="shared" si="24"/>
        <v>-23.637337986687104</v>
      </c>
    </row>
    <row r="354" spans="1:4">
      <c r="A354">
        <f t="shared" si="23"/>
        <v>26.333333333333332</v>
      </c>
      <c r="B354">
        <f t="shared" si="25"/>
        <v>1580</v>
      </c>
      <c r="C354">
        <f t="shared" si="27"/>
        <v>-2.2994890160822493E-8</v>
      </c>
      <c r="D354">
        <f t="shared" si="24"/>
        <v>-22.994890160822493</v>
      </c>
    </row>
    <row r="355" spans="1:4">
      <c r="A355">
        <f t="shared" si="23"/>
        <v>26.416666666666668</v>
      </c>
      <c r="B355">
        <f t="shared" si="25"/>
        <v>1585</v>
      </c>
      <c r="C355">
        <f t="shared" si="27"/>
        <v>-2.2369903658614151E-8</v>
      </c>
      <c r="D355">
        <f t="shared" si="24"/>
        <v>-22.369903658614152</v>
      </c>
    </row>
    <row r="356" spans="1:4">
      <c r="A356">
        <f t="shared" si="23"/>
        <v>26.5</v>
      </c>
      <c r="B356">
        <f t="shared" si="25"/>
        <v>1590</v>
      </c>
      <c r="C356">
        <f t="shared" si="27"/>
        <v>-2.1761903892381098E-8</v>
      </c>
      <c r="D356">
        <f t="shared" si="24"/>
        <v>-21.761903892381099</v>
      </c>
    </row>
    <row r="357" spans="1:4">
      <c r="A357">
        <f t="shared" si="23"/>
        <v>26.583333333333332</v>
      </c>
      <c r="B357">
        <f t="shared" si="25"/>
        <v>1595</v>
      </c>
      <c r="C357">
        <f t="shared" si="27"/>
        <v>-2.1170429173433935E-8</v>
      </c>
      <c r="D357">
        <f t="shared" si="24"/>
        <v>-21.170429173433934</v>
      </c>
    </row>
    <row r="358" spans="1:4">
      <c r="A358">
        <f t="shared" si="23"/>
        <v>26.666666666666668</v>
      </c>
      <c r="B358">
        <f t="shared" si="25"/>
        <v>1600</v>
      </c>
      <c r="C358">
        <f t="shared" si="27"/>
        <v>-2.0595030361488462E-8</v>
      </c>
      <c r="D358">
        <f t="shared" si="24"/>
        <v>-20.595030361488462</v>
      </c>
    </row>
    <row r="359" spans="1:4">
      <c r="A359">
        <f t="shared" ref="A359:A422" si="28">B359/60</f>
        <v>26.75</v>
      </c>
      <c r="B359">
        <f t="shared" si="25"/>
        <v>1605</v>
      </c>
      <c r="C359">
        <f t="shared" si="27"/>
        <v>-2.0035270523607988E-8</v>
      </c>
      <c r="D359">
        <f t="shared" ref="D359:D422" si="29">C359*10^9</f>
        <v>-20.035270523607988</v>
      </c>
    </row>
    <row r="360" spans="1:4">
      <c r="A360">
        <f t="shared" si="28"/>
        <v>26.833333333333332</v>
      </c>
      <c r="B360">
        <f t="shared" si="25"/>
        <v>1610</v>
      </c>
      <c r="C360">
        <f t="shared" si="27"/>
        <v>-1.9490724602415394E-8</v>
      </c>
      <c r="D360">
        <f t="shared" si="29"/>
        <v>-19.490724602415394</v>
      </c>
    </row>
    <row r="361" spans="1:4">
      <c r="A361">
        <f t="shared" si="28"/>
        <v>26.916666666666668</v>
      </c>
      <c r="B361">
        <f t="shared" si="25"/>
        <v>1615</v>
      </c>
      <c r="C361">
        <f t="shared" si="27"/>
        <v>-1.8960979093322954E-8</v>
      </c>
      <c r="D361">
        <f t="shared" si="29"/>
        <v>-18.960979093322955</v>
      </c>
    </row>
    <row r="362" spans="1:4">
      <c r="A362">
        <f t="shared" si="28"/>
        <v>27</v>
      </c>
      <c r="B362">
        <f t="shared" ref="B362:B425" si="30">B361+$J$31/372</f>
        <v>1620</v>
      </c>
      <c r="C362">
        <f t="shared" si="27"/>
        <v>-1.8445631730534875E-8</v>
      </c>
      <c r="D362">
        <f t="shared" si="29"/>
        <v>-18.445631730534874</v>
      </c>
    </row>
    <row r="363" spans="1:4">
      <c r="A363">
        <f t="shared" si="28"/>
        <v>27.083333333333332</v>
      </c>
      <c r="B363">
        <f t="shared" si="30"/>
        <v>1625</v>
      </c>
      <c r="C363">
        <f t="shared" si="27"/>
        <v>-1.794429118158407E-8</v>
      </c>
      <c r="D363">
        <f t="shared" si="29"/>
        <v>-17.94429118158407</v>
      </c>
    </row>
    <row r="364" spans="1:4">
      <c r="A364">
        <f t="shared" si="28"/>
        <v>27.166666666666668</v>
      </c>
      <c r="B364">
        <f t="shared" si="30"/>
        <v>1630</v>
      </c>
      <c r="C364">
        <f t="shared" si="27"/>
        <v>-1.7456576750171228E-8</v>
      </c>
      <c r="D364">
        <f t="shared" si="29"/>
        <v>-17.45657675017123</v>
      </c>
    </row>
    <row r="365" spans="1:4">
      <c r="A365">
        <f t="shared" si="28"/>
        <v>27.25</v>
      </c>
      <c r="B365">
        <f t="shared" si="30"/>
        <v>1635</v>
      </c>
      <c r="C365">
        <f t="shared" si="27"/>
        <v>-1.6982118087080546E-8</v>
      </c>
      <c r="D365">
        <f t="shared" si="29"/>
        <v>-16.982118087080547</v>
      </c>
    </row>
    <row r="366" spans="1:4">
      <c r="A366">
        <f t="shared" si="28"/>
        <v>27.333333333333332</v>
      </c>
      <c r="B366">
        <f t="shared" si="30"/>
        <v>1640</v>
      </c>
      <c r="C366">
        <f t="shared" si="27"/>
        <v>-1.6520554908952548E-8</v>
      </c>
      <c r="D366">
        <f t="shared" si="29"/>
        <v>-16.520554908952548</v>
      </c>
    </row>
    <row r="367" spans="1:4">
      <c r="A367">
        <f t="shared" si="28"/>
        <v>27.416666666666668</v>
      </c>
      <c r="B367">
        <f t="shared" si="30"/>
        <v>1645</v>
      </c>
      <c r="C367">
        <f t="shared" si="27"/>
        <v>-1.6071536724700529E-8</v>
      </c>
      <c r="D367">
        <f t="shared" si="29"/>
        <v>-16.071536724700529</v>
      </c>
    </row>
    <row r="368" spans="1:4">
      <c r="A368">
        <f t="shared" si="28"/>
        <v>27.5</v>
      </c>
      <c r="B368">
        <f t="shared" si="30"/>
        <v>1650</v>
      </c>
      <c r="C368">
        <f t="shared" si="27"/>
        <v>-1.5634722569362803E-8</v>
      </c>
      <c r="D368">
        <f t="shared" si="29"/>
        <v>-15.634722569362804</v>
      </c>
    </row>
    <row r="369" spans="1:4">
      <c r="A369">
        <f t="shared" si="28"/>
        <v>27.583333333333332</v>
      </c>
      <c r="B369">
        <f t="shared" si="30"/>
        <v>1655</v>
      </c>
      <c r="C369">
        <f t="shared" si="27"/>
        <v>-1.5209780745188665E-8</v>
      </c>
      <c r="D369">
        <f t="shared" si="29"/>
        <v>-15.209780745188665</v>
      </c>
    </row>
    <row r="370" spans="1:4">
      <c r="A370">
        <f t="shared" si="28"/>
        <v>27.666666666666668</v>
      </c>
      <c r="B370">
        <f t="shared" si="30"/>
        <v>1660</v>
      </c>
      <c r="C370">
        <f t="shared" si="27"/>
        <v>-1.4796388569761493E-8</v>
      </c>
      <c r="D370">
        <f t="shared" si="29"/>
        <v>-14.796388569761493</v>
      </c>
    </row>
    <row r="371" spans="1:4">
      <c r="A371">
        <f t="shared" si="28"/>
        <v>27.75</v>
      </c>
      <c r="B371">
        <f t="shared" si="30"/>
        <v>1665</v>
      </c>
      <c r="C371">
        <f t="shared" si="27"/>
        <v>-1.4394232130967702E-8</v>
      </c>
      <c r="D371">
        <f t="shared" si="29"/>
        <v>-14.394232130967703</v>
      </c>
    </row>
    <row r="372" spans="1:4">
      <c r="A372">
        <f t="shared" si="28"/>
        <v>27.833333333333332</v>
      </c>
      <c r="B372">
        <f t="shared" si="30"/>
        <v>1670</v>
      </c>
      <c r="C372">
        <f t="shared" si="27"/>
        <v>-1.4003006048625473E-8</v>
      </c>
      <c r="D372">
        <f t="shared" si="29"/>
        <v>-14.003006048625473</v>
      </c>
    </row>
    <row r="373" spans="1:4">
      <c r="A373">
        <f t="shared" si="28"/>
        <v>27.916666666666668</v>
      </c>
      <c r="B373">
        <f t="shared" si="30"/>
        <v>1675</v>
      </c>
      <c r="C373">
        <f t="shared" si="27"/>
        <v>-1.3622413242592275E-8</v>
      </c>
      <c r="D373">
        <f t="shared" si="29"/>
        <v>-13.622413242592275</v>
      </c>
    </row>
    <row r="374" spans="1:4">
      <c r="A374">
        <f t="shared" si="28"/>
        <v>28</v>
      </c>
      <c r="B374">
        <f t="shared" si="30"/>
        <v>1680</v>
      </c>
      <c r="C374">
        <f t="shared" si="27"/>
        <v>-1.3252164707175054E-8</v>
      </c>
      <c r="D374">
        <f t="shared" si="29"/>
        <v>-13.252164707175053</v>
      </c>
    </row>
    <row r="375" spans="1:4">
      <c r="A375">
        <f t="shared" si="28"/>
        <v>28.083333333333332</v>
      </c>
      <c r="B375">
        <f t="shared" si="30"/>
        <v>1685</v>
      </c>
      <c r="C375">
        <f t="shared" si="27"/>
        <v>-1.289197929167186E-8</v>
      </c>
      <c r="D375">
        <f t="shared" si="29"/>
        <v>-12.891979291671861</v>
      </c>
    </row>
    <row r="376" spans="1:4">
      <c r="A376">
        <f t="shared" si="28"/>
        <v>28.166666666666668</v>
      </c>
      <c r="B376">
        <f t="shared" si="30"/>
        <v>1690</v>
      </c>
      <c r="C376">
        <f t="shared" si="27"/>
        <v>-1.254158348687815E-8</v>
      </c>
      <c r="D376">
        <f t="shared" si="29"/>
        <v>-12.54158348687815</v>
      </c>
    </row>
    <row r="377" spans="1:4">
      <c r="A377">
        <f t="shared" si="28"/>
        <v>28.25</v>
      </c>
      <c r="B377">
        <f t="shared" si="30"/>
        <v>1695</v>
      </c>
      <c r="C377">
        <f t="shared" si="27"/>
        <v>-1.2200711217395757E-8</v>
      </c>
      <c r="D377">
        <f t="shared" si="29"/>
        <v>-12.200711217395757</v>
      </c>
    </row>
    <row r="378" spans="1:4">
      <c r="A378">
        <f t="shared" si="28"/>
        <v>28.333333333333332</v>
      </c>
      <c r="B378">
        <f t="shared" si="30"/>
        <v>1700</v>
      </c>
      <c r="C378">
        <f t="shared" si="27"/>
        <v>-1.1869103639586762E-8</v>
      </c>
      <c r="D378">
        <f t="shared" si="29"/>
        <v>-11.869103639586761</v>
      </c>
    </row>
    <row r="379" spans="1:4">
      <c r="A379">
        <f t="shared" si="28"/>
        <v>28.416666666666668</v>
      </c>
      <c r="B379">
        <f t="shared" si="30"/>
        <v>1705</v>
      </c>
      <c r="C379">
        <f t="shared" si="27"/>
        <v>-1.1546508945018831E-8</v>
      </c>
      <c r="D379">
        <f t="shared" si="29"/>
        <v>-11.546508945018832</v>
      </c>
    </row>
    <row r="380" spans="1:4">
      <c r="A380">
        <f t="shared" si="28"/>
        <v>28.5</v>
      </c>
      <c r="B380">
        <f t="shared" si="30"/>
        <v>1710</v>
      </c>
      <c r="C380">
        <f t="shared" si="27"/>
        <v>-1.1232682169252815E-8</v>
      </c>
      <c r="D380">
        <f t="shared" si="29"/>
        <v>-11.232682169252815</v>
      </c>
    </row>
    <row r="381" spans="1:4">
      <c r="A381">
        <f t="shared" si="28"/>
        <v>28.583333333333332</v>
      </c>
      <c r="B381">
        <f t="shared" si="30"/>
        <v>1715</v>
      </c>
      <c r="C381">
        <f t="shared" si="27"/>
        <v>-1.0927385005827345E-8</v>
      </c>
      <c r="D381">
        <f t="shared" si="29"/>
        <v>-10.927385005827345</v>
      </c>
    </row>
    <row r="382" spans="1:4">
      <c r="A382">
        <f t="shared" si="28"/>
        <v>28.666666666666668</v>
      </c>
      <c r="B382">
        <f t="shared" si="30"/>
        <v>1720</v>
      </c>
      <c r="C382">
        <f t="shared" si="27"/>
        <v>-1.063038562529925E-8</v>
      </c>
      <c r="D382">
        <f t="shared" si="29"/>
        <v>-10.630385625299249</v>
      </c>
    </row>
    <row r="383" spans="1:4">
      <c r="A383">
        <f t="shared" si="28"/>
        <v>28.75</v>
      </c>
      <c r="B383">
        <f t="shared" si="30"/>
        <v>1725</v>
      </c>
      <c r="C383">
        <f t="shared" si="27"/>
        <v>-1.0341458499202292E-8</v>
      </c>
      <c r="D383">
        <f t="shared" si="29"/>
        <v>-10.341458499202291</v>
      </c>
    </row>
    <row r="384" spans="1:4">
      <c r="A384">
        <f t="shared" si="28"/>
        <v>28.833333333333332</v>
      </c>
      <c r="B384">
        <f t="shared" si="30"/>
        <v>1730</v>
      </c>
      <c r="C384">
        <f t="shared" si="27"/>
        <v>-1.0060384228790645E-8</v>
      </c>
      <c r="D384">
        <f t="shared" si="29"/>
        <v>-10.060384228790646</v>
      </c>
    </row>
    <row r="385" spans="1:4">
      <c r="A385">
        <f t="shared" si="28"/>
        <v>28.916666666666668</v>
      </c>
      <c r="B385">
        <f t="shared" si="30"/>
        <v>1735</v>
      </c>
      <c r="C385">
        <f t="shared" si="27"/>
        <v>-9.7869493784369638E-9</v>
      </c>
      <c r="D385">
        <f t="shared" si="29"/>
        <v>-9.7869493784369634</v>
      </c>
    </row>
    <row r="386" spans="1:4">
      <c r="A386">
        <f t="shared" si="28"/>
        <v>29</v>
      </c>
      <c r="B386">
        <f t="shared" si="30"/>
        <v>1740</v>
      </c>
      <c r="C386">
        <f t="shared" si="27"/>
        <v>-9.5209463135586309E-9</v>
      </c>
      <c r="D386">
        <f t="shared" si="29"/>
        <v>-9.5209463135586301</v>
      </c>
    </row>
    <row r="387" spans="1:4">
      <c r="A387">
        <f t="shared" si="28"/>
        <v>29.083333333333332</v>
      </c>
      <c r="B387">
        <f t="shared" si="30"/>
        <v>1745</v>
      </c>
      <c r="C387">
        <f t="shared" si="27"/>
        <v>-9.2621730429490366E-9</v>
      </c>
      <c r="D387">
        <f t="shared" si="29"/>
        <v>-9.262173042949037</v>
      </c>
    </row>
    <row r="388" spans="1:4">
      <c r="A388">
        <f t="shared" si="28"/>
        <v>29.166666666666668</v>
      </c>
      <c r="B388">
        <f t="shared" si="30"/>
        <v>1750</v>
      </c>
      <c r="C388">
        <f t="shared" si="27"/>
        <v>-9.0104330653942125E-9</v>
      </c>
      <c r="D388">
        <f t="shared" si="29"/>
        <v>-9.0104330653942117</v>
      </c>
    </row>
    <row r="389" spans="1:4">
      <c r="A389">
        <f t="shared" si="28"/>
        <v>29.25</v>
      </c>
      <c r="B389">
        <f t="shared" si="30"/>
        <v>1755</v>
      </c>
      <c r="C389">
        <f t="shared" si="27"/>
        <v>-8.7655352204583136E-9</v>
      </c>
      <c r="D389">
        <f t="shared" si="29"/>
        <v>-8.7655352204583128</v>
      </c>
    </row>
    <row r="390" spans="1:4">
      <c r="A390">
        <f t="shared" si="28"/>
        <v>29.333333333333332</v>
      </c>
      <c r="B390">
        <f t="shared" si="30"/>
        <v>1760</v>
      </c>
      <c r="C390">
        <f t="shared" si="27"/>
        <v>-8.52729354332467E-9</v>
      </c>
      <c r="D390">
        <f t="shared" si="29"/>
        <v>-8.5272935433246708</v>
      </c>
    </row>
    <row r="391" spans="1:4">
      <c r="A391">
        <f t="shared" si="28"/>
        <v>29.416666666666668</v>
      </c>
      <c r="B391">
        <f t="shared" si="30"/>
        <v>1765</v>
      </c>
      <c r="C391">
        <f t="shared" si="27"/>
        <v>-8.2955271235821534E-9</v>
      </c>
      <c r="D391">
        <f t="shared" si="29"/>
        <v>-8.2955271235821542</v>
      </c>
    </row>
    <row r="392" spans="1:4">
      <c r="A392">
        <f t="shared" si="28"/>
        <v>29.5</v>
      </c>
      <c r="B392">
        <f t="shared" si="30"/>
        <v>1770</v>
      </c>
      <c r="C392">
        <f t="shared" si="27"/>
        <v>-8.0700599678496466E-9</v>
      </c>
      <c r="D392">
        <f t="shared" si="29"/>
        <v>-8.0700599678496463</v>
      </c>
    </row>
    <row r="393" spans="1:4">
      <c r="A393">
        <f t="shared" si="28"/>
        <v>29.583333333333332</v>
      </c>
      <c r="B393">
        <f t="shared" si="30"/>
        <v>1775</v>
      </c>
      <c r="C393">
        <f t="shared" si="27"/>
        <v>-7.8507208661342983E-9</v>
      </c>
      <c r="D393">
        <f t="shared" si="29"/>
        <v>-7.8507208661342984</v>
      </c>
    </row>
    <row r="394" spans="1:4">
      <c r="A394">
        <f t="shared" si="28"/>
        <v>29.666666666666668</v>
      </c>
      <c r="B394">
        <f t="shared" si="30"/>
        <v>1780</v>
      </c>
      <c r="C394">
        <f t="shared" si="27"/>
        <v>-7.6373432618220622E-9</v>
      </c>
      <c r="D394">
        <f t="shared" si="29"/>
        <v>-7.6373432618220622</v>
      </c>
    </row>
    <row r="395" spans="1:4">
      <c r="A395">
        <f t="shared" si="28"/>
        <v>29.75</v>
      </c>
      <c r="B395">
        <f t="shared" si="30"/>
        <v>1785</v>
      </c>
      <c r="C395">
        <f t="shared" si="27"/>
        <v>-7.4297651252018207E-9</v>
      </c>
      <c r="D395">
        <f t="shared" si="29"/>
        <v>-7.4297651252018211</v>
      </c>
    </row>
    <row r="396" spans="1:4">
      <c r="A396">
        <f t="shared" si="28"/>
        <v>29.833333333333332</v>
      </c>
      <c r="B396">
        <f t="shared" si="30"/>
        <v>1790</v>
      </c>
      <c r="C396">
        <f t="shared" si="27"/>
        <v>-7.2278288304270475E-9</v>
      </c>
      <c r="D396">
        <f t="shared" si="29"/>
        <v>-7.2278288304270477</v>
      </c>
    </row>
    <row r="397" spans="1:4">
      <c r="A397">
        <f t="shared" si="28"/>
        <v>29.916666666666668</v>
      </c>
      <c r="B397">
        <f t="shared" si="30"/>
        <v>1795</v>
      </c>
      <c r="C397">
        <f t="shared" si="27"/>
        <v>-7.0313810358215503E-9</v>
      </c>
      <c r="D397">
        <f t="shared" si="29"/>
        <v>-7.0313810358215507</v>
      </c>
    </row>
    <row r="398" spans="1:4">
      <c r="A398">
        <f t="shared" si="28"/>
        <v>30</v>
      </c>
      <c r="B398">
        <f t="shared" si="30"/>
        <v>1800</v>
      </c>
      <c r="C398">
        <f t="shared" si="27"/>
        <v>-6.8402725674384608E-9</v>
      </c>
      <c r="D398">
        <f t="shared" si="29"/>
        <v>-6.8402725674384603</v>
      </c>
    </row>
    <row r="399" spans="1:4">
      <c r="A399">
        <f t="shared" si="28"/>
        <v>30.083333333333332</v>
      </c>
      <c r="B399">
        <f t="shared" si="30"/>
        <v>1805</v>
      </c>
      <c r="C399">
        <f t="shared" si="27"/>
        <v>-6.6543583057839864E-9</v>
      </c>
      <c r="D399">
        <f t="shared" si="29"/>
        <v>-6.6543583057839868</v>
      </c>
    </row>
    <row r="400" spans="1:4">
      <c r="A400">
        <f t="shared" si="28"/>
        <v>30.166666666666668</v>
      </c>
      <c r="B400">
        <f t="shared" si="30"/>
        <v>1810</v>
      </c>
      <c r="C400">
        <f t="shared" si="27"/>
        <v>-6.4734970756199631E-9</v>
      </c>
      <c r="D400">
        <f t="shared" si="29"/>
        <v>-6.4734970756199628</v>
      </c>
    </row>
    <row r="401" spans="1:4">
      <c r="A401">
        <f t="shared" si="28"/>
        <v>30.25</v>
      </c>
      <c r="B401">
        <f t="shared" si="30"/>
        <v>1815</v>
      </c>
      <c r="C401">
        <f t="shared" si="27"/>
        <v>-6.2975515387614847E-9</v>
      </c>
      <c r="D401">
        <f t="shared" si="29"/>
        <v>-6.2975515387614847</v>
      </c>
    </row>
    <row r="402" spans="1:4">
      <c r="A402">
        <f t="shared" si="28"/>
        <v>30.333333333333332</v>
      </c>
      <c r="B402">
        <f t="shared" si="30"/>
        <v>1820</v>
      </c>
      <c r="C402">
        <f t="shared" si="27"/>
        <v>-6.1263880897882405E-9</v>
      </c>
      <c r="D402">
        <f t="shared" si="29"/>
        <v>-6.1263880897882403</v>
      </c>
    </row>
    <row r="403" spans="1:4">
      <c r="A403">
        <f t="shared" si="28"/>
        <v>30.416666666666668</v>
      </c>
      <c r="B403">
        <f t="shared" si="30"/>
        <v>1825</v>
      </c>
      <c r="C403">
        <f t="shared" si="27"/>
        <v>-5.9598767545903401E-9</v>
      </c>
      <c r="D403">
        <f t="shared" si="29"/>
        <v>-5.9598767545903399</v>
      </c>
    </row>
    <row r="404" spans="1:4">
      <c r="A404">
        <f t="shared" si="28"/>
        <v>30.5</v>
      </c>
      <c r="B404">
        <f t="shared" si="30"/>
        <v>1830</v>
      </c>
      <c r="C404">
        <f t="shared" si="27"/>
        <v>-5.7978910916716106E-9</v>
      </c>
      <c r="D404">
        <f t="shared" si="29"/>
        <v>-5.7978910916716107</v>
      </c>
    </row>
    <row r="405" spans="1:4">
      <c r="A405">
        <f t="shared" si="28"/>
        <v>30.583333333333332</v>
      </c>
      <c r="B405">
        <f t="shared" si="30"/>
        <v>1835</v>
      </c>
      <c r="C405">
        <f t="shared" si="27"/>
        <v>-5.6403080961353917E-9</v>
      </c>
      <c r="D405">
        <f t="shared" si="29"/>
        <v>-5.6403080961353913</v>
      </c>
    </row>
    <row r="406" spans="1:4">
      <c r="A406">
        <f t="shared" si="28"/>
        <v>30.666666666666668</v>
      </c>
      <c r="B406">
        <f t="shared" si="30"/>
        <v>1840</v>
      </c>
      <c r="C406">
        <f t="shared" si="27"/>
        <v>-5.4870081062799509E-9</v>
      </c>
      <c r="D406">
        <f t="shared" si="29"/>
        <v>-5.4870081062799505</v>
      </c>
    </row>
    <row r="407" spans="1:4">
      <c r="A407">
        <f t="shared" si="28"/>
        <v>30.75</v>
      </c>
      <c r="B407">
        <f t="shared" si="30"/>
        <v>1845</v>
      </c>
      <c r="C407">
        <f t="shared" si="27"/>
        <v>-5.3378747127325705E-9</v>
      </c>
      <c r="D407">
        <f t="shared" si="29"/>
        <v>-5.3378747127325701</v>
      </c>
    </row>
    <row r="408" spans="1:4">
      <c r="A408">
        <f t="shared" si="28"/>
        <v>30.833333333333332</v>
      </c>
      <c r="B408">
        <f t="shared" si="30"/>
        <v>1850</v>
      </c>
      <c r="C408">
        <f t="shared" si="27"/>
        <v>-5.1927946700533078E-9</v>
      </c>
      <c r="D408">
        <f t="shared" si="29"/>
        <v>-5.1927946700533081</v>
      </c>
    </row>
    <row r="409" spans="1:4">
      <c r="A409">
        <f t="shared" si="28"/>
        <v>30.916666666666668</v>
      </c>
      <c r="B409">
        <f t="shared" si="30"/>
        <v>1855</v>
      </c>
      <c r="C409">
        <f t="shared" si="27"/>
        <v>-5.0516578107413146E-9</v>
      </c>
      <c r="D409">
        <f t="shared" si="29"/>
        <v>-5.0516578107413146</v>
      </c>
    </row>
    <row r="410" spans="1:4">
      <c r="A410">
        <f t="shared" si="28"/>
        <v>31</v>
      </c>
      <c r="B410">
        <f t="shared" si="30"/>
        <v>1860</v>
      </c>
      <c r="C410">
        <f t="shared" si="27"/>
        <v>-4.91435696157841E-9</v>
      </c>
      <c r="D410">
        <f t="shared" si="29"/>
        <v>-4.9143569615784104</v>
      </c>
    </row>
    <row r="411" spans="1:4">
      <c r="A411">
        <f t="shared" si="28"/>
        <v>31.083333333333332</v>
      </c>
      <c r="B411">
        <f t="shared" si="30"/>
        <v>1865</v>
      </c>
      <c r="C411">
        <f t="shared" si="27"/>
        <v>-4.780787862246376E-9</v>
      </c>
      <c r="D411">
        <f t="shared" si="29"/>
        <v>-4.7807878622463758</v>
      </c>
    </row>
    <row r="412" spans="1:4">
      <c r="A412">
        <f t="shared" si="28"/>
        <v>31.166666666666668</v>
      </c>
      <c r="B412">
        <f t="shared" si="30"/>
        <v>1870</v>
      </c>
      <c r="C412">
        <f t="shared" si="27"/>
        <v>-4.6508490861561932E-9</v>
      </c>
      <c r="D412">
        <f t="shared" si="29"/>
        <v>-4.6508490861561933</v>
      </c>
    </row>
    <row r="413" spans="1:4">
      <c r="A413">
        <f t="shared" si="28"/>
        <v>31.25</v>
      </c>
      <c r="B413">
        <f t="shared" si="30"/>
        <v>1875</v>
      </c>
      <c r="C413">
        <f t="shared" si="27"/>
        <v>-4.5244419634290778E-9</v>
      </c>
      <c r="D413">
        <f t="shared" si="29"/>
        <v>-4.5244419634290782</v>
      </c>
    </row>
    <row r="414" spans="1:4">
      <c r="A414">
        <f t="shared" si="28"/>
        <v>31.333333333333332</v>
      </c>
      <c r="B414">
        <f t="shared" si="30"/>
        <v>1880</v>
      </c>
      <c r="C414">
        <f t="shared" si="27"/>
        <v>-4.4014705059708513E-9</v>
      </c>
      <c r="D414">
        <f t="shared" si="29"/>
        <v>-4.4014705059708517</v>
      </c>
    </row>
    <row r="415" spans="1:4">
      <c r="A415">
        <f t="shared" si="28"/>
        <v>31.416666666666668</v>
      </c>
      <c r="B415">
        <f t="shared" si="30"/>
        <v>1885</v>
      </c>
      <c r="C415">
        <f t="shared" si="27"/>
        <v>-4.281841334582737E-9</v>
      </c>
      <c r="D415">
        <f t="shared" si="29"/>
        <v>-4.2818413345827366</v>
      </c>
    </row>
    <row r="416" spans="1:4">
      <c r="A416">
        <f t="shared" si="28"/>
        <v>31.5</v>
      </c>
      <c r="B416">
        <f t="shared" si="30"/>
        <v>1890</v>
      </c>
      <c r="C416">
        <f t="shared" ref="C416:C479" si="31">$I$36*EXP(-$I$32*(B416-1560))+(1/$I$32)*($I$33+$I$34*((B416-1560)-1/$I$32))</f>
        <v>-4.1654636080532428E-9</v>
      </c>
      <c r="D416">
        <f t="shared" si="29"/>
        <v>-4.1654636080532432</v>
      </c>
    </row>
    <row r="417" spans="1:4">
      <c r="A417">
        <f t="shared" si="28"/>
        <v>31.583333333333332</v>
      </c>
      <c r="B417">
        <f t="shared" si="30"/>
        <v>1895</v>
      </c>
      <c r="C417">
        <f t="shared" si="31"/>
        <v>-4.0522489541772782E-9</v>
      </c>
      <c r="D417">
        <f t="shared" si="29"/>
        <v>-4.0522489541772782</v>
      </c>
    </row>
    <row r="418" spans="1:4">
      <c r="A418">
        <f t="shared" si="28"/>
        <v>31.666666666666668</v>
      </c>
      <c r="B418">
        <f t="shared" si="30"/>
        <v>1900</v>
      </c>
      <c r="C418">
        <f t="shared" si="31"/>
        <v>-3.9421114026501309E-9</v>
      </c>
      <c r="D418">
        <f t="shared" si="29"/>
        <v>-3.9421114026501312</v>
      </c>
    </row>
    <row r="419" spans="1:4">
      <c r="A419">
        <f t="shared" si="28"/>
        <v>31.75</v>
      </c>
      <c r="B419">
        <f t="shared" si="30"/>
        <v>1905</v>
      </c>
      <c r="C419">
        <f t="shared" si="31"/>
        <v>-3.8349673197853409E-9</v>
      </c>
      <c r="D419">
        <f t="shared" si="29"/>
        <v>-3.8349673197853411</v>
      </c>
    </row>
    <row r="420" spans="1:4">
      <c r="A420">
        <f t="shared" si="28"/>
        <v>31.833333333333332</v>
      </c>
      <c r="B420">
        <f t="shared" si="30"/>
        <v>1910</v>
      </c>
      <c r="C420">
        <f t="shared" si="31"/>
        <v>-3.7307353450068967E-9</v>
      </c>
      <c r="D420">
        <f t="shared" si="29"/>
        <v>-3.730735345006897</v>
      </c>
    </row>
    <row r="421" spans="1:4">
      <c r="A421">
        <f t="shared" si="28"/>
        <v>31.916666666666668</v>
      </c>
      <c r="B421">
        <f t="shared" si="30"/>
        <v>1915</v>
      </c>
      <c r="C421">
        <f t="shared" si="31"/>
        <v>-3.6293363290675443E-9</v>
      </c>
      <c r="D421">
        <f t="shared" si="29"/>
        <v>-3.6293363290675442</v>
      </c>
    </row>
    <row r="422" spans="1:4">
      <c r="A422">
        <f t="shared" si="28"/>
        <v>32</v>
      </c>
      <c r="B422">
        <f t="shared" si="30"/>
        <v>1920</v>
      </c>
      <c r="C422">
        <f t="shared" si="31"/>
        <v>-3.5306932739462734E-9</v>
      </c>
      <c r="D422">
        <f t="shared" si="29"/>
        <v>-3.5306932739462735</v>
      </c>
    </row>
    <row r="423" spans="1:4">
      <c r="A423">
        <f t="shared" ref="A423:A486" si="32">B423/60</f>
        <v>32.083333333333336</v>
      </c>
      <c r="B423">
        <f t="shared" si="30"/>
        <v>1925</v>
      </c>
      <c r="C423">
        <f t="shared" si="31"/>
        <v>-3.4347312743793542E-9</v>
      </c>
      <c r="D423">
        <f t="shared" ref="D423:D486" si="33">C423*10^9</f>
        <v>-3.4347312743793541</v>
      </c>
    </row>
    <row r="424" spans="1:4">
      <c r="A424">
        <f t="shared" si="32"/>
        <v>32.166666666666664</v>
      </c>
      <c r="B424">
        <f t="shared" si="30"/>
        <v>1930</v>
      </c>
      <c r="C424">
        <f t="shared" si="31"/>
        <v>-3.3413774609805276E-9</v>
      </c>
      <c r="D424">
        <f t="shared" si="33"/>
        <v>-3.3413774609805276</v>
      </c>
    </row>
    <row r="425" spans="1:4">
      <c r="A425">
        <f t="shared" si="32"/>
        <v>32.25</v>
      </c>
      <c r="B425">
        <f t="shared" si="30"/>
        <v>1935</v>
      </c>
      <c r="C425">
        <f t="shared" si="31"/>
        <v>-3.250560944907144E-9</v>
      </c>
      <c r="D425">
        <f t="shared" si="33"/>
        <v>-3.2505609449071438</v>
      </c>
    </row>
    <row r="426" spans="1:4">
      <c r="A426">
        <f t="shared" si="32"/>
        <v>32.333333333333336</v>
      </c>
      <c r="B426">
        <f t="shared" ref="B426:B489" si="34">B425+$J$31/372</f>
        <v>1940</v>
      </c>
      <c r="C426">
        <f t="shared" si="31"/>
        <v>-3.1622127640302554E-9</v>
      </c>
      <c r="D426">
        <f t="shared" si="33"/>
        <v>-3.1622127640302553</v>
      </c>
    </row>
    <row r="427" spans="1:4">
      <c r="A427">
        <f t="shared" si="32"/>
        <v>32.416666666666664</v>
      </c>
      <c r="B427">
        <f t="shared" si="34"/>
        <v>1945</v>
      </c>
      <c r="C427">
        <f t="shared" si="31"/>
        <v>-3.0762658305677486E-9</v>
      </c>
      <c r="D427">
        <f t="shared" si="33"/>
        <v>-3.0762658305677486</v>
      </c>
    </row>
    <row r="428" spans="1:4">
      <c r="A428">
        <f t="shared" si="32"/>
        <v>32.5</v>
      </c>
      <c r="B428">
        <f t="shared" si="34"/>
        <v>1950</v>
      </c>
      <c r="C428">
        <f t="shared" si="31"/>
        <v>-2.9926548801408042E-9</v>
      </c>
      <c r="D428">
        <f t="shared" si="33"/>
        <v>-2.9926548801408042</v>
      </c>
    </row>
    <row r="429" spans="1:4">
      <c r="A429">
        <f t="shared" si="32"/>
        <v>32.583333333333336</v>
      </c>
      <c r="B429">
        <f t="shared" si="34"/>
        <v>1955</v>
      </c>
      <c r="C429">
        <f t="shared" si="31"/>
        <v>-2.9113164222149395E-9</v>
      </c>
      <c r="D429">
        <f t="shared" si="33"/>
        <v>-2.9113164222149392</v>
      </c>
    </row>
    <row r="430" spans="1:4">
      <c r="A430">
        <f t="shared" si="32"/>
        <v>32.666666666666664</v>
      </c>
      <c r="B430">
        <f t="shared" si="34"/>
        <v>1960</v>
      </c>
      <c r="C430">
        <f t="shared" si="31"/>
        <v>-2.8321886918880589E-9</v>
      </c>
      <c r="D430">
        <f t="shared" si="33"/>
        <v>-2.8321886918880588</v>
      </c>
    </row>
    <row r="431" spans="1:4">
      <c r="A431">
        <f t="shared" si="32"/>
        <v>32.75</v>
      </c>
      <c r="B431">
        <f t="shared" si="34"/>
        <v>1965</v>
      </c>
      <c r="C431">
        <f t="shared" si="31"/>
        <v>-2.755211602988851E-9</v>
      </c>
      <c r="D431">
        <f t="shared" si="33"/>
        <v>-2.7552116029888509</v>
      </c>
    </row>
    <row r="432" spans="1:4">
      <c r="A432">
        <f t="shared" si="32"/>
        <v>32.833333333333336</v>
      </c>
      <c r="B432">
        <f t="shared" si="34"/>
        <v>1970</v>
      </c>
      <c r="C432">
        <f t="shared" si="31"/>
        <v>-2.680326702449964E-9</v>
      </c>
      <c r="D432">
        <f t="shared" si="33"/>
        <v>-2.680326702449964</v>
      </c>
    </row>
    <row r="433" spans="1:4">
      <c r="A433">
        <f t="shared" si="32"/>
        <v>32.916666666666664</v>
      </c>
      <c r="B433">
        <f t="shared" si="34"/>
        <v>1975</v>
      </c>
      <c r="C433">
        <f t="shared" si="31"/>
        <v>-2.6074771259212663E-9</v>
      </c>
      <c r="D433">
        <f t="shared" si="33"/>
        <v>-2.6074771259212661</v>
      </c>
    </row>
    <row r="434" spans="1:4">
      <c r="A434">
        <f t="shared" si="32"/>
        <v>33</v>
      </c>
      <c r="B434">
        <f t="shared" si="34"/>
        <v>1980</v>
      </c>
      <c r="C434">
        <f t="shared" si="31"/>
        <v>-2.5366075545895331E-9</v>
      </c>
      <c r="D434">
        <f t="shared" si="33"/>
        <v>-2.536607554589533</v>
      </c>
    </row>
    <row r="435" spans="1:4">
      <c r="A435">
        <f t="shared" si="32"/>
        <v>33.083333333333336</v>
      </c>
      <c r="B435">
        <f t="shared" si="34"/>
        <v>1985</v>
      </c>
      <c r="C435">
        <f t="shared" si="31"/>
        <v>-2.4676641731717251E-9</v>
      </c>
      <c r="D435">
        <f t="shared" si="33"/>
        <v>-2.467664173171725</v>
      </c>
    </row>
    <row r="436" spans="1:4">
      <c r="A436">
        <f t="shared" si="32"/>
        <v>33.166666666666664</v>
      </c>
      <c r="B436">
        <f t="shared" si="34"/>
        <v>1990</v>
      </c>
      <c r="C436">
        <f t="shared" si="31"/>
        <v>-2.4005946290500025E-9</v>
      </c>
      <c r="D436">
        <f t="shared" si="33"/>
        <v>-2.4005946290500026</v>
      </c>
    </row>
    <row r="437" spans="1:4">
      <c r="A437">
        <f t="shared" si="32"/>
        <v>33.25</v>
      </c>
      <c r="B437">
        <f t="shared" si="34"/>
        <v>1995</v>
      </c>
      <c r="C437">
        <f t="shared" si="31"/>
        <v>-2.3353479925174098E-9</v>
      </c>
      <c r="D437">
        <f t="shared" si="33"/>
        <v>-2.3353479925174097</v>
      </c>
    </row>
    <row r="438" spans="1:4">
      <c r="A438">
        <f t="shared" si="32"/>
        <v>33.333333333333336</v>
      </c>
      <c r="B438">
        <f t="shared" si="34"/>
        <v>2000</v>
      </c>
      <c r="C438">
        <f t="shared" si="31"/>
        <v>-2.2718747181040593E-9</v>
      </c>
      <c r="D438">
        <f t="shared" si="33"/>
        <v>-2.2718747181040593</v>
      </c>
    </row>
    <row r="439" spans="1:4">
      <c r="A439">
        <f t="shared" si="32"/>
        <v>33.416666666666664</v>
      </c>
      <c r="B439">
        <f t="shared" si="34"/>
        <v>2005</v>
      </c>
      <c r="C439">
        <f t="shared" si="31"/>
        <v>-2.2101266069544551E-9</v>
      </c>
      <c r="D439">
        <f t="shared" si="33"/>
        <v>-2.210126606954455</v>
      </c>
    </row>
    <row r="440" spans="1:4">
      <c r="A440">
        <f t="shared" si="32"/>
        <v>33.5</v>
      </c>
      <c r="B440">
        <f t="shared" si="34"/>
        <v>2010</v>
      </c>
      <c r="C440">
        <f t="shared" si="31"/>
        <v>-2.1500567702273611E-9</v>
      </c>
      <c r="D440">
        <f t="shared" si="33"/>
        <v>-2.1500567702273612</v>
      </c>
    </row>
    <row r="441" spans="1:4">
      <c r="A441">
        <f t="shared" si="32"/>
        <v>33.583333333333336</v>
      </c>
      <c r="B441">
        <f t="shared" si="34"/>
        <v>2015</v>
      </c>
      <c r="C441">
        <f t="shared" si="31"/>
        <v>-2.0916195934904543E-9</v>
      </c>
      <c r="D441">
        <f t="shared" si="33"/>
        <v>-2.0916195934904542</v>
      </c>
    </row>
    <row r="442" spans="1:4">
      <c r="A442">
        <f t="shared" si="32"/>
        <v>33.666666666666664</v>
      </c>
      <c r="B442">
        <f t="shared" si="34"/>
        <v>2020</v>
      </c>
      <c r="C442">
        <f t="shared" si="31"/>
        <v>-2.0347707020826909E-9</v>
      </c>
      <c r="D442">
        <f t="shared" si="33"/>
        <v>-2.0347707020826911</v>
      </c>
    </row>
    <row r="443" spans="1:4">
      <c r="A443">
        <f t="shared" si="32"/>
        <v>33.75</v>
      </c>
      <c r="B443">
        <f t="shared" si="34"/>
        <v>2025</v>
      </c>
      <c r="C443">
        <f t="shared" si="31"/>
        <v>-1.9794669274181209E-9</v>
      </c>
      <c r="D443">
        <f t="shared" si="33"/>
        <v>-1.9794669274181209</v>
      </c>
    </row>
    <row r="444" spans="1:4">
      <c r="A444">
        <f t="shared" si="32"/>
        <v>33.833333333333336</v>
      </c>
      <c r="B444">
        <f t="shared" si="34"/>
        <v>2030</v>
      </c>
      <c r="C444">
        <f t="shared" si="31"/>
        <v>-1.9256662742055245E-9</v>
      </c>
      <c r="D444">
        <f t="shared" si="33"/>
        <v>-1.9256662742055246</v>
      </c>
    </row>
    <row r="445" spans="1:4">
      <c r="A445">
        <f t="shared" si="32"/>
        <v>33.916666666666664</v>
      </c>
      <c r="B445">
        <f t="shared" si="34"/>
        <v>2035</v>
      </c>
      <c r="C445">
        <f t="shared" si="31"/>
        <v>-1.8733278885590142E-9</v>
      </c>
      <c r="D445">
        <f t="shared" si="33"/>
        <v>-1.8733278885590143</v>
      </c>
    </row>
    <row r="446" spans="1:4">
      <c r="A446">
        <f t="shared" si="32"/>
        <v>34</v>
      </c>
      <c r="B446">
        <f t="shared" si="34"/>
        <v>2040</v>
      </c>
      <c r="C446">
        <f t="shared" si="31"/>
        <v>-1.8224120269753567E-9</v>
      </c>
      <c r="D446">
        <f t="shared" si="33"/>
        <v>-1.8224120269753568</v>
      </c>
    </row>
    <row r="447" spans="1:4">
      <c r="A447">
        <f t="shared" si="32"/>
        <v>34.083333333333336</v>
      </c>
      <c r="B447">
        <f t="shared" si="34"/>
        <v>2045</v>
      </c>
      <c r="C447">
        <f t="shared" si="31"/>
        <v>-1.7728800261544844E-9</v>
      </c>
      <c r="D447">
        <f t="shared" si="33"/>
        <v>-1.7728800261544844</v>
      </c>
    </row>
    <row r="448" spans="1:4">
      <c r="A448">
        <f t="shared" si="32"/>
        <v>34.166666666666664</v>
      </c>
      <c r="B448">
        <f t="shared" si="34"/>
        <v>2050</v>
      </c>
      <c r="C448">
        <f t="shared" si="31"/>
        <v>-1.7246942736402525E-9</v>
      </c>
      <c r="D448">
        <f t="shared" si="33"/>
        <v>-1.7246942736402524</v>
      </c>
    </row>
    <row r="449" spans="1:4">
      <c r="A449">
        <f t="shared" si="32"/>
        <v>34.25</v>
      </c>
      <c r="B449">
        <f t="shared" si="34"/>
        <v>2055</v>
      </c>
      <c r="C449">
        <f t="shared" si="31"/>
        <v>-1.6778181792591775E-9</v>
      </c>
      <c r="D449">
        <f t="shared" si="33"/>
        <v>-1.6778181792591775</v>
      </c>
    </row>
    <row r="450" spans="1:4">
      <c r="A450">
        <f t="shared" si="32"/>
        <v>34.333333333333336</v>
      </c>
      <c r="B450">
        <f t="shared" si="34"/>
        <v>2060</v>
      </c>
      <c r="C450">
        <f t="shared" si="31"/>
        <v>-1.6322161473354353E-9</v>
      </c>
      <c r="D450">
        <f t="shared" si="33"/>
        <v>-1.6322161473354353</v>
      </c>
    </row>
    <row r="451" spans="1:4">
      <c r="A451">
        <f t="shared" si="32"/>
        <v>34.416666666666664</v>
      </c>
      <c r="B451">
        <f t="shared" si="34"/>
        <v>2065</v>
      </c>
      <c r="C451">
        <f t="shared" si="31"/>
        <v>-1.5878535496610548E-9</v>
      </c>
      <c r="D451">
        <f t="shared" si="33"/>
        <v>-1.5878535496610549</v>
      </c>
    </row>
    <row r="452" spans="1:4">
      <c r="A452">
        <f t="shared" si="32"/>
        <v>34.5</v>
      </c>
      <c r="B452">
        <f t="shared" si="34"/>
        <v>2070</v>
      </c>
      <c r="C452">
        <f t="shared" si="31"/>
        <v>-1.5446966992007492E-9</v>
      </c>
      <c r="D452">
        <f t="shared" si="33"/>
        <v>-1.5446966992007491</v>
      </c>
    </row>
    <row r="453" spans="1:4">
      <c r="A453">
        <f t="shared" si="32"/>
        <v>34.583333333333336</v>
      </c>
      <c r="B453">
        <f t="shared" si="34"/>
        <v>2075</v>
      </c>
      <c r="C453">
        <f t="shared" si="31"/>
        <v>-1.502712824511447E-9</v>
      </c>
      <c r="D453">
        <f t="shared" si="33"/>
        <v>-1.5027128245114469</v>
      </c>
    </row>
    <row r="454" spans="1:4">
      <c r="A454">
        <f t="shared" si="32"/>
        <v>34.666666666666664</v>
      </c>
      <c r="B454">
        <f t="shared" si="34"/>
        <v>2080</v>
      </c>
      <c r="C454">
        <f t="shared" si="31"/>
        <v>-1.4618700448570718E-9</v>
      </c>
      <c r="D454">
        <f t="shared" si="33"/>
        <v>-1.4618700448570718</v>
      </c>
    </row>
    <row r="455" spans="1:4">
      <c r="A455">
        <f t="shared" si="32"/>
        <v>34.75</v>
      </c>
      <c r="B455">
        <f t="shared" si="34"/>
        <v>2085</v>
      </c>
      <c r="C455">
        <f t="shared" si="31"/>
        <v>-1.4221373459996973E-9</v>
      </c>
      <c r="D455">
        <f t="shared" si="33"/>
        <v>-1.4221373459996973</v>
      </c>
    </row>
    <row r="456" spans="1:4">
      <c r="A456">
        <f t="shared" si="32"/>
        <v>34.833333333333336</v>
      </c>
      <c r="B456">
        <f t="shared" si="34"/>
        <v>2090</v>
      </c>
      <c r="C456">
        <f t="shared" si="31"/>
        <v>-1.3834845566486729E-9</v>
      </c>
      <c r="D456">
        <f t="shared" si="33"/>
        <v>-1.3834845566486729</v>
      </c>
    </row>
    <row r="457" spans="1:4">
      <c r="A457">
        <f t="shared" si="32"/>
        <v>34.916666666666664</v>
      </c>
      <c r="B457">
        <f t="shared" si="34"/>
        <v>2095</v>
      </c>
      <c r="C457">
        <f t="shared" si="31"/>
        <v>-1.3458823255498584E-9</v>
      </c>
      <c r="D457">
        <f t="shared" si="33"/>
        <v>-1.3458823255498584</v>
      </c>
    </row>
    <row r="458" spans="1:4">
      <c r="A458">
        <f t="shared" si="32"/>
        <v>35</v>
      </c>
      <c r="B458">
        <f t="shared" si="34"/>
        <v>2100</v>
      </c>
      <c r="C458">
        <f t="shared" si="31"/>
        <v>-1.3093020991975462E-9</v>
      </c>
      <c r="D458">
        <f t="shared" si="33"/>
        <v>-1.3093020991975461</v>
      </c>
    </row>
    <row r="459" spans="1:4">
      <c r="A459">
        <f t="shared" si="32"/>
        <v>35.083333333333336</v>
      </c>
      <c r="B459">
        <f t="shared" si="34"/>
        <v>2105</v>
      </c>
      <c r="C459">
        <f t="shared" si="31"/>
        <v>-1.2737161001521723E-9</v>
      </c>
      <c r="D459">
        <f t="shared" si="33"/>
        <v>-1.2737161001521724</v>
      </c>
    </row>
    <row r="460" spans="1:4">
      <c r="A460">
        <f t="shared" si="32"/>
        <v>35.166666666666664</v>
      </c>
      <c r="B460">
        <f t="shared" si="34"/>
        <v>2110</v>
      </c>
      <c r="C460">
        <f t="shared" si="31"/>
        <v>-1.2390973059473258E-9</v>
      </c>
      <c r="D460">
        <f t="shared" si="33"/>
        <v>-1.2390973059473258</v>
      </c>
    </row>
    <row r="461" spans="1:4">
      <c r="A461">
        <f t="shared" si="32"/>
        <v>35.25</v>
      </c>
      <c r="B461">
        <f t="shared" si="34"/>
        <v>2115</v>
      </c>
      <c r="C461">
        <f t="shared" si="31"/>
        <v>-1.2054194285700637E-9</v>
      </c>
      <c r="D461">
        <f t="shared" si="33"/>
        <v>-1.2054194285700637</v>
      </c>
    </row>
    <row r="462" spans="1:4">
      <c r="A462">
        <f t="shared" si="32"/>
        <v>35.333333333333336</v>
      </c>
      <c r="B462">
        <f t="shared" si="34"/>
        <v>2120</v>
      </c>
      <c r="C462">
        <f t="shared" si="31"/>
        <v>-1.1726568944989272E-9</v>
      </c>
      <c r="D462">
        <f t="shared" si="33"/>
        <v>-1.1726568944989271</v>
      </c>
    </row>
    <row r="463" spans="1:4">
      <c r="A463">
        <f t="shared" si="32"/>
        <v>35.416666666666664</v>
      </c>
      <c r="B463">
        <f t="shared" si="34"/>
        <v>2125</v>
      </c>
      <c r="C463">
        <f t="shared" si="31"/>
        <v>-1.1407848252845222E-9</v>
      </c>
      <c r="D463">
        <f t="shared" si="33"/>
        <v>-1.1407848252845221</v>
      </c>
    </row>
    <row r="464" spans="1:4">
      <c r="A464">
        <f t="shared" si="32"/>
        <v>35.5</v>
      </c>
      <c r="B464">
        <f t="shared" si="34"/>
        <v>2130</v>
      </c>
      <c r="C464">
        <f t="shared" si="31"/>
        <v>-1.1097790186578976E-9</v>
      </c>
      <c r="D464">
        <f t="shared" si="33"/>
        <v>-1.1097790186578977</v>
      </c>
    </row>
    <row r="465" spans="1:4">
      <c r="A465">
        <f t="shared" si="32"/>
        <v>35.583333333333336</v>
      </c>
      <c r="B465">
        <f t="shared" si="34"/>
        <v>2135</v>
      </c>
      <c r="C465">
        <f t="shared" si="31"/>
        <v>-1.0796159301523951E-9</v>
      </c>
      <c r="D465">
        <f t="shared" si="33"/>
        <v>-1.0796159301523951</v>
      </c>
    </row>
    <row r="466" spans="1:4">
      <c r="A466">
        <f t="shared" si="32"/>
        <v>35.666666666666664</v>
      </c>
      <c r="B466">
        <f t="shared" si="34"/>
        <v>2140</v>
      </c>
      <c r="C466">
        <f t="shared" si="31"/>
        <v>-1.0502726552249961E-9</v>
      </c>
      <c r="D466">
        <f t="shared" si="33"/>
        <v>-1.0502726552249961</v>
      </c>
    </row>
    <row r="467" spans="1:4">
      <c r="A467">
        <f t="shared" si="32"/>
        <v>35.75</v>
      </c>
      <c r="B467">
        <f t="shared" si="34"/>
        <v>2145</v>
      </c>
      <c r="C467">
        <f t="shared" si="31"/>
        <v>-1.0217269118636086E-9</v>
      </c>
      <c r="D467">
        <f t="shared" si="33"/>
        <v>-1.0217269118636085</v>
      </c>
    </row>
    <row r="468" spans="1:4">
      <c r="A468">
        <f t="shared" si="32"/>
        <v>35.833333333333336</v>
      </c>
      <c r="B468">
        <f t="shared" si="34"/>
        <v>2150</v>
      </c>
      <c r="C468">
        <f t="shared" si="31"/>
        <v>-9.9395702366706796E-10</v>
      </c>
      <c r="D468">
        <f t="shared" si="33"/>
        <v>-0.99395702366706795</v>
      </c>
    </row>
    <row r="469" spans="1:4">
      <c r="A469">
        <f t="shared" si="32"/>
        <v>35.916666666666664</v>
      </c>
      <c r="B469">
        <f t="shared" si="34"/>
        <v>2155</v>
      </c>
      <c r="C469">
        <f t="shared" si="31"/>
        <v>-9.6694190338502051E-10</v>
      </c>
      <c r="D469">
        <f t="shared" si="33"/>
        <v>-0.96694190338502051</v>
      </c>
    </row>
    <row r="470" spans="1:4">
      <c r="A470">
        <f t="shared" si="32"/>
        <v>36</v>
      </c>
      <c r="B470">
        <f t="shared" si="34"/>
        <v>2160</v>
      </c>
      <c r="C470">
        <f t="shared" si="31"/>
        <v>-9.406610369051751E-10</v>
      </c>
      <c r="D470">
        <f t="shared" si="33"/>
        <v>-0.94066103690517511</v>
      </c>
    </row>
    <row r="471" spans="1:4">
      <c r="A471">
        <f t="shared" si="32"/>
        <v>36.083333333333336</v>
      </c>
      <c r="B471">
        <f t="shared" si="34"/>
        <v>2165</v>
      </c>
      <c r="C471">
        <f t="shared" si="31"/>
        <v>-9.1509446767577876E-10</v>
      </c>
      <c r="D471">
        <f t="shared" si="33"/>
        <v>-0.91509446767577873</v>
      </c>
    </row>
    <row r="472" spans="1:4">
      <c r="A472">
        <f t="shared" si="32"/>
        <v>36.166666666666664</v>
      </c>
      <c r="B472">
        <f t="shared" si="34"/>
        <v>2170</v>
      </c>
      <c r="C472">
        <f t="shared" si="31"/>
        <v>-8.9022278155147178E-10</v>
      </c>
      <c r="D472">
        <f t="shared" si="33"/>
        <v>-0.89022278155147172</v>
      </c>
    </row>
    <row r="473" spans="1:4">
      <c r="A473">
        <f t="shared" si="32"/>
        <v>36.25</v>
      </c>
      <c r="B473">
        <f t="shared" si="34"/>
        <v>2175</v>
      </c>
      <c r="C473">
        <f t="shared" si="31"/>
        <v>-8.6602709205102981E-10</v>
      </c>
      <c r="D473">
        <f t="shared" si="33"/>
        <v>-0.86602709205102979</v>
      </c>
    </row>
    <row r="474" spans="1:4">
      <c r="A474">
        <f t="shared" si="32"/>
        <v>36.333333333333336</v>
      </c>
      <c r="B474">
        <f t="shared" si="34"/>
        <v>2180</v>
      </c>
      <c r="C474">
        <f t="shared" si="31"/>
        <v>-8.4248902601578508E-10</v>
      </c>
      <c r="D474">
        <f t="shared" si="33"/>
        <v>-0.84248902601578513</v>
      </c>
    </row>
    <row r="475" spans="1:4">
      <c r="A475">
        <f t="shared" si="32"/>
        <v>36.416666666666664</v>
      </c>
      <c r="B475">
        <f t="shared" si="34"/>
        <v>2185</v>
      </c>
      <c r="C475">
        <f t="shared" si="31"/>
        <v>-8.1959070965784855E-10</v>
      </c>
      <c r="D475">
        <f t="shared" si="33"/>
        <v>-0.81959070965784853</v>
      </c>
    </row>
    <row r="476" spans="1:4">
      <c r="A476">
        <f t="shared" si="32"/>
        <v>36.5</v>
      </c>
      <c r="B476">
        <f t="shared" si="34"/>
        <v>2190</v>
      </c>
      <c r="C476">
        <f t="shared" si="31"/>
        <v>-7.9731475498752663E-10</v>
      </c>
      <c r="D476">
        <f t="shared" si="33"/>
        <v>-0.79731475498752657</v>
      </c>
    </row>
    <row r="477" spans="1:4">
      <c r="A477">
        <f t="shared" si="32"/>
        <v>36.583333333333336</v>
      </c>
      <c r="B477">
        <f t="shared" si="34"/>
        <v>2195</v>
      </c>
      <c r="C477">
        <f t="shared" si="31"/>
        <v>-7.7564424660963713E-10</v>
      </c>
      <c r="D477">
        <f t="shared" si="33"/>
        <v>-0.77564424660963716</v>
      </c>
    </row>
    <row r="478" spans="1:4">
      <c r="A478">
        <f t="shared" si="32"/>
        <v>36.666666666666664</v>
      </c>
      <c r="B478">
        <f t="shared" si="34"/>
        <v>2200</v>
      </c>
      <c r="C478">
        <f t="shared" si="31"/>
        <v>-7.5456272887868894E-10</v>
      </c>
      <c r="D478">
        <f t="shared" si="33"/>
        <v>-0.75456272887868892</v>
      </c>
    </row>
    <row r="479" spans="1:4">
      <c r="A479">
        <f t="shared" si="32"/>
        <v>36.75</v>
      </c>
      <c r="B479">
        <f t="shared" si="34"/>
        <v>2205</v>
      </c>
      <c r="C479">
        <f t="shared" si="31"/>
        <v>-7.3405419340317956E-10</v>
      </c>
      <c r="D479">
        <f t="shared" si="33"/>
        <v>-0.73405419340317957</v>
      </c>
    </row>
    <row r="480" spans="1:4">
      <c r="A480">
        <f t="shared" si="32"/>
        <v>36.833333333333336</v>
      </c>
      <c r="B480">
        <f t="shared" si="34"/>
        <v>2210</v>
      </c>
      <c r="C480">
        <f t="shared" ref="C480:C518" si="35">$I$36*EXP(-$I$32*(B480-1560))+(1/$I$32)*($I$33+$I$34*((B480-1560)-1/$I$32))</f>
        <v>-7.1410306688951363E-10</v>
      </c>
      <c r="D480">
        <f t="shared" si="33"/>
        <v>-0.71410306688951364</v>
      </c>
    </row>
    <row r="481" spans="1:4">
      <c r="A481">
        <f t="shared" si="32"/>
        <v>36.916666666666664</v>
      </c>
      <c r="B481">
        <f t="shared" si="34"/>
        <v>2215</v>
      </c>
      <c r="C481">
        <f t="shared" si="35"/>
        <v>-6.9469419931632054E-10</v>
      </c>
      <c r="D481">
        <f t="shared" si="33"/>
        <v>-0.69469419931632059</v>
      </c>
    </row>
    <row r="482" spans="1:4">
      <c r="A482">
        <f t="shared" si="32"/>
        <v>37</v>
      </c>
      <c r="B482">
        <f t="shared" si="34"/>
        <v>2220</v>
      </c>
      <c r="C482">
        <f t="shared" si="35"/>
        <v>-6.7581285243018245E-10</v>
      </c>
      <c r="D482">
        <f t="shared" si="33"/>
        <v>-0.67581285243018241</v>
      </c>
    </row>
    <row r="483" spans="1:4">
      <c r="A483">
        <f t="shared" si="32"/>
        <v>37.083333333333336</v>
      </c>
      <c r="B483">
        <f t="shared" si="34"/>
        <v>2225</v>
      </c>
      <c r="C483">
        <f t="shared" si="35"/>
        <v>-6.5744468855404451E-10</v>
      </c>
      <c r="D483">
        <f t="shared" si="33"/>
        <v>-0.65744468855404448</v>
      </c>
    </row>
    <row r="484" spans="1:4">
      <c r="A484">
        <f t="shared" si="32"/>
        <v>37.166666666666664</v>
      </c>
      <c r="B484">
        <f t="shared" si="34"/>
        <v>2230</v>
      </c>
      <c r="C484">
        <f t="shared" si="35"/>
        <v>-6.3957575969980241E-10</v>
      </c>
      <c r="D484">
        <f t="shared" si="33"/>
        <v>-0.6395757596998024</v>
      </c>
    </row>
    <row r="485" spans="1:4">
      <c r="A485">
        <f t="shared" si="32"/>
        <v>37.25</v>
      </c>
      <c r="B485">
        <f t="shared" si="34"/>
        <v>2235</v>
      </c>
      <c r="C485">
        <f t="shared" si="35"/>
        <v>-6.221924969768062E-10</v>
      </c>
      <c r="D485">
        <f t="shared" si="33"/>
        <v>-0.62219249697680623</v>
      </c>
    </row>
    <row r="486" spans="1:4">
      <c r="A486">
        <f t="shared" si="32"/>
        <v>37.333333333333336</v>
      </c>
      <c r="B486">
        <f t="shared" si="34"/>
        <v>2240</v>
      </c>
      <c r="C486">
        <f t="shared" si="35"/>
        <v>-6.0528170028822997E-10</v>
      </c>
      <c r="D486">
        <f t="shared" si="33"/>
        <v>-0.60528170028823003</v>
      </c>
    </row>
    <row r="487" spans="1:4">
      <c r="A487">
        <f t="shared" ref="A487:A518" si="36">B487/60</f>
        <v>37.416666666666664</v>
      </c>
      <c r="B487">
        <f t="shared" si="34"/>
        <v>2245</v>
      </c>
      <c r="C487">
        <f t="shared" si="35"/>
        <v>-5.8883052830749262E-10</v>
      </c>
      <c r="D487">
        <f t="shared" ref="D487:D518" si="37">C487*10^9</f>
        <v>-0.58883052830749261</v>
      </c>
    </row>
    <row r="488" spans="1:4">
      <c r="A488">
        <f t="shared" si="36"/>
        <v>37.5</v>
      </c>
      <c r="B488">
        <f t="shared" si="34"/>
        <v>2250</v>
      </c>
      <c r="C488">
        <f t="shared" si="35"/>
        <v>-5.7282648872710827E-10</v>
      </c>
      <c r="D488">
        <f t="shared" si="37"/>
        <v>-0.57282648872710829</v>
      </c>
    </row>
    <row r="489" spans="1:4">
      <c r="A489">
        <f t="shared" si="36"/>
        <v>37.583333333333336</v>
      </c>
      <c r="B489">
        <f t="shared" si="34"/>
        <v>2255</v>
      </c>
      <c r="C489">
        <f t="shared" si="35"/>
        <v>-5.5725742877257132E-10</v>
      </c>
      <c r="D489">
        <f t="shared" si="37"/>
        <v>-0.55725742877257134</v>
      </c>
    </row>
    <row r="490" spans="1:4">
      <c r="A490">
        <f t="shared" si="36"/>
        <v>37.666666666666664</v>
      </c>
      <c r="B490">
        <f t="shared" ref="B490:B518" si="38">B489+$J$31/372</f>
        <v>2260</v>
      </c>
      <c r="C490">
        <f t="shared" si="35"/>
        <v>-5.4211152597406325E-10</v>
      </c>
      <c r="D490">
        <f t="shared" si="37"/>
        <v>-0.5421115259740632</v>
      </c>
    </row>
    <row r="491" spans="1:4">
      <c r="A491">
        <f t="shared" si="36"/>
        <v>37.75</v>
      </c>
      <c r="B491">
        <f t="shared" si="38"/>
        <v>2265</v>
      </c>
      <c r="C491">
        <f t="shared" si="35"/>
        <v>-5.2737727918898381E-10</v>
      </c>
      <c r="D491">
        <f t="shared" si="37"/>
        <v>-0.52737727918898381</v>
      </c>
    </row>
    <row r="492" spans="1:4">
      <c r="A492">
        <f t="shared" si="36"/>
        <v>37.833333333333336</v>
      </c>
      <c r="B492">
        <f t="shared" si="38"/>
        <v>2270</v>
      </c>
      <c r="C492">
        <f t="shared" si="35"/>
        <v>-5.13043499868479E-10</v>
      </c>
      <c r="D492">
        <f t="shared" si="37"/>
        <v>-0.51304349986847897</v>
      </c>
    </row>
    <row r="493" spans="1:4">
      <c r="A493">
        <f t="shared" si="36"/>
        <v>37.916666666666664</v>
      </c>
      <c r="B493">
        <f t="shared" si="38"/>
        <v>2275</v>
      </c>
      <c r="C493">
        <f t="shared" si="35"/>
        <v>-4.9909930356134367E-10</v>
      </c>
      <c r="D493">
        <f t="shared" si="37"/>
        <v>-0.49909930356134369</v>
      </c>
    </row>
    <row r="494" spans="1:4">
      <c r="A494">
        <f t="shared" si="36"/>
        <v>38</v>
      </c>
      <c r="B494">
        <f t="shared" si="38"/>
        <v>2280</v>
      </c>
      <c r="C494">
        <f t="shared" si="35"/>
        <v>-4.8553410164883891E-10</v>
      </c>
      <c r="D494">
        <f t="shared" si="37"/>
        <v>-0.48553410164883892</v>
      </c>
    </row>
    <row r="495" spans="1:4">
      <c r="A495">
        <f t="shared" si="36"/>
        <v>38.083333333333336</v>
      </c>
      <c r="B495">
        <f t="shared" si="38"/>
        <v>2285</v>
      </c>
      <c r="C495">
        <f t="shared" si="35"/>
        <v>-4.7233759330415544E-10</v>
      </c>
      <c r="D495">
        <f t="shared" si="37"/>
        <v>-0.47233759330415542</v>
      </c>
    </row>
    <row r="496" spans="1:4">
      <c r="A496">
        <f t="shared" si="36"/>
        <v>38.166666666666664</v>
      </c>
      <c r="B496">
        <f t="shared" si="38"/>
        <v>2290</v>
      </c>
      <c r="C496">
        <f t="shared" si="35"/>
        <v>-4.5949975767040983E-10</v>
      </c>
      <c r="D496">
        <f t="shared" si="37"/>
        <v>-0.45949975767040985</v>
      </c>
    </row>
    <row r="497" spans="1:4">
      <c r="A497">
        <f t="shared" si="36"/>
        <v>38.25</v>
      </c>
      <c r="B497">
        <f t="shared" si="38"/>
        <v>2295</v>
      </c>
      <c r="C497">
        <f t="shared" si="35"/>
        <v>-4.4701084625124166E-10</v>
      </c>
      <c r="D497">
        <f t="shared" si="37"/>
        <v>-0.44701084625124166</v>
      </c>
    </row>
    <row r="498" spans="1:4">
      <c r="A498">
        <f t="shared" si="36"/>
        <v>38.333333333333336</v>
      </c>
      <c r="B498">
        <f t="shared" si="38"/>
        <v>2300</v>
      </c>
      <c r="C498">
        <f t="shared" si="35"/>
        <v>-4.3486137550822702E-10</v>
      </c>
      <c r="D498">
        <f t="shared" si="37"/>
        <v>-0.43486137550822701</v>
      </c>
    </row>
    <row r="499" spans="1:4">
      <c r="A499">
        <f t="shared" si="36"/>
        <v>38.416666666666664</v>
      </c>
      <c r="B499">
        <f t="shared" si="38"/>
        <v>2305</v>
      </c>
      <c r="C499">
        <f t="shared" si="35"/>
        <v>-4.2304211965948867E-10</v>
      </c>
      <c r="D499">
        <f t="shared" si="37"/>
        <v>-0.42304211965948868</v>
      </c>
    </row>
    <row r="500" spans="1:4">
      <c r="A500">
        <f t="shared" si="36"/>
        <v>38.5</v>
      </c>
      <c r="B500">
        <f t="shared" si="38"/>
        <v>2310</v>
      </c>
      <c r="C500">
        <f t="shared" si="35"/>
        <v>-4.1154410367403935E-10</v>
      </c>
      <c r="D500">
        <f t="shared" si="37"/>
        <v>-0.41154410367403932</v>
      </c>
    </row>
    <row r="501" spans="1:4">
      <c r="A501">
        <f t="shared" si="36"/>
        <v>38.583333333333336</v>
      </c>
      <c r="B501">
        <f t="shared" si="38"/>
        <v>2315</v>
      </c>
      <c r="C501">
        <f t="shared" si="35"/>
        <v>-4.0035859645653033E-10</v>
      </c>
      <c r="D501">
        <f t="shared" si="37"/>
        <v>-0.40035859645653032</v>
      </c>
    </row>
    <row r="502" spans="1:4">
      <c r="A502">
        <f t="shared" si="36"/>
        <v>38.666666666666664</v>
      </c>
      <c r="B502">
        <f t="shared" si="38"/>
        <v>2320</v>
      </c>
      <c r="C502">
        <f t="shared" si="35"/>
        <v>-3.8947710421723657E-10</v>
      </c>
      <c r="D502">
        <f t="shared" si="37"/>
        <v>-0.38947710421723658</v>
      </c>
    </row>
    <row r="503" spans="1:4">
      <c r="A503">
        <f t="shared" si="36"/>
        <v>38.75</v>
      </c>
      <c r="B503">
        <f t="shared" si="38"/>
        <v>2325</v>
      </c>
      <c r="C503">
        <f t="shared" si="35"/>
        <v>-3.7889136402223928E-10</v>
      </c>
      <c r="D503">
        <f t="shared" si="37"/>
        <v>-0.37889136402223927</v>
      </c>
    </row>
    <row r="504" spans="1:4">
      <c r="A504">
        <f t="shared" si="36"/>
        <v>38.833333333333336</v>
      </c>
      <c r="B504">
        <f t="shared" si="38"/>
        <v>2330</v>
      </c>
      <c r="C504">
        <f t="shared" si="35"/>
        <v>-3.6859333751891384E-10</v>
      </c>
      <c r="D504">
        <f t="shared" si="37"/>
        <v>-0.36859333751891382</v>
      </c>
    </row>
    <row r="505" spans="1:4">
      <c r="A505">
        <f t="shared" si="36"/>
        <v>38.916666666666664</v>
      </c>
      <c r="B505">
        <f t="shared" si="38"/>
        <v>2335</v>
      </c>
      <c r="C505">
        <f t="shared" si="35"/>
        <v>-3.5857520483195139E-10</v>
      </c>
      <c r="D505">
        <f t="shared" si="37"/>
        <v>-0.35857520483195138</v>
      </c>
    </row>
    <row r="506" spans="1:4">
      <c r="A506">
        <f t="shared" si="36"/>
        <v>39</v>
      </c>
      <c r="B506">
        <f t="shared" si="38"/>
        <v>2340</v>
      </c>
      <c r="C506">
        <f t="shared" si="35"/>
        <v>-3.4882935862528529E-10</v>
      </c>
      <c r="D506">
        <f t="shared" si="37"/>
        <v>-0.3488293586252853</v>
      </c>
    </row>
    <row r="507" spans="1:4">
      <c r="A507">
        <f t="shared" si="36"/>
        <v>39.083333333333336</v>
      </c>
      <c r="B507">
        <f t="shared" si="38"/>
        <v>2345</v>
      </c>
      <c r="C507">
        <f t="shared" si="35"/>
        <v>-3.3934839832540793E-10</v>
      </c>
      <c r="D507">
        <f t="shared" si="37"/>
        <v>-0.33934839832540792</v>
      </c>
    </row>
    <row r="508" spans="1:4">
      <c r="A508">
        <f t="shared" si="36"/>
        <v>39.166666666666664</v>
      </c>
      <c r="B508">
        <f t="shared" si="38"/>
        <v>2350</v>
      </c>
      <c r="C508">
        <f t="shared" si="35"/>
        <v>-3.3012512450169789E-10</v>
      </c>
      <c r="D508">
        <f t="shared" si="37"/>
        <v>-0.3301251245016979</v>
      </c>
    </row>
    <row r="509" spans="1:4">
      <c r="A509">
        <f t="shared" si="36"/>
        <v>39.25</v>
      </c>
      <c r="B509">
        <f t="shared" si="38"/>
        <v>2355</v>
      </c>
      <c r="C509">
        <f t="shared" si="35"/>
        <v>-3.2115253339948275E-10</v>
      </c>
      <c r="D509">
        <f t="shared" si="37"/>
        <v>-0.32115253339948274</v>
      </c>
    </row>
    <row r="510" spans="1:4">
      <c r="A510">
        <f t="shared" si="36"/>
        <v>39.333333333333336</v>
      </c>
      <c r="B510">
        <f t="shared" si="38"/>
        <v>2360</v>
      </c>
      <c r="C510">
        <f t="shared" si="35"/>
        <v>-3.1242381162169163E-10</v>
      </c>
      <c r="D510">
        <f t="shared" si="37"/>
        <v>-0.31242381162169164</v>
      </c>
    </row>
    <row r="511" spans="1:4">
      <c r="A511">
        <f t="shared" si="36"/>
        <v>39.416666666666664</v>
      </c>
      <c r="B511">
        <f t="shared" si="38"/>
        <v>2365</v>
      </c>
      <c r="C511">
        <f t="shared" si="35"/>
        <v>-3.0393233095505575E-10</v>
      </c>
      <c r="D511">
        <f t="shared" si="37"/>
        <v>-0.30393233095505573</v>
      </c>
    </row>
    <row r="512" spans="1:4">
      <c r="A512">
        <f t="shared" si="36"/>
        <v>39.5</v>
      </c>
      <c r="B512">
        <f t="shared" si="38"/>
        <v>2370</v>
      </c>
      <c r="C512">
        <f t="shared" si="35"/>
        <v>-2.9567164333693162E-10</v>
      </c>
      <c r="D512">
        <f t="shared" si="37"/>
        <v>-0.29567164333693163</v>
      </c>
    </row>
    <row r="513" spans="1:4">
      <c r="A513">
        <f t="shared" si="36"/>
        <v>39.583333333333336</v>
      </c>
      <c r="B513">
        <f t="shared" si="38"/>
        <v>2375</v>
      </c>
      <c r="C513">
        <f t="shared" si="35"/>
        <v>-2.8763547595892087E-10</v>
      </c>
      <c r="D513">
        <f t="shared" si="37"/>
        <v>-0.28763547595892086</v>
      </c>
    </row>
    <row r="514" spans="1:4">
      <c r="A514">
        <f t="shared" si="36"/>
        <v>39.666666666666664</v>
      </c>
      <c r="B514">
        <f t="shared" si="38"/>
        <v>2380</v>
      </c>
      <c r="C514">
        <f t="shared" si="35"/>
        <v>-2.7981772650357129E-10</v>
      </c>
      <c r="D514">
        <f t="shared" si="37"/>
        <v>-0.27981772650357128</v>
      </c>
    </row>
    <row r="515" spans="1:4">
      <c r="A515">
        <f t="shared" si="36"/>
        <v>39.75</v>
      </c>
      <c r="B515">
        <f t="shared" si="38"/>
        <v>2385</v>
      </c>
      <c r="C515">
        <f t="shared" si="35"/>
        <v>-2.7221245851054062E-10</v>
      </c>
      <c r="D515">
        <f t="shared" si="37"/>
        <v>-0.2722124585105406</v>
      </c>
    </row>
    <row r="516" spans="1:4">
      <c r="A516">
        <f t="shared" si="36"/>
        <v>39.833333333333336</v>
      </c>
      <c r="B516">
        <f t="shared" si="38"/>
        <v>2390</v>
      </c>
      <c r="C516">
        <f t="shared" si="35"/>
        <v>-2.6481389686870706E-10</v>
      </c>
      <c r="D516">
        <f t="shared" si="37"/>
        <v>-0.26481389686870704</v>
      </c>
    </row>
    <row r="517" spans="1:4">
      <c r="A517">
        <f t="shared" si="36"/>
        <v>39.916666666666664</v>
      </c>
      <c r="B517">
        <f t="shared" si="38"/>
        <v>2395</v>
      </c>
      <c r="C517">
        <f t="shared" si="35"/>
        <v>-2.5761642343079891E-10</v>
      </c>
      <c r="D517">
        <f t="shared" si="37"/>
        <v>-0.25761642343079894</v>
      </c>
    </row>
    <row r="518" spans="1:4">
      <c r="A518">
        <f t="shared" si="36"/>
        <v>40</v>
      </c>
      <c r="B518" s="16">
        <f t="shared" si="38"/>
        <v>2400</v>
      </c>
      <c r="C518">
        <f t="shared" si="35"/>
        <v>-2.5061457274721753E-10</v>
      </c>
      <c r="D518">
        <f t="shared" si="37"/>
        <v>-0.25061457274721755</v>
      </c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Tabelle11"/>
  <dimension ref="A1:DO518"/>
  <sheetViews>
    <sheetView topLeftCell="A7" zoomScale="139" zoomScaleNormal="139" workbookViewId="0">
      <selection activeCell="C16" sqref="C16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6" max="7" width="12.125" bestFit="1" customWidth="1"/>
    <col min="8" max="8" width="14.375" customWidth="1"/>
    <col min="9" max="9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  <c r="I7" t="s">
        <v>22</v>
      </c>
    </row>
    <row r="8" spans="1:119">
      <c r="A8" s="4"/>
      <c r="B8" s="5"/>
      <c r="C8" s="5"/>
      <c r="D8" s="5"/>
      <c r="E8" s="5"/>
      <c r="F8" s="5"/>
      <c r="G8" s="6"/>
      <c r="I8" t="s">
        <v>23</v>
      </c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470</v>
      </c>
      <c r="C11" s="13" t="s">
        <v>3</v>
      </c>
      <c r="D11">
        <v>470</v>
      </c>
      <c r="E11">
        <v>470</v>
      </c>
      <c r="F11">
        <v>470</v>
      </c>
      <c r="G11">
        <v>470</v>
      </c>
      <c r="H11">
        <v>470</v>
      </c>
      <c r="I11">
        <v>470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 t="s">
        <v>4</v>
      </c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 t="s">
        <v>4</v>
      </c>
      <c r="D13" s="13">
        <f>1/180</f>
        <v>5.5555555555555558E-3</v>
      </c>
      <c r="E13" s="13">
        <f t="shared" ref="E13:I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 t="s">
        <v>5</v>
      </c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 t="s">
        <v>6</v>
      </c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 ht="23.25">
      <c r="A16" t="s">
        <v>1</v>
      </c>
      <c r="B16" s="13">
        <v>0.4</v>
      </c>
      <c r="C16" s="20" t="s">
        <v>29</v>
      </c>
      <c r="D16">
        <v>0.4</v>
      </c>
      <c r="E16">
        <v>0.4</v>
      </c>
      <c r="F16">
        <v>0.4</v>
      </c>
      <c r="G16">
        <v>0.4</v>
      </c>
      <c r="H16">
        <v>0.4</v>
      </c>
      <c r="I16">
        <v>0.4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 t="s">
        <v>5</v>
      </c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 t="s">
        <v>5</v>
      </c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 t="s">
        <v>5</v>
      </c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 ht="23.25">
      <c r="A20" s="15" t="s">
        <v>2</v>
      </c>
      <c r="B20">
        <f>1.37*10^-10</f>
        <v>1.3700000000000002E-10</v>
      </c>
      <c r="C20" s="14" t="s">
        <v>9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10</v>
      </c>
      <c r="B21" s="13">
        <v>0</v>
      </c>
      <c r="C21" s="13" t="s">
        <v>8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13">
        <v>0</v>
      </c>
      <c r="C22" s="13" t="s">
        <v>7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10</v>
      </c>
      <c r="B23" s="13">
        <v>0</v>
      </c>
      <c r="C23" s="13" t="s">
        <v>7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13">
        <v>0</v>
      </c>
      <c r="C24" s="13" t="s">
        <v>7</v>
      </c>
      <c r="I24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 s="13">
        <f>2*10^-10</f>
        <v>2.0000000000000001E-10</v>
      </c>
      <c r="C25" s="13" t="s">
        <v>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10</v>
      </c>
      <c r="B26">
        <f>2*10^-10</f>
        <v>2.0000000000000001E-10</v>
      </c>
      <c r="C26" s="13" t="s">
        <v>5</v>
      </c>
      <c r="D26">
        <f>- 1.6666666666667*10^-12</f>
        <v>-1.6666666666667001E-12</v>
      </c>
      <c r="E26">
        <v>0</v>
      </c>
      <c r="F26">
        <v>0</v>
      </c>
      <c r="G26">
        <v>0</v>
      </c>
      <c r="H26">
        <v>0</v>
      </c>
      <c r="I26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13">
        <v>0</v>
      </c>
      <c r="C27" s="13" t="s">
        <v>5</v>
      </c>
      <c r="D27">
        <v>0</v>
      </c>
      <c r="E27">
        <v>0</v>
      </c>
      <c r="F27">
        <v>0</v>
      </c>
      <c r="G27">
        <f>1*10^-5</f>
        <v>1.0000000000000001E-5</v>
      </c>
      <c r="H27">
        <v>0</v>
      </c>
      <c r="I27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10</v>
      </c>
      <c r="B28" s="13">
        <v>0</v>
      </c>
      <c r="C28" s="13" t="s">
        <v>5</v>
      </c>
      <c r="D28">
        <v>0</v>
      </c>
      <c r="E28">
        <v>0</v>
      </c>
      <c r="F28">
        <f>5.55555555555555*10^-8</f>
        <v>5.5555555555555502E-8</v>
      </c>
      <c r="G28">
        <v>0</v>
      </c>
      <c r="H28">
        <f>-5.55555555555555*10^-8</f>
        <v>-5.5555555555555502E-8</v>
      </c>
      <c r="I28" s="13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24</v>
      </c>
      <c r="B30" s="22">
        <v>0</v>
      </c>
      <c r="C30" s="11"/>
      <c r="D30" s="22">
        <v>1</v>
      </c>
      <c r="E30" s="22">
        <v>2</v>
      </c>
      <c r="F30" s="22">
        <v>3</v>
      </c>
      <c r="G30" s="22">
        <v>4</v>
      </c>
      <c r="H30" s="22">
        <v>5</v>
      </c>
      <c r="I30" s="22">
        <v>6</v>
      </c>
      <c r="J30" s="22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13</v>
      </c>
      <c r="B31">
        <v>0</v>
      </c>
      <c r="D31">
        <v>600</v>
      </c>
      <c r="E31">
        <v>720</v>
      </c>
      <c r="F31">
        <v>1020</v>
      </c>
      <c r="G31">
        <v>1200</v>
      </c>
      <c r="H31">
        <v>1380</v>
      </c>
      <c r="I31">
        <v>1560</v>
      </c>
      <c r="J31">
        <v>1860</v>
      </c>
    </row>
    <row r="32" spans="1:119">
      <c r="A32" s="10" t="s">
        <v>14</v>
      </c>
      <c r="B32">
        <f>B13*(1+B14-B12*B18*B16*B15)</f>
        <v>4.611111111111111E-3</v>
      </c>
      <c r="D32">
        <f>D13*(1+D14-D12*D18*D16*D15)</f>
        <v>4.611111111111111E-3</v>
      </c>
      <c r="E32">
        <f t="shared" ref="E32:I32" si="1">E13*(1+E14-E12*E18*E16*E15)</f>
        <v>4.611111111111111E-3</v>
      </c>
      <c r="F32">
        <f t="shared" si="1"/>
        <v>4.611111111111111E-3</v>
      </c>
      <c r="G32">
        <f t="shared" si="1"/>
        <v>4.611111111111111E-3</v>
      </c>
      <c r="H32">
        <f t="shared" si="1"/>
        <v>4.611111111111111E-3</v>
      </c>
      <c r="I32">
        <f t="shared" si="1"/>
        <v>4.611111111111111E-3</v>
      </c>
    </row>
    <row r="33" spans="1:9">
      <c r="A33" s="10" t="s">
        <v>11</v>
      </c>
      <c r="B33">
        <f>1/B11*(B20+B22*B24*B15+(1-B12)*(B25+B27)*B19*B17*B15)</f>
        <v>4.6382978723404258E-13</v>
      </c>
      <c r="D33">
        <f t="shared" ref="D33:I33" si="2">1/D11*(D20+D22*D24*D15+(1-D12)*(D25+D27)*D19*D17*D15)</f>
        <v>0</v>
      </c>
      <c r="E33">
        <f t="shared" si="2"/>
        <v>0</v>
      </c>
      <c r="F33">
        <f t="shared" si="2"/>
        <v>0</v>
      </c>
      <c r="G33">
        <f t="shared" si="2"/>
        <v>8.6170212765957456E-9</v>
      </c>
      <c r="H33">
        <f t="shared" si="2"/>
        <v>0</v>
      </c>
      <c r="I33">
        <f t="shared" si="2"/>
        <v>0</v>
      </c>
    </row>
    <row r="34" spans="1:9">
      <c r="A34" s="10" t="s">
        <v>12</v>
      </c>
      <c r="B34">
        <f>1/B11*(B21+B23*B24*B15+(1-B12)*(B26+B28)*B19*B17*B15)</f>
        <v>1.7234042553191492E-13</v>
      </c>
      <c r="D34">
        <f t="shared" ref="D34:I34" si="3">1/D11*(D21+D23*D24*D15+(1-D12)*(D26+D28)*D19*D17*D15)</f>
        <v>-1.4361702127659863E-15</v>
      </c>
      <c r="E34">
        <f t="shared" si="3"/>
        <v>0</v>
      </c>
      <c r="F34">
        <f t="shared" si="3"/>
        <v>4.7872340425531872E-11</v>
      </c>
      <c r="G34">
        <f t="shared" si="3"/>
        <v>0</v>
      </c>
      <c r="H34">
        <f t="shared" si="3"/>
        <v>-4.7872340425531872E-11</v>
      </c>
      <c r="I34">
        <f t="shared" si="3"/>
        <v>0</v>
      </c>
    </row>
    <row r="35" spans="1:9" ht="23.25">
      <c r="A35" s="10" t="s">
        <v>15</v>
      </c>
      <c r="B35">
        <f>0.1*10^-9</f>
        <v>1.0000000000000002E-10</v>
      </c>
      <c r="C35" s="14" t="s">
        <v>16</v>
      </c>
      <c r="D35">
        <f>C158</f>
        <v>1.4929741354467756E-8</v>
      </c>
      <c r="E35">
        <f>C182</f>
        <v>8.576376551253298E-9</v>
      </c>
      <c r="F35">
        <f>C242</f>
        <v>2.150452268788121E-9</v>
      </c>
      <c r="G35">
        <f>C278</f>
        <v>5.9994978759286858E-7</v>
      </c>
      <c r="H35">
        <f>C314</f>
        <v>1.3154914764307513E-6</v>
      </c>
      <c r="I35">
        <f>C350</f>
        <v>-2.5392964956102676E-8</v>
      </c>
    </row>
    <row r="36" spans="1:9">
      <c r="A36" s="10" t="s">
        <v>19</v>
      </c>
      <c r="B36">
        <f>B35-(1/B32)*(B33-B34/B32)</f>
        <v>8.1048390434334114E-9</v>
      </c>
      <c r="D36">
        <f>D35-(1/D32)*(D33-D34/D32)</f>
        <v>1.4862196115835708E-8</v>
      </c>
      <c r="E36">
        <f t="shared" ref="E36:H36" si="4">E35-(1/E32)*(E33-E34/E32)</f>
        <v>8.576376551253298E-9</v>
      </c>
      <c r="F36">
        <f t="shared" si="4"/>
        <v>2.2536584066703455E-6</v>
      </c>
      <c r="G36">
        <f t="shared" si="4"/>
        <v>-1.2688018145604254E-6</v>
      </c>
      <c r="H36">
        <f t="shared" si="4"/>
        <v>-9.3601647797080603E-7</v>
      </c>
      <c r="I36">
        <f>I35-(1/I32)*(I33-I34/I32)</f>
        <v>-2.5392964956102676E-8</v>
      </c>
    </row>
    <row r="37" spans="1:9">
      <c r="A37" s="17" t="s">
        <v>20</v>
      </c>
      <c r="B37" s="17" t="s">
        <v>17</v>
      </c>
      <c r="C37" s="17" t="s">
        <v>18</v>
      </c>
      <c r="D37" s="17" t="s">
        <v>21</v>
      </c>
    </row>
    <row r="38" spans="1:9">
      <c r="A38">
        <f>B38/60</f>
        <v>0</v>
      </c>
      <c r="B38" s="16">
        <v>0</v>
      </c>
      <c r="C38" s="16">
        <f>B35</f>
        <v>1.0000000000000002E-10</v>
      </c>
      <c r="D38">
        <f>C38*10^9</f>
        <v>0.10000000000000002</v>
      </c>
    </row>
    <row r="39" spans="1:9">
      <c r="A39">
        <f t="shared" ref="A39:A102" si="5">B39/60</f>
        <v>8.3333333333333329E-2</v>
      </c>
      <c r="B39">
        <f>B38+J31/372</f>
        <v>5</v>
      </c>
      <c r="C39">
        <f>$B$36*EXP(-$B$32*B39)+(1/$B$32)*($B$33+$B$34*(B39-1/$B$32))</f>
        <v>1.0215123233235113E-10</v>
      </c>
      <c r="D39">
        <f t="shared" ref="D39:D102" si="6">C39*10^9</f>
        <v>0.10215123233235113</v>
      </c>
    </row>
    <row r="40" spans="1:9">
      <c r="A40">
        <f t="shared" si="5"/>
        <v>0.16666666666666666</v>
      </c>
      <c r="B40">
        <f>B39+$J$31/372</f>
        <v>10</v>
      </c>
      <c r="C40">
        <f t="shared" ref="C40:C103" si="7">$B$36*EXP(-$B$32*B40)+(1/$B$32)*($B$33+$B$34*(B40-1/$B$32))</f>
        <v>1.0851265679185313E-10</v>
      </c>
      <c r="D40">
        <f t="shared" si="6"/>
        <v>0.10851265679185312</v>
      </c>
    </row>
    <row r="41" spans="1:9">
      <c r="A41">
        <f t="shared" si="5"/>
        <v>0.25</v>
      </c>
      <c r="B41">
        <f>B40+$J$31/372</f>
        <v>15</v>
      </c>
      <c r="C41">
        <f t="shared" si="7"/>
        <v>1.1898831549178644E-10</v>
      </c>
      <c r="D41">
        <f t="shared" si="6"/>
        <v>0.11898831549178644</v>
      </c>
    </row>
    <row r="42" spans="1:9">
      <c r="A42">
        <f t="shared" si="5"/>
        <v>0.33333333333333331</v>
      </c>
      <c r="B42">
        <f t="shared" ref="B42:B105" si="8">B41+$J$31/372</f>
        <v>20</v>
      </c>
      <c r="C42">
        <f t="shared" si="7"/>
        <v>1.3348443759906047E-10</v>
      </c>
      <c r="D42">
        <f t="shared" si="6"/>
        <v>0.13348443759906048</v>
      </c>
    </row>
    <row r="43" spans="1:9">
      <c r="A43">
        <f t="shared" si="5"/>
        <v>0.41666666666666669</v>
      </c>
      <c r="B43">
        <f t="shared" si="8"/>
        <v>25</v>
      </c>
      <c r="C43">
        <f>$B$36*EXP(-$B$32*B43)+(1/$B$32)*($B$33+$B$34*(B43-1/$B$32))</f>
        <v>1.5190938948732888E-10</v>
      </c>
      <c r="D43">
        <f t="shared" si="6"/>
        <v>0.15190938948732888</v>
      </c>
    </row>
    <row r="44" spans="1:9">
      <c r="A44">
        <f t="shared" si="5"/>
        <v>0.5</v>
      </c>
      <c r="B44">
        <f t="shared" si="8"/>
        <v>30</v>
      </c>
      <c r="C44">
        <f t="shared" si="7"/>
        <v>1.7417362602617871E-10</v>
      </c>
      <c r="D44">
        <f t="shared" si="6"/>
        <v>0.1741736260261787</v>
      </c>
    </row>
    <row r="45" spans="1:9">
      <c r="A45">
        <f t="shared" si="5"/>
        <v>0.58333333333333337</v>
      </c>
      <c r="B45">
        <f t="shared" si="8"/>
        <v>35</v>
      </c>
      <c r="C45">
        <f t="shared" si="7"/>
        <v>2.0018964298053229E-10</v>
      </c>
      <c r="D45">
        <f t="shared" si="6"/>
        <v>0.2001896429805323</v>
      </c>
    </row>
    <row r="46" spans="1:9">
      <c r="A46">
        <f t="shared" si="5"/>
        <v>0.66666666666666663</v>
      </c>
      <c r="B46">
        <f t="shared" si="8"/>
        <v>40</v>
      </c>
      <c r="C46">
        <f t="shared" si="7"/>
        <v>2.298719304949562E-10</v>
      </c>
      <c r="D46">
        <f t="shared" si="6"/>
        <v>0.22987193049495622</v>
      </c>
    </row>
    <row r="47" spans="1:9">
      <c r="A47">
        <f t="shared" si="5"/>
        <v>0.75</v>
      </c>
      <c r="B47">
        <f t="shared" si="8"/>
        <v>45</v>
      </c>
      <c r="C47">
        <f t="shared" si="7"/>
        <v>2.6313692763814929E-10</v>
      </c>
      <c r="D47">
        <f t="shared" si="6"/>
        <v>0.26313692763814928</v>
      </c>
    </row>
    <row r="48" spans="1:9">
      <c r="A48">
        <f t="shared" si="5"/>
        <v>0.83333333333333337</v>
      </c>
      <c r="B48">
        <f t="shared" si="8"/>
        <v>50</v>
      </c>
      <c r="C48">
        <f t="shared" si="7"/>
        <v>2.9990297798343232E-10</v>
      </c>
      <c r="D48">
        <f t="shared" si="6"/>
        <v>0.2999029779834323</v>
      </c>
    </row>
    <row r="49" spans="1:4">
      <c r="A49">
        <f t="shared" si="5"/>
        <v>0.91666666666666663</v>
      </c>
      <c r="B49">
        <f t="shared" si="8"/>
        <v>55</v>
      </c>
      <c r="C49">
        <f t="shared" si="7"/>
        <v>3.400902862016479E-10</v>
      </c>
      <c r="D49">
        <f t="shared" si="6"/>
        <v>0.34009028620164788</v>
      </c>
    </row>
    <row r="50" spans="1:4">
      <c r="A50">
        <f t="shared" si="5"/>
        <v>1</v>
      </c>
      <c r="B50">
        <f t="shared" si="8"/>
        <v>60</v>
      </c>
      <c r="C50">
        <f t="shared" si="7"/>
        <v>3.8362087564339084E-10</v>
      </c>
      <c r="D50">
        <f t="shared" si="6"/>
        <v>0.38362087564339081</v>
      </c>
    </row>
    <row r="51" spans="1:4">
      <c r="A51">
        <f t="shared" si="5"/>
        <v>1.0833333333333333</v>
      </c>
      <c r="B51">
        <f t="shared" si="8"/>
        <v>65</v>
      </c>
      <c r="C51">
        <f t="shared" si="7"/>
        <v>4.3041854688800571E-10</v>
      </c>
      <c r="D51">
        <f t="shared" si="6"/>
        <v>0.43041854688800568</v>
      </c>
    </row>
    <row r="52" spans="1:4">
      <c r="A52">
        <f t="shared" si="5"/>
        <v>1.1666666666666667</v>
      </c>
      <c r="B52">
        <f t="shared" si="8"/>
        <v>70</v>
      </c>
      <c r="C52">
        <f t="shared" si="7"/>
        <v>4.8040883723732822E-10</v>
      </c>
      <c r="D52">
        <f t="shared" si="6"/>
        <v>0.48040883723732819</v>
      </c>
    </row>
    <row r="53" spans="1:4">
      <c r="A53">
        <f t="shared" si="5"/>
        <v>1.25</v>
      </c>
      <c r="B53">
        <f t="shared" si="8"/>
        <v>75</v>
      </c>
      <c r="C53">
        <f t="shared" si="7"/>
        <v>5.3351898113265018E-10</v>
      </c>
      <c r="D53">
        <f t="shared" si="6"/>
        <v>0.53351898113265017</v>
      </c>
    </row>
    <row r="54" spans="1:4">
      <c r="A54">
        <f t="shared" si="5"/>
        <v>1.3333333333333333</v>
      </c>
      <c r="B54">
        <f t="shared" si="8"/>
        <v>80</v>
      </c>
      <c r="C54">
        <f t="shared" si="7"/>
        <v>5.8967787147383422E-10</v>
      </c>
      <c r="D54">
        <f t="shared" si="6"/>
        <v>0.58967787147383421</v>
      </c>
    </row>
    <row r="55" spans="1:4">
      <c r="A55">
        <f t="shared" si="5"/>
        <v>1.4166666666666667</v>
      </c>
      <c r="B55">
        <f t="shared" si="8"/>
        <v>85</v>
      </c>
      <c r="C55">
        <f t="shared" si="7"/>
        <v>6.4881602182005573E-10</v>
      </c>
      <c r="D55">
        <f t="shared" si="6"/>
        <v>0.64881602182005571</v>
      </c>
    </row>
    <row r="56" spans="1:4">
      <c r="A56">
        <f t="shared" si="5"/>
        <v>1.5</v>
      </c>
      <c r="B56">
        <f t="shared" si="8"/>
        <v>90</v>
      </c>
      <c r="C56">
        <f t="shared" si="7"/>
        <v>7.1086552945204184E-10</v>
      </c>
      <c r="D56">
        <f t="shared" si="6"/>
        <v>0.71086552945204184</v>
      </c>
    </row>
    <row r="57" spans="1:4">
      <c r="A57">
        <f t="shared" si="5"/>
        <v>1.5833333333333333</v>
      </c>
      <c r="B57">
        <f t="shared" si="8"/>
        <v>95</v>
      </c>
      <c r="C57">
        <f t="shared" si="7"/>
        <v>7.7576003927619751E-10</v>
      </c>
      <c r="D57">
        <f t="shared" si="6"/>
        <v>0.77576003927619752</v>
      </c>
    </row>
    <row r="58" spans="1:4">
      <c r="A58">
        <f t="shared" si="5"/>
        <v>1.6666666666666667</v>
      </c>
      <c r="B58">
        <f t="shared" si="8"/>
        <v>100</v>
      </c>
      <c r="C58">
        <f t="shared" si="7"/>
        <v>8.4343470855142057E-10</v>
      </c>
      <c r="D58">
        <f t="shared" si="6"/>
        <v>0.84343470855142055</v>
      </c>
    </row>
    <row r="59" spans="1:4">
      <c r="A59">
        <f t="shared" si="5"/>
        <v>1.75</v>
      </c>
      <c r="B59">
        <f t="shared" si="8"/>
        <v>105</v>
      </c>
      <c r="C59">
        <f t="shared" si="7"/>
        <v>9.1382617241985281E-10</v>
      </c>
      <c r="D59">
        <f t="shared" si="6"/>
        <v>0.91382617241985287</v>
      </c>
    </row>
    <row r="60" spans="1:4">
      <c r="A60">
        <f t="shared" si="5"/>
        <v>1.8333333333333333</v>
      </c>
      <c r="B60">
        <f t="shared" si="8"/>
        <v>110</v>
      </c>
      <c r="C60">
        <f t="shared" si="7"/>
        <v>9.8687251022325412E-10</v>
      </c>
      <c r="D60">
        <f t="shared" si="6"/>
        <v>0.98687251022325417</v>
      </c>
    </row>
    <row r="61" spans="1:4">
      <c r="A61">
        <f t="shared" si="5"/>
        <v>1.9166666666666667</v>
      </c>
      <c r="B61">
        <f t="shared" si="8"/>
        <v>115</v>
      </c>
      <c r="C61">
        <f t="shared" si="7"/>
        <v>1.0625132125870797E-9</v>
      </c>
      <c r="D61">
        <f t="shared" si="6"/>
        <v>1.0625132125870798</v>
      </c>
    </row>
    <row r="62" spans="1:4">
      <c r="A62">
        <f t="shared" si="5"/>
        <v>2</v>
      </c>
      <c r="B62">
        <f t="shared" si="8"/>
        <v>120</v>
      </c>
      <c r="C62">
        <f t="shared" si="7"/>
        <v>1.1406891492547767E-9</v>
      </c>
      <c r="D62">
        <f t="shared" si="6"/>
        <v>1.1406891492547766</v>
      </c>
    </row>
    <row r="63" spans="1:4">
      <c r="A63">
        <f t="shared" si="5"/>
        <v>2.0833333333333335</v>
      </c>
      <c r="B63">
        <f t="shared" si="8"/>
        <v>125</v>
      </c>
      <c r="C63">
        <f t="shared" si="7"/>
        <v>1.2213425376551894E-9</v>
      </c>
      <c r="D63">
        <f t="shared" si="6"/>
        <v>1.2213425376551894</v>
      </c>
    </row>
    <row r="64" spans="1:4">
      <c r="A64">
        <f t="shared" si="5"/>
        <v>2.1666666666666665</v>
      </c>
      <c r="B64">
        <f t="shared" si="8"/>
        <v>130</v>
      </c>
      <c r="C64">
        <f t="shared" si="7"/>
        <v>1.3044169121863815E-9</v>
      </c>
      <c r="D64">
        <f t="shared" si="6"/>
        <v>1.3044169121863816</v>
      </c>
    </row>
    <row r="65" spans="1:4">
      <c r="A65">
        <f t="shared" si="5"/>
        <v>2.25</v>
      </c>
      <c r="B65">
        <f t="shared" si="8"/>
        <v>135</v>
      </c>
      <c r="C65">
        <f t="shared" si="7"/>
        <v>1.3898570941995179E-9</v>
      </c>
      <c r="D65">
        <f t="shared" si="6"/>
        <v>1.3898570941995179</v>
      </c>
    </row>
    <row r="66" spans="1:4">
      <c r="A66">
        <f t="shared" si="5"/>
        <v>2.3333333333333335</v>
      </c>
      <c r="B66">
        <f t="shared" si="8"/>
        <v>140</v>
      </c>
      <c r="C66">
        <f t="shared" si="7"/>
        <v>1.4776091626668843E-9</v>
      </c>
      <c r="D66">
        <f t="shared" si="6"/>
        <v>1.4776091626668844</v>
      </c>
    </row>
    <row r="67" spans="1:4">
      <c r="A67">
        <f t="shared" si="5"/>
        <v>2.4166666666666665</v>
      </c>
      <c r="B67">
        <f t="shared" si="8"/>
        <v>145</v>
      </c>
      <c r="C67">
        <f t="shared" si="7"/>
        <v>1.567620425518429E-9</v>
      </c>
      <c r="D67">
        <f t="shared" si="6"/>
        <v>1.567620425518429</v>
      </c>
    </row>
    <row r="68" spans="1:4">
      <c r="A68">
        <f t="shared" si="5"/>
        <v>2.5</v>
      </c>
      <c r="B68">
        <f t="shared" si="8"/>
        <v>150</v>
      </c>
      <c r="C68">
        <f t="shared" si="7"/>
        <v>1.6598393916315938E-9</v>
      </c>
      <c r="D68">
        <f t="shared" si="6"/>
        <v>1.6598393916315939</v>
      </c>
    </row>
    <row r="69" spans="1:4">
      <c r="A69">
        <f t="shared" si="5"/>
        <v>2.5833333333333335</v>
      </c>
      <c r="B69">
        <f t="shared" si="8"/>
        <v>155</v>
      </c>
      <c r="C69">
        <f t="shared" si="7"/>
        <v>1.754215743459552E-9</v>
      </c>
      <c r="D69">
        <f t="shared" si="6"/>
        <v>1.754215743459552</v>
      </c>
    </row>
    <row r="70" spans="1:4">
      <c r="A70">
        <f t="shared" si="5"/>
        <v>2.6666666666666665</v>
      </c>
      <c r="B70">
        <f t="shared" si="8"/>
        <v>160</v>
      </c>
      <c r="C70">
        <f t="shared" si="7"/>
        <v>1.8507003102832975E-9</v>
      </c>
      <c r="D70">
        <f t="shared" si="6"/>
        <v>1.8507003102832975</v>
      </c>
    </row>
    <row r="71" spans="1:4">
      <c r="A71">
        <f t="shared" si="5"/>
        <v>2.75</v>
      </c>
      <c r="B71">
        <f t="shared" si="8"/>
        <v>165</v>
      </c>
      <c r="C71">
        <f t="shared" si="7"/>
        <v>1.9492450420733661E-9</v>
      </c>
      <c r="D71">
        <f t="shared" si="6"/>
        <v>1.9492450420733662</v>
      </c>
    </row>
    <row r="72" spans="1:4">
      <c r="A72">
        <f t="shared" si="5"/>
        <v>2.8333333333333335</v>
      </c>
      <c r="B72">
        <f t="shared" si="8"/>
        <v>170</v>
      </c>
      <c r="C72">
        <f t="shared" si="7"/>
        <v>2.0498029839472949E-9</v>
      </c>
      <c r="D72">
        <f t="shared" si="6"/>
        <v>2.0498029839472949</v>
      </c>
    </row>
    <row r="73" spans="1:4">
      <c r="A73">
        <f t="shared" si="5"/>
        <v>2.9166666666666665</v>
      </c>
      <c r="B73">
        <f t="shared" si="8"/>
        <v>175</v>
      </c>
      <c r="C73">
        <f t="shared" si="7"/>
        <v>2.1523282512092421E-9</v>
      </c>
      <c r="D73">
        <f t="shared" si="6"/>
        <v>2.1523282512092421</v>
      </c>
    </row>
    <row r="74" spans="1:4">
      <c r="A74">
        <f t="shared" si="5"/>
        <v>3</v>
      </c>
      <c r="B74">
        <f t="shared" si="8"/>
        <v>180</v>
      </c>
      <c r="C74">
        <f t="shared" si="7"/>
        <v>2.2567760049585041E-9</v>
      </c>
      <c r="D74">
        <f t="shared" si="6"/>
        <v>2.2567760049585042</v>
      </c>
    </row>
    <row r="75" spans="1:4">
      <c r="A75">
        <f t="shared" si="5"/>
        <v>3.0833333333333335</v>
      </c>
      <c r="B75">
        <f t="shared" si="8"/>
        <v>185</v>
      </c>
      <c r="C75">
        <f t="shared" si="7"/>
        <v>2.3631024282539492E-9</v>
      </c>
      <c r="D75">
        <f t="shared" si="6"/>
        <v>2.3631024282539492</v>
      </c>
    </row>
    <row r="76" spans="1:4">
      <c r="A76">
        <f t="shared" si="5"/>
        <v>3.1666666666666665</v>
      </c>
      <c r="B76">
        <f t="shared" si="8"/>
        <v>190</v>
      </c>
      <c r="C76">
        <f t="shared" si="7"/>
        <v>2.4712647028217172E-9</v>
      </c>
      <c r="D76">
        <f t="shared" si="6"/>
        <v>2.4712647028217174</v>
      </c>
    </row>
    <row r="77" spans="1:4">
      <c r="A77">
        <f t="shared" si="5"/>
        <v>3.25</v>
      </c>
      <c r="B77">
        <f t="shared" si="8"/>
        <v>195</v>
      </c>
      <c r="C77">
        <f t="shared" si="7"/>
        <v>2.5812209862937829E-9</v>
      </c>
      <c r="D77">
        <f t="shared" si="6"/>
        <v>2.5812209862937827</v>
      </c>
    </row>
    <row r="78" spans="1:4">
      <c r="A78">
        <f t="shared" si="5"/>
        <v>3.3333333333333335</v>
      </c>
      <c r="B78">
        <f t="shared" si="8"/>
        <v>200</v>
      </c>
      <c r="C78">
        <f t="shared" si="7"/>
        <v>2.6929303899653023E-9</v>
      </c>
      <c r="D78">
        <f t="shared" si="6"/>
        <v>2.6929303899653023</v>
      </c>
    </row>
    <row r="79" spans="1:4">
      <c r="A79">
        <f t="shared" si="5"/>
        <v>3.4166666666666665</v>
      </c>
      <c r="B79">
        <f t="shared" si="8"/>
        <v>205</v>
      </c>
      <c r="C79">
        <f t="shared" si="7"/>
        <v>2.806352957058903E-9</v>
      </c>
      <c r="D79">
        <f t="shared" si="6"/>
        <v>2.8063529570589028</v>
      </c>
    </row>
    <row r="80" spans="1:4">
      <c r="A80">
        <f t="shared" si="5"/>
        <v>3.5</v>
      </c>
      <c r="B80">
        <f t="shared" si="8"/>
        <v>210</v>
      </c>
      <c r="C80">
        <f t="shared" si="7"/>
        <v>2.9214496414843745E-9</v>
      </c>
      <c r="D80">
        <f t="shared" si="6"/>
        <v>2.9214496414843745</v>
      </c>
    </row>
    <row r="81" spans="1:4">
      <c r="A81">
        <f t="shared" si="5"/>
        <v>3.5833333333333335</v>
      </c>
      <c r="B81">
        <f t="shared" si="8"/>
        <v>215</v>
      </c>
      <c r="C81">
        <f t="shared" si="7"/>
        <v>3.0381822870824616E-9</v>
      </c>
      <c r="D81">
        <f t="shared" si="6"/>
        <v>3.0381822870824617</v>
      </c>
    </row>
    <row r="82" spans="1:4">
      <c r="A82">
        <f t="shared" si="5"/>
        <v>3.6666666666666665</v>
      </c>
      <c r="B82">
        <f t="shared" si="8"/>
        <v>220</v>
      </c>
      <c r="C82">
        <f t="shared" si="7"/>
        <v>3.1565136073417294E-9</v>
      </c>
      <c r="D82">
        <f t="shared" si="6"/>
        <v>3.1565136073417293</v>
      </c>
    </row>
    <row r="83" spans="1:4">
      <c r="A83">
        <f t="shared" si="5"/>
        <v>3.75</v>
      </c>
      <c r="B83">
        <f t="shared" si="8"/>
        <v>225</v>
      </c>
      <c r="C83">
        <f t="shared" si="7"/>
        <v>3.2764071655777194E-9</v>
      </c>
      <c r="D83">
        <f t="shared" si="6"/>
        <v>3.2764071655777194</v>
      </c>
    </row>
    <row r="84" spans="1:4">
      <c r="A84">
        <f t="shared" si="5"/>
        <v>3.8333333333333335</v>
      </c>
      <c r="B84">
        <f t="shared" si="8"/>
        <v>230</v>
      </c>
      <c r="C84">
        <f t="shared" si="7"/>
        <v>3.397827355563853E-9</v>
      </c>
      <c r="D84">
        <f t="shared" si="6"/>
        <v>3.397827355563853</v>
      </c>
    </row>
    <row r="85" spans="1:4">
      <c r="A85">
        <f t="shared" si="5"/>
        <v>3.9166666666666665</v>
      </c>
      <c r="B85">
        <f t="shared" si="8"/>
        <v>235</v>
      </c>
      <c r="C85">
        <f t="shared" si="7"/>
        <v>3.5207393826038021E-9</v>
      </c>
      <c r="D85">
        <f t="shared" si="6"/>
        <v>3.5207393826038023</v>
      </c>
    </row>
    <row r="86" spans="1:4">
      <c r="A86">
        <f t="shared" si="5"/>
        <v>4</v>
      </c>
      <c r="B86">
        <f t="shared" si="8"/>
        <v>240</v>
      </c>
      <c r="C86">
        <f t="shared" si="7"/>
        <v>3.6451092450352427E-9</v>
      </c>
      <c r="D86">
        <f t="shared" si="6"/>
        <v>3.6451092450352429</v>
      </c>
    </row>
    <row r="87" spans="1:4">
      <c r="A87">
        <f t="shared" si="5"/>
        <v>4.083333333333333</v>
      </c>
      <c r="B87">
        <f t="shared" si="8"/>
        <v>245</v>
      </c>
      <c r="C87">
        <f t="shared" si="7"/>
        <v>3.7709037161551792E-9</v>
      </c>
      <c r="D87">
        <f t="shared" si="6"/>
        <v>3.7709037161551793</v>
      </c>
    </row>
    <row r="88" spans="1:4">
      <c r="A88">
        <f t="shared" si="5"/>
        <v>4.166666666666667</v>
      </c>
      <c r="B88">
        <f t="shared" si="8"/>
        <v>250</v>
      </c>
      <c r="C88">
        <f t="shared" si="7"/>
        <v>3.8980903265572203E-9</v>
      </c>
      <c r="D88">
        <f t="shared" si="6"/>
        <v>3.8980903265572202</v>
      </c>
    </row>
    <row r="89" spans="1:4">
      <c r="A89">
        <f t="shared" si="5"/>
        <v>4.25</v>
      </c>
      <c r="B89">
        <f t="shared" si="8"/>
        <v>255</v>
      </c>
      <c r="C89">
        <f t="shared" si="7"/>
        <v>4.0266373468714214E-9</v>
      </c>
      <c r="D89">
        <f t="shared" si="6"/>
        <v>4.0266373468714214</v>
      </c>
    </row>
    <row r="90" spans="1:4">
      <c r="A90">
        <f t="shared" si="5"/>
        <v>4.333333333333333</v>
      </c>
      <c r="B90">
        <f t="shared" si="8"/>
        <v>260</v>
      </c>
      <c r="C90">
        <f t="shared" si="7"/>
        <v>4.1565137708975172E-9</v>
      </c>
      <c r="D90">
        <f t="shared" si="6"/>
        <v>4.1565137708975168</v>
      </c>
    </row>
    <row r="91" spans="1:4">
      <c r="A91">
        <f t="shared" si="5"/>
        <v>4.416666666666667</v>
      </c>
      <c r="B91">
        <f t="shared" si="8"/>
        <v>265</v>
      </c>
      <c r="C91">
        <f t="shared" si="7"/>
        <v>4.2876892991225751E-9</v>
      </c>
      <c r="D91">
        <f t="shared" si="6"/>
        <v>4.287689299122575</v>
      </c>
    </row>
    <row r="92" spans="1:4">
      <c r="A92">
        <f t="shared" si="5"/>
        <v>4.5</v>
      </c>
      <c r="B92">
        <f t="shared" si="8"/>
        <v>270</v>
      </c>
      <c r="C92">
        <f t="shared" si="7"/>
        <v>4.4201343226143171E-9</v>
      </c>
      <c r="D92">
        <f t="shared" si="6"/>
        <v>4.4201343226143175</v>
      </c>
    </row>
    <row r="93" spans="1:4">
      <c r="A93">
        <f t="shared" si="5"/>
        <v>4.583333333333333</v>
      </c>
      <c r="B93">
        <f t="shared" si="8"/>
        <v>275</v>
      </c>
      <c r="C93">
        <f t="shared" si="7"/>
        <v>4.5538199072815389E-9</v>
      </c>
      <c r="D93">
        <f t="shared" si="6"/>
        <v>4.5538199072815386</v>
      </c>
    </row>
    <row r="94" spans="1:4">
      <c r="A94">
        <f t="shared" si="5"/>
        <v>4.666666666666667</v>
      </c>
      <c r="B94">
        <f t="shared" si="8"/>
        <v>280</v>
      </c>
      <c r="C94">
        <f t="shared" si="7"/>
        <v>4.6887177784932586E-9</v>
      </c>
      <c r="D94">
        <f t="shared" si="6"/>
        <v>4.6887177784932588</v>
      </c>
    </row>
    <row r="95" spans="1:4">
      <c r="A95">
        <f t="shared" si="5"/>
        <v>4.75</v>
      </c>
      <c r="B95">
        <f t="shared" si="8"/>
        <v>285</v>
      </c>
      <c r="C95">
        <f t="shared" si="7"/>
        <v>4.8248003060484284E-9</v>
      </c>
      <c r="D95">
        <f t="shared" si="6"/>
        <v>4.8248003060484281</v>
      </c>
    </row>
    <row r="96" spans="1:4">
      <c r="A96">
        <f t="shared" si="5"/>
        <v>4.833333333333333</v>
      </c>
      <c r="B96">
        <f t="shared" si="8"/>
        <v>290</v>
      </c>
      <c r="C96">
        <f t="shared" si="7"/>
        <v>4.9620404894882158E-9</v>
      </c>
      <c r="D96">
        <f t="shared" si="6"/>
        <v>4.9620404894882162</v>
      </c>
    </row>
    <row r="97" spans="1:4">
      <c r="A97">
        <f t="shared" si="5"/>
        <v>4.916666666666667</v>
      </c>
      <c r="B97">
        <f t="shared" si="8"/>
        <v>295</v>
      </c>
      <c r="C97">
        <f t="shared" si="7"/>
        <v>5.1004119437430346E-9</v>
      </c>
      <c r="D97">
        <f t="shared" si="6"/>
        <v>5.1004119437430342</v>
      </c>
    </row>
    <row r="98" spans="1:4">
      <c r="A98">
        <f t="shared" si="5"/>
        <v>5</v>
      </c>
      <c r="B98">
        <f t="shared" si="8"/>
        <v>300</v>
      </c>
      <c r="C98">
        <f t="shared" si="7"/>
        <v>5.2398888851067134E-9</v>
      </c>
      <c r="D98">
        <f t="shared" si="6"/>
        <v>5.2398888851067138</v>
      </c>
    </row>
    <row r="99" spans="1:4">
      <c r="A99">
        <f t="shared" si="5"/>
        <v>5.083333333333333</v>
      </c>
      <c r="B99">
        <f t="shared" si="8"/>
        <v>305</v>
      </c>
      <c r="C99">
        <f t="shared" si="7"/>
        <v>5.3804461175303394E-9</v>
      </c>
      <c r="D99">
        <f t="shared" si="6"/>
        <v>5.3804461175303393</v>
      </c>
    </row>
    <row r="100" spans="1:4">
      <c r="A100">
        <f t="shared" si="5"/>
        <v>5.166666666666667</v>
      </c>
      <c r="B100">
        <f t="shared" si="8"/>
        <v>310</v>
      </c>
      <c r="C100">
        <f t="shared" si="7"/>
        <v>5.5220590192284862E-9</v>
      </c>
      <c r="D100">
        <f t="shared" si="6"/>
        <v>5.522059019228486</v>
      </c>
    </row>
    <row r="101" spans="1:4">
      <c r="A101">
        <f t="shared" si="5"/>
        <v>5.25</v>
      </c>
      <c r="B101">
        <f t="shared" si="8"/>
        <v>315</v>
      </c>
      <c r="C101">
        <f t="shared" si="7"/>
        <v>5.6647035295907084E-9</v>
      </c>
      <c r="D101">
        <f t="shared" si="6"/>
        <v>5.6647035295907084</v>
      </c>
    </row>
    <row r="102" spans="1:4">
      <c r="A102">
        <f t="shared" si="5"/>
        <v>5.333333333333333</v>
      </c>
      <c r="B102">
        <f t="shared" si="8"/>
        <v>320</v>
      </c>
      <c r="C102">
        <f t="shared" si="7"/>
        <v>5.8083561363913553E-9</v>
      </c>
      <c r="D102">
        <f t="shared" si="6"/>
        <v>5.808356136391355</v>
      </c>
    </row>
    <row r="103" spans="1:4">
      <c r="A103">
        <f t="shared" ref="A103:A166" si="9">B103/60</f>
        <v>5.416666666666667</v>
      </c>
      <c r="B103">
        <f t="shared" si="8"/>
        <v>325</v>
      </c>
      <c r="C103">
        <f t="shared" si="7"/>
        <v>5.9529938632908834E-9</v>
      </c>
      <c r="D103">
        <f t="shared" ref="D103:D166" si="10">C103*10^9</f>
        <v>5.9529938632908834</v>
      </c>
    </row>
    <row r="104" spans="1:4">
      <c r="A104">
        <f t="shared" si="9"/>
        <v>5.5</v>
      </c>
      <c r="B104">
        <f t="shared" si="8"/>
        <v>330</v>
      </c>
      <c r="C104">
        <f t="shared" ref="C104:C158" si="11">$B$36*EXP(-$B$32*B104)+(1/$B$32)*($B$33+$B$34*(B104-1/$B$32))</f>
        <v>6.0985942576220502E-9</v>
      </c>
      <c r="D104">
        <f t="shared" si="10"/>
        <v>6.0985942576220502</v>
      </c>
    </row>
    <row r="105" spans="1:4">
      <c r="A105">
        <f t="shared" si="9"/>
        <v>5.583333333333333</v>
      </c>
      <c r="B105">
        <f t="shared" si="8"/>
        <v>335</v>
      </c>
      <c r="C105">
        <f t="shared" si="11"/>
        <v>6.2451353784544754E-9</v>
      </c>
      <c r="D105">
        <f t="shared" si="10"/>
        <v>6.2451353784544752</v>
      </c>
    </row>
    <row r="106" spans="1:4">
      <c r="A106">
        <f t="shared" si="9"/>
        <v>5.666666666666667</v>
      </c>
      <c r="B106">
        <f t="shared" ref="B106:B169" si="12">B105+$J$31/372</f>
        <v>340</v>
      </c>
      <c r="C106">
        <f t="shared" si="11"/>
        <v>6.3925957849312242E-9</v>
      </c>
      <c r="D106">
        <f t="shared" si="10"/>
        <v>6.392595784931224</v>
      </c>
    </row>
    <row r="107" spans="1:4">
      <c r="A107">
        <f t="shared" si="9"/>
        <v>5.75</v>
      </c>
      <c r="B107">
        <f t="shared" si="12"/>
        <v>345</v>
      </c>
      <c r="C107">
        <f t="shared" si="11"/>
        <v>6.5409545248712423E-9</v>
      </c>
      <c r="D107">
        <f t="shared" si="10"/>
        <v>6.5409545248712426</v>
      </c>
    </row>
    <row r="108" spans="1:4">
      <c r="A108">
        <f t="shared" si="9"/>
        <v>5.833333333333333</v>
      </c>
      <c r="B108">
        <f t="shared" si="12"/>
        <v>350</v>
      </c>
      <c r="C108">
        <f t="shared" si="11"/>
        <v>6.6901911236315446E-9</v>
      </c>
      <c r="D108">
        <f t="shared" si="10"/>
        <v>6.6901911236315446</v>
      </c>
    </row>
    <row r="109" spans="1:4">
      <c r="A109">
        <f t="shared" si="9"/>
        <v>5.916666666666667</v>
      </c>
      <c r="B109">
        <f t="shared" si="12"/>
        <v>355</v>
      </c>
      <c r="C109">
        <f t="shared" si="11"/>
        <v>6.8402855732232541E-9</v>
      </c>
      <c r="D109">
        <f t="shared" si="10"/>
        <v>6.8402855732232544</v>
      </c>
    </row>
    <row r="110" spans="1:4">
      <c r="A110">
        <f t="shared" si="9"/>
        <v>6</v>
      </c>
      <c r="B110">
        <f t="shared" si="12"/>
        <v>360</v>
      </c>
      <c r="C110">
        <f t="shared" si="11"/>
        <v>6.9912183216757192E-9</v>
      </c>
      <c r="D110">
        <f t="shared" si="10"/>
        <v>6.9912183216757189</v>
      </c>
    </row>
    <row r="111" spans="1:4">
      <c r="A111">
        <f t="shared" si="9"/>
        <v>6.083333333333333</v>
      </c>
      <c r="B111">
        <f t="shared" si="12"/>
        <v>365</v>
      </c>
      <c r="C111">
        <f t="shared" si="11"/>
        <v>7.1429702626430316E-9</v>
      </c>
      <c r="D111">
        <f t="shared" si="10"/>
        <v>7.1429702626430318</v>
      </c>
    </row>
    <row r="112" spans="1:4">
      <c r="A112">
        <f t="shared" si="9"/>
        <v>6.166666666666667</v>
      </c>
      <c r="B112">
        <f t="shared" si="12"/>
        <v>370</v>
      </c>
      <c r="C112">
        <f t="shared" si="11"/>
        <v>7.295522725247433E-9</v>
      </c>
      <c r="D112">
        <f t="shared" si="10"/>
        <v>7.2955227252474328</v>
      </c>
    </row>
    <row r="113" spans="1:4">
      <c r="A113">
        <f t="shared" si="9"/>
        <v>6.25</v>
      </c>
      <c r="B113">
        <f t="shared" si="12"/>
        <v>375</v>
      </c>
      <c r="C113">
        <f t="shared" si="11"/>
        <v>7.4488574641542087E-9</v>
      </c>
      <c r="D113">
        <f t="shared" si="10"/>
        <v>7.4488574641542087</v>
      </c>
    </row>
    <row r="114" spans="1:4">
      <c r="A114">
        <f t="shared" si="9"/>
        <v>6.333333333333333</v>
      </c>
      <c r="B114">
        <f t="shared" si="12"/>
        <v>380</v>
      </c>
      <c r="C114">
        <f t="shared" si="11"/>
        <v>7.6029566498727918E-9</v>
      </c>
      <c r="D114">
        <f t="shared" si="10"/>
        <v>7.6029566498727918</v>
      </c>
    </row>
    <row r="115" spans="1:4">
      <c r="A115">
        <f t="shared" si="9"/>
        <v>6.416666666666667</v>
      </c>
      <c r="B115">
        <f t="shared" si="12"/>
        <v>385</v>
      </c>
      <c r="C115">
        <f t="shared" si="11"/>
        <v>7.7578028592789249E-9</v>
      </c>
      <c r="D115">
        <f t="shared" si="10"/>
        <v>7.7578028592789252</v>
      </c>
    </row>
    <row r="116" spans="1:4">
      <c r="A116">
        <f t="shared" si="9"/>
        <v>6.5</v>
      </c>
      <c r="B116">
        <f t="shared" si="12"/>
        <v>390</v>
      </c>
      <c r="C116">
        <f t="shared" si="11"/>
        <v>7.9133790663528399E-9</v>
      </c>
      <c r="D116">
        <f t="shared" si="10"/>
        <v>7.9133790663528396</v>
      </c>
    </row>
    <row r="117" spans="1:4">
      <c r="A117">
        <f t="shared" si="9"/>
        <v>6.583333333333333</v>
      </c>
      <c r="B117">
        <f t="shared" si="12"/>
        <v>395</v>
      </c>
      <c r="C117">
        <f t="shared" si="11"/>
        <v>8.069668633128523E-9</v>
      </c>
      <c r="D117">
        <f t="shared" si="10"/>
        <v>8.0696686331285239</v>
      </c>
    </row>
    <row r="118" spans="1:4">
      <c r="A118">
        <f t="shared" si="9"/>
        <v>6.666666666666667</v>
      </c>
      <c r="B118">
        <f t="shared" si="12"/>
        <v>400</v>
      </c>
      <c r="C118">
        <f t="shared" si="11"/>
        <v>8.2266553008492737E-9</v>
      </c>
      <c r="D118">
        <f t="shared" si="10"/>
        <v>8.2266553008492735</v>
      </c>
    </row>
    <row r="119" spans="1:4">
      <c r="A119">
        <f t="shared" si="9"/>
        <v>6.75</v>
      </c>
      <c r="B119">
        <f t="shared" si="12"/>
        <v>405</v>
      </c>
      <c r="C119">
        <f t="shared" si="11"/>
        <v>8.3843231813248389E-9</v>
      </c>
      <c r="D119">
        <f t="shared" si="10"/>
        <v>8.3843231813248398</v>
      </c>
    </row>
    <row r="120" spans="1:4">
      <c r="A120">
        <f t="shared" si="9"/>
        <v>6.833333333333333</v>
      </c>
      <c r="B120">
        <f t="shared" si="12"/>
        <v>410</v>
      </c>
      <c r="C120">
        <f t="shared" si="11"/>
        <v>8.5426567484855296E-9</v>
      </c>
      <c r="D120">
        <f t="shared" si="10"/>
        <v>8.5426567484855305</v>
      </c>
    </row>
    <row r="121" spans="1:4">
      <c r="A121">
        <f t="shared" si="9"/>
        <v>6.916666666666667</v>
      </c>
      <c r="B121">
        <f t="shared" si="12"/>
        <v>415</v>
      </c>
      <c r="C121">
        <f t="shared" si="11"/>
        <v>8.7016408301288449E-9</v>
      </c>
      <c r="D121">
        <f t="shared" si="10"/>
        <v>8.701640830128845</v>
      </c>
    </row>
    <row r="122" spans="1:4">
      <c r="A122">
        <f t="shared" si="9"/>
        <v>7</v>
      </c>
      <c r="B122">
        <f t="shared" si="12"/>
        <v>420</v>
      </c>
      <c r="C122">
        <f t="shared" si="11"/>
        <v>8.8612605998541956E-9</v>
      </c>
      <c r="D122">
        <f t="shared" si="10"/>
        <v>8.8612605998541962</v>
      </c>
    </row>
    <row r="123" spans="1:4">
      <c r="A123">
        <f t="shared" si="9"/>
        <v>7.083333333333333</v>
      </c>
      <c r="B123">
        <f t="shared" si="12"/>
        <v>425</v>
      </c>
      <c r="C123">
        <f t="shared" si="11"/>
        <v>9.0215015691814519E-9</v>
      </c>
      <c r="D123">
        <f t="shared" si="10"/>
        <v>9.0215015691814511</v>
      </c>
    </row>
    <row r="124" spans="1:4">
      <c r="A124">
        <f t="shared" si="9"/>
        <v>7.166666666666667</v>
      </c>
      <c r="B124">
        <f t="shared" si="12"/>
        <v>430</v>
      </c>
      <c r="C124">
        <f t="shared" si="11"/>
        <v>9.1823495798491289E-9</v>
      </c>
      <c r="D124">
        <f t="shared" si="10"/>
        <v>9.182349579849129</v>
      </c>
    </row>
    <row r="125" spans="1:4">
      <c r="A125">
        <f t="shared" si="9"/>
        <v>7.25</v>
      </c>
      <c r="B125">
        <f t="shared" si="12"/>
        <v>435</v>
      </c>
      <c r="C125">
        <f t="shared" si="11"/>
        <v>9.3437907962881084E-9</v>
      </c>
      <c r="D125">
        <f t="shared" si="10"/>
        <v>9.3437907962881077</v>
      </c>
    </row>
    <row r="126" spans="1:4">
      <c r="A126">
        <f t="shared" si="9"/>
        <v>7.333333333333333</v>
      </c>
      <c r="B126">
        <f t="shared" si="12"/>
        <v>440</v>
      </c>
      <c r="C126">
        <f t="shared" si="11"/>
        <v>9.5058116982668916E-9</v>
      </c>
      <c r="D126">
        <f t="shared" si="10"/>
        <v>9.505811698266891</v>
      </c>
    </row>
    <row r="127" spans="1:4">
      <c r="A127">
        <f t="shared" si="9"/>
        <v>7.416666666666667</v>
      </c>
      <c r="B127">
        <f t="shared" si="12"/>
        <v>445</v>
      </c>
      <c r="C127">
        <f t="shared" si="11"/>
        <v>9.6683990737044916E-9</v>
      </c>
      <c r="D127">
        <f t="shared" si="10"/>
        <v>9.6683990737044923</v>
      </c>
    </row>
    <row r="128" spans="1:4">
      <c r="A128">
        <f t="shared" si="9"/>
        <v>7.5</v>
      </c>
      <c r="B128">
        <f t="shared" si="12"/>
        <v>450</v>
      </c>
      <c r="C128">
        <f t="shared" si="11"/>
        <v>9.8315400116471172E-9</v>
      </c>
      <c r="D128">
        <f t="shared" si="10"/>
        <v>9.8315400116471174</v>
      </c>
    </row>
    <row r="129" spans="1:4">
      <c r="A129">
        <f t="shared" si="9"/>
        <v>7.583333333333333</v>
      </c>
      <c r="B129">
        <f t="shared" si="12"/>
        <v>455</v>
      </c>
      <c r="C129">
        <f t="shared" si="11"/>
        <v>9.9952218954049496E-9</v>
      </c>
      <c r="D129">
        <f t="shared" si="10"/>
        <v>9.9952218954049492</v>
      </c>
    </row>
    <row r="130" spans="1:4">
      <c r="A130">
        <f t="shared" si="9"/>
        <v>7.666666666666667</v>
      </c>
      <c r="B130">
        <f t="shared" si="12"/>
        <v>460</v>
      </c>
      <c r="C130">
        <f t="shared" si="11"/>
        <v>1.0159432395845327E-8</v>
      </c>
      <c r="D130">
        <f t="shared" si="10"/>
        <v>10.159432395845327</v>
      </c>
    </row>
    <row r="131" spans="1:4">
      <c r="A131">
        <f t="shared" si="9"/>
        <v>7.75</v>
      </c>
      <c r="B131">
        <f t="shared" si="12"/>
        <v>465</v>
      </c>
      <c r="C131">
        <f t="shared" si="11"/>
        <v>1.0324159464838802E-8</v>
      </c>
      <c r="D131">
        <f t="shared" si="10"/>
        <v>10.324159464838802</v>
      </c>
    </row>
    <row r="132" spans="1:4">
      <c r="A132">
        <f t="shared" si="9"/>
        <v>7.833333333333333</v>
      </c>
      <c r="B132">
        <f t="shared" si="12"/>
        <v>470</v>
      </c>
      <c r="C132">
        <f t="shared" si="11"/>
        <v>1.0489391328854571E-8</v>
      </c>
      <c r="D132">
        <f t="shared" si="10"/>
        <v>10.48939132885457</v>
      </c>
    </row>
    <row r="133" spans="1:4">
      <c r="A133">
        <f t="shared" si="9"/>
        <v>7.916666666666667</v>
      </c>
      <c r="B133">
        <f t="shared" si="12"/>
        <v>475</v>
      </c>
      <c r="C133">
        <f t="shared" si="11"/>
        <v>1.0655116482701869E-8</v>
      </c>
      <c r="D133">
        <f t="shared" si="10"/>
        <v>10.655116482701869</v>
      </c>
    </row>
    <row r="134" spans="1:4">
      <c r="A134">
        <f t="shared" si="9"/>
        <v>8</v>
      </c>
      <c r="B134">
        <f t="shared" si="12"/>
        <v>480</v>
      </c>
      <c r="C134">
        <f t="shared" si="11"/>
        <v>1.0821323683414023E-8</v>
      </c>
      <c r="D134">
        <f t="shared" si="10"/>
        <v>10.821323683414024</v>
      </c>
    </row>
    <row r="135" spans="1:4">
      <c r="A135">
        <f t="shared" si="9"/>
        <v>8.0833333333333339</v>
      </c>
      <c r="B135">
        <f t="shared" si="12"/>
        <v>485</v>
      </c>
      <c r="C135">
        <f t="shared" si="11"/>
        <v>1.0988001944271889E-8</v>
      </c>
      <c r="D135">
        <f t="shared" si="10"/>
        <v>10.988001944271888</v>
      </c>
    </row>
    <row r="136" spans="1:4">
      <c r="A136">
        <f t="shared" si="9"/>
        <v>8.1666666666666661</v>
      </c>
      <c r="B136">
        <f t="shared" si="12"/>
        <v>490</v>
      </c>
      <c r="C136">
        <f t="shared" si="11"/>
        <v>1.1155140528963501E-8</v>
      </c>
      <c r="D136">
        <f t="shared" si="10"/>
        <v>11.1551405289635</v>
      </c>
    </row>
    <row r="137" spans="1:4">
      <c r="A137">
        <f t="shared" si="9"/>
        <v>8.25</v>
      </c>
      <c r="B137">
        <f t="shared" si="12"/>
        <v>495</v>
      </c>
      <c r="C137">
        <f t="shared" si="11"/>
        <v>1.1322728945876844E-8</v>
      </c>
      <c r="D137">
        <f t="shared" si="10"/>
        <v>11.322728945876845</v>
      </c>
    </row>
    <row r="138" spans="1:4">
      <c r="A138">
        <f t="shared" si="9"/>
        <v>8.3333333333333339</v>
      </c>
      <c r="B138">
        <f t="shared" si="12"/>
        <v>500</v>
      </c>
      <c r="C138">
        <f t="shared" si="11"/>
        <v>1.1490756942522707E-8</v>
      </c>
      <c r="D138">
        <f t="shared" si="10"/>
        <v>11.490756942522706</v>
      </c>
    </row>
    <row r="139" spans="1:4">
      <c r="A139">
        <f t="shared" si="9"/>
        <v>8.4166666666666661</v>
      </c>
      <c r="B139">
        <f t="shared" si="12"/>
        <v>505</v>
      </c>
      <c r="C139">
        <f t="shared" si="11"/>
        <v>1.1659214500084628E-8</v>
      </c>
      <c r="D139">
        <f t="shared" si="10"/>
        <v>11.659214500084628</v>
      </c>
    </row>
    <row r="140" spans="1:4">
      <c r="A140">
        <f t="shared" si="9"/>
        <v>8.5</v>
      </c>
      <c r="B140">
        <f t="shared" si="12"/>
        <v>510</v>
      </c>
      <c r="C140">
        <f t="shared" si="11"/>
        <v>1.182809182809308E-8</v>
      </c>
      <c r="D140">
        <f t="shared" si="10"/>
        <v>11.828091828093079</v>
      </c>
    </row>
    <row r="141" spans="1:4">
      <c r="A141">
        <f t="shared" si="9"/>
        <v>8.5833333333333339</v>
      </c>
      <c r="B141">
        <f t="shared" si="12"/>
        <v>515</v>
      </c>
      <c r="C141">
        <f t="shared" si="11"/>
        <v>1.1997379359221028E-8</v>
      </c>
      <c r="D141">
        <f t="shared" si="10"/>
        <v>11.997379359221028</v>
      </c>
    </row>
    <row r="142" spans="1:4">
      <c r="A142">
        <f t="shared" si="9"/>
        <v>8.6666666666666661</v>
      </c>
      <c r="B142">
        <f t="shared" si="12"/>
        <v>520</v>
      </c>
      <c r="C142">
        <f t="shared" si="11"/>
        <v>1.216706774419811E-8</v>
      </c>
      <c r="D142">
        <f t="shared" si="10"/>
        <v>12.167067744198111</v>
      </c>
    </row>
    <row r="143" spans="1:4">
      <c r="A143">
        <f t="shared" si="9"/>
        <v>8.75</v>
      </c>
      <c r="B143">
        <f t="shared" si="12"/>
        <v>525</v>
      </c>
      <c r="C143">
        <f t="shared" si="11"/>
        <v>1.2337147846840732E-8</v>
      </c>
      <c r="D143">
        <f t="shared" si="10"/>
        <v>12.337147846840733</v>
      </c>
    </row>
    <row r="144" spans="1:4">
      <c r="A144">
        <f t="shared" si="9"/>
        <v>8.8333333333333339</v>
      </c>
      <c r="B144">
        <f t="shared" si="12"/>
        <v>530</v>
      </c>
      <c r="C144">
        <f t="shared" si="11"/>
        <v>1.2507610739195426E-8</v>
      </c>
      <c r="D144">
        <f t="shared" si="10"/>
        <v>12.507610739195426</v>
      </c>
    </row>
    <row r="145" spans="1:4">
      <c r="A145">
        <f t="shared" si="9"/>
        <v>8.9166666666666661</v>
      </c>
      <c r="B145">
        <f t="shared" si="12"/>
        <v>535</v>
      </c>
      <c r="C145">
        <f t="shared" si="11"/>
        <v>1.2678447696792928E-8</v>
      </c>
      <c r="D145">
        <f t="shared" si="10"/>
        <v>12.678447696792928</v>
      </c>
    </row>
    <row r="146" spans="1:4">
      <c r="A146">
        <f t="shared" si="9"/>
        <v>9</v>
      </c>
      <c r="B146">
        <f t="shared" si="12"/>
        <v>540</v>
      </c>
      <c r="C146">
        <f t="shared" si="11"/>
        <v>1.2849650194010385E-8</v>
      </c>
      <c r="D146">
        <f t="shared" si="10"/>
        <v>12.849650194010385</v>
      </c>
    </row>
    <row r="147" spans="1:4">
      <c r="A147">
        <f t="shared" si="9"/>
        <v>9.0833333333333339</v>
      </c>
      <c r="B147">
        <f t="shared" si="12"/>
        <v>545</v>
      </c>
      <c r="C147">
        <f t="shared" si="11"/>
        <v>1.3021209899539302E-8</v>
      </c>
      <c r="D147">
        <f t="shared" si="10"/>
        <v>13.021209899539302</v>
      </c>
    </row>
    <row r="148" spans="1:4">
      <c r="A148">
        <f t="shared" si="9"/>
        <v>9.1666666666666661</v>
      </c>
      <c r="B148">
        <f t="shared" si="12"/>
        <v>550</v>
      </c>
      <c r="C148">
        <f t="shared" si="11"/>
        <v>1.3193118671956757E-8</v>
      </c>
      <c r="D148">
        <f t="shared" si="10"/>
        <v>13.193118671956757</v>
      </c>
    </row>
    <row r="149" spans="1:4">
      <c r="A149">
        <f t="shared" si="9"/>
        <v>9.25</v>
      </c>
      <c r="B149">
        <f t="shared" si="12"/>
        <v>555</v>
      </c>
      <c r="C149">
        <f t="shared" si="11"/>
        <v>1.3365368555397567E-8</v>
      </c>
      <c r="D149">
        <f t="shared" si="10"/>
        <v>13.365368555397566</v>
      </c>
    </row>
    <row r="150" spans="1:4">
      <c r="A150">
        <f t="shared" si="9"/>
        <v>9.3333333333333339</v>
      </c>
      <c r="B150">
        <f t="shared" si="12"/>
        <v>560</v>
      </c>
      <c r="C150">
        <f t="shared" si="11"/>
        <v>1.3537951775325098E-8</v>
      </c>
      <c r="D150">
        <f t="shared" si="10"/>
        <v>13.537951775325098</v>
      </c>
    </row>
    <row r="151" spans="1:4">
      <c r="A151">
        <f t="shared" si="9"/>
        <v>9.4166666666666661</v>
      </c>
      <c r="B151">
        <f t="shared" si="12"/>
        <v>565</v>
      </c>
      <c r="C151">
        <f t="shared" si="11"/>
        <v>1.3710860734398448E-8</v>
      </c>
      <c r="D151">
        <f t="shared" si="10"/>
        <v>13.710860734398448</v>
      </c>
    </row>
    <row r="152" spans="1:4">
      <c r="A152">
        <f t="shared" si="9"/>
        <v>9.5</v>
      </c>
      <c r="B152">
        <f t="shared" si="12"/>
        <v>570</v>
      </c>
      <c r="C152">
        <f t="shared" si="11"/>
        <v>1.3884088008433853E-8</v>
      </c>
      <c r="D152">
        <f t="shared" si="10"/>
        <v>13.884088008433853</v>
      </c>
    </row>
    <row r="153" spans="1:4">
      <c r="A153">
        <f t="shared" si="9"/>
        <v>9.5833333333333339</v>
      </c>
      <c r="B153">
        <f t="shared" si="12"/>
        <v>575</v>
      </c>
      <c r="C153">
        <f t="shared" si="11"/>
        <v>1.4057626342458105E-8</v>
      </c>
      <c r="D153">
        <f t="shared" si="10"/>
        <v>14.057626342458105</v>
      </c>
    </row>
    <row r="154" spans="1:4">
      <c r="A154">
        <f t="shared" si="9"/>
        <v>9.6666666666666661</v>
      </c>
      <c r="B154">
        <f t="shared" si="12"/>
        <v>580</v>
      </c>
      <c r="C154">
        <f t="shared" si="11"/>
        <v>1.4231468646851947E-8</v>
      </c>
      <c r="D154">
        <f t="shared" si="10"/>
        <v>14.231468646851948</v>
      </c>
    </row>
    <row r="155" spans="1:4">
      <c r="A155">
        <f t="shared" si="9"/>
        <v>9.75</v>
      </c>
      <c r="B155">
        <f t="shared" si="12"/>
        <v>585</v>
      </c>
      <c r="C155">
        <f t="shared" si="11"/>
        <v>1.4405607993581357E-8</v>
      </c>
      <c r="D155">
        <f t="shared" si="10"/>
        <v>14.405607993581357</v>
      </c>
    </row>
    <row r="156" spans="1:4">
      <c r="A156">
        <f t="shared" si="9"/>
        <v>9.8333333333333339</v>
      </c>
      <c r="B156">
        <f t="shared" si="12"/>
        <v>590</v>
      </c>
      <c r="C156">
        <f t="shared" si="11"/>
        <v>1.4580037612514734E-8</v>
      </c>
      <c r="D156">
        <f t="shared" si="10"/>
        <v>14.580037612514735</v>
      </c>
    </row>
    <row r="157" spans="1:4">
      <c r="A157">
        <f t="shared" si="9"/>
        <v>9.9166666666666661</v>
      </c>
      <c r="B157">
        <f t="shared" si="12"/>
        <v>595</v>
      </c>
      <c r="C157">
        <f t="shared" si="11"/>
        <v>1.4754750887823998E-8</v>
      </c>
      <c r="D157">
        <f t="shared" si="10"/>
        <v>14.754750887823997</v>
      </c>
    </row>
    <row r="158" spans="1:4">
      <c r="A158">
        <f t="shared" si="9"/>
        <v>10</v>
      </c>
      <c r="B158" s="16">
        <f t="shared" si="12"/>
        <v>600</v>
      </c>
      <c r="C158">
        <f t="shared" si="11"/>
        <v>1.4929741354467756E-8</v>
      </c>
      <c r="D158">
        <f t="shared" si="10"/>
        <v>14.929741354467756</v>
      </c>
    </row>
    <row r="159" spans="1:4">
      <c r="A159">
        <f t="shared" si="9"/>
        <v>10.083333333333334</v>
      </c>
      <c r="B159">
        <f t="shared" si="12"/>
        <v>605</v>
      </c>
      <c r="C159">
        <f>$D$36*EXP(-$D$32*(B159-600))+(1/$D$32)*($D$33+$D$34*((B159-600)-1/$D$32))</f>
        <v>1.4589447754825959E-8</v>
      </c>
      <c r="D159">
        <f t="shared" si="10"/>
        <v>14.58944775482596</v>
      </c>
    </row>
    <row r="160" spans="1:4">
      <c r="A160">
        <f t="shared" si="9"/>
        <v>10.166666666666666</v>
      </c>
      <c r="B160">
        <f t="shared" si="12"/>
        <v>610</v>
      </c>
      <c r="C160">
        <f>$D$36*EXP(-$D$32*(B160-600))+(1/$D$32)*($D$33+$D$34*((B160-600)-1/$D$32))</f>
        <v>1.4256874567735699E-8</v>
      </c>
      <c r="D160">
        <f t="shared" si="10"/>
        <v>14.256874567735698</v>
      </c>
    </row>
    <row r="161" spans="1:4">
      <c r="A161">
        <f t="shared" si="9"/>
        <v>10.25</v>
      </c>
      <c r="B161">
        <f t="shared" si="12"/>
        <v>615</v>
      </c>
      <c r="C161">
        <f t="shared" ref="C161:C181" si="13">$D$36*EXP(-$D$32*(B161-600))+(1/$D$32)*($D$33+$D$34*((B161-600)-1/$D$32))</f>
        <v>1.3931845831043533E-8</v>
      </c>
      <c r="D161">
        <f t="shared" si="10"/>
        <v>13.931845831043534</v>
      </c>
    </row>
    <row r="162" spans="1:4">
      <c r="A162">
        <f t="shared" si="9"/>
        <v>10.333333333333334</v>
      </c>
      <c r="B162">
        <f t="shared" si="12"/>
        <v>620</v>
      </c>
      <c r="C162">
        <f t="shared" si="13"/>
        <v>1.3614189593091471E-8</v>
      </c>
      <c r="D162">
        <f t="shared" si="10"/>
        <v>13.614189593091471</v>
      </c>
    </row>
    <row r="163" spans="1:4">
      <c r="A163">
        <f t="shared" si="9"/>
        <v>10.416666666666666</v>
      </c>
      <c r="B163">
        <f t="shared" si="12"/>
        <v>625</v>
      </c>
      <c r="C163">
        <f t="shared" si="13"/>
        <v>1.330373782131054E-8</v>
      </c>
      <c r="D163">
        <f t="shared" si="10"/>
        <v>13.30373782131054</v>
      </c>
    </row>
    <row r="164" spans="1:4">
      <c r="A164">
        <f t="shared" si="9"/>
        <v>10.5</v>
      </c>
      <c r="B164">
        <f t="shared" si="12"/>
        <v>630</v>
      </c>
      <c r="C164">
        <f t="shared" si="13"/>
        <v>1.3000326312897664E-8</v>
      </c>
      <c r="D164">
        <f t="shared" si="10"/>
        <v>13.000326312897663</v>
      </c>
    </row>
    <row r="165" spans="1:4">
      <c r="A165">
        <f t="shared" si="9"/>
        <v>10.583333333333334</v>
      </c>
      <c r="B165">
        <f t="shared" si="12"/>
        <v>635</v>
      </c>
      <c r="C165">
        <f t="shared" si="13"/>
        <v>1.2703794607528369E-8</v>
      </c>
      <c r="D165">
        <f t="shared" si="10"/>
        <v>12.703794607528369</v>
      </c>
    </row>
    <row r="166" spans="1:4">
      <c r="A166">
        <f t="shared" si="9"/>
        <v>10.666666666666666</v>
      </c>
      <c r="B166">
        <f t="shared" si="12"/>
        <v>640</v>
      </c>
      <c r="C166">
        <f t="shared" si="13"/>
        <v>1.2413985902058948E-8</v>
      </c>
      <c r="D166">
        <f t="shared" si="10"/>
        <v>12.413985902058949</v>
      </c>
    </row>
    <row r="167" spans="1:4">
      <c r="A167">
        <f t="shared" ref="A167:A230" si="14">B167/60</f>
        <v>10.75</v>
      </c>
      <c r="B167">
        <f t="shared" si="12"/>
        <v>645</v>
      </c>
      <c r="C167">
        <f t="shared" si="13"/>
        <v>1.2130746967172694E-8</v>
      </c>
      <c r="D167">
        <f t="shared" ref="D167:D230" si="15">C167*10^9</f>
        <v>12.130746967172694</v>
      </c>
    </row>
    <row r="168" spans="1:4">
      <c r="A168">
        <f t="shared" si="14"/>
        <v>10.833333333333334</v>
      </c>
      <c r="B168">
        <f t="shared" si="12"/>
        <v>650</v>
      </c>
      <c r="C168">
        <f t="shared" si="13"/>
        <v>1.1853928065925921E-8</v>
      </c>
      <c r="D168">
        <f t="shared" si="15"/>
        <v>11.853928065925921</v>
      </c>
    </row>
    <row r="169" spans="1:4">
      <c r="A169">
        <f t="shared" si="14"/>
        <v>10.916666666666666</v>
      </c>
      <c r="B169">
        <f t="shared" si="12"/>
        <v>655</v>
      </c>
      <c r="C169">
        <f t="shared" si="13"/>
        <v>1.1583382874150478E-8</v>
      </c>
      <c r="D169">
        <f t="shared" si="15"/>
        <v>11.583382874150479</v>
      </c>
    </row>
    <row r="170" spans="1:4">
      <c r="A170">
        <f t="shared" si="14"/>
        <v>11</v>
      </c>
      <c r="B170">
        <f t="shared" ref="B170:B233" si="16">B169+$J$31/372</f>
        <v>660</v>
      </c>
      <c r="C170">
        <f t="shared" si="13"/>
        <v>1.1318968402670424E-8</v>
      </c>
      <c r="D170">
        <f t="shared" si="15"/>
        <v>11.318968402670423</v>
      </c>
    </row>
    <row r="171" spans="1:4">
      <c r="A171">
        <f t="shared" si="14"/>
        <v>11.083333333333334</v>
      </c>
      <c r="B171">
        <f t="shared" si="16"/>
        <v>665</v>
      </c>
      <c r="C171">
        <f t="shared" si="13"/>
        <v>1.1060544921291539E-8</v>
      </c>
      <c r="D171">
        <f t="shared" si="15"/>
        <v>11.060544921291539</v>
      </c>
    </row>
    <row r="172" spans="1:4">
      <c r="A172">
        <f t="shared" si="14"/>
        <v>11.166666666666666</v>
      </c>
      <c r="B172">
        <f t="shared" si="16"/>
        <v>670</v>
      </c>
      <c r="C172">
        <f t="shared" si="13"/>
        <v>1.080797588452322E-8</v>
      </c>
      <c r="D172">
        <f t="shared" si="15"/>
        <v>10.80797588452322</v>
      </c>
    </row>
    <row r="173" spans="1:4">
      <c r="A173">
        <f t="shared" si="14"/>
        <v>11.25</v>
      </c>
      <c r="B173">
        <f t="shared" si="16"/>
        <v>675</v>
      </c>
      <c r="C173">
        <f t="shared" si="13"/>
        <v>1.0561127858993349E-8</v>
      </c>
      <c r="D173">
        <f t="shared" si="15"/>
        <v>10.561127858993348</v>
      </c>
    </row>
    <row r="174" spans="1:4">
      <c r="A174">
        <f t="shared" si="14"/>
        <v>11.333333333333334</v>
      </c>
      <c r="B174">
        <f t="shared" si="16"/>
        <v>680</v>
      </c>
      <c r="C174">
        <f t="shared" si="13"/>
        <v>1.0319870452517486E-8</v>
      </c>
      <c r="D174">
        <f t="shared" si="15"/>
        <v>10.319870452517486</v>
      </c>
    </row>
    <row r="175" spans="1:4">
      <c r="A175">
        <f t="shared" si="14"/>
        <v>11.416666666666666</v>
      </c>
      <c r="B175">
        <f t="shared" si="16"/>
        <v>685</v>
      </c>
      <c r="C175">
        <f t="shared" si="13"/>
        <v>1.0084076244784701E-8</v>
      </c>
      <c r="D175">
        <f t="shared" si="15"/>
        <v>10.084076244784701</v>
      </c>
    </row>
    <row r="176" spans="1:4">
      <c r="A176">
        <f t="shared" si="14"/>
        <v>11.5</v>
      </c>
      <c r="B176">
        <f t="shared" si="16"/>
        <v>690</v>
      </c>
      <c r="C176">
        <f t="shared" si="13"/>
        <v>9.8536207196232056E-9</v>
      </c>
      <c r="D176">
        <f t="shared" si="15"/>
        <v>9.8536207196232048</v>
      </c>
    </row>
    <row r="177" spans="1:4">
      <c r="A177">
        <f t="shared" si="14"/>
        <v>11.583333333333334</v>
      </c>
      <c r="B177">
        <f t="shared" si="16"/>
        <v>695</v>
      </c>
      <c r="C177">
        <f t="shared" si="13"/>
        <v>9.6283821988097827E-9</v>
      </c>
      <c r="D177">
        <f t="shared" si="15"/>
        <v>9.6283821988097831</v>
      </c>
    </row>
    <row r="178" spans="1:4">
      <c r="A178">
        <f t="shared" si="14"/>
        <v>11.666666666666666</v>
      </c>
      <c r="B178">
        <f t="shared" si="16"/>
        <v>700</v>
      </c>
      <c r="C178">
        <f t="shared" si="13"/>
        <v>9.4082417773878003E-9</v>
      </c>
      <c r="D178">
        <f t="shared" si="15"/>
        <v>9.4082417773878007</v>
      </c>
    </row>
    <row r="179" spans="1:4">
      <c r="A179">
        <f t="shared" si="14"/>
        <v>11.75</v>
      </c>
      <c r="B179">
        <f t="shared" si="16"/>
        <v>705</v>
      </c>
      <c r="C179">
        <f t="shared" si="13"/>
        <v>9.1930832604594582E-9</v>
      </c>
      <c r="D179">
        <f t="shared" si="15"/>
        <v>9.1930832604594581</v>
      </c>
    </row>
    <row r="180" spans="1:4">
      <c r="A180">
        <f t="shared" si="14"/>
        <v>11.833333333333334</v>
      </c>
      <c r="B180">
        <f t="shared" si="16"/>
        <v>710</v>
      </c>
      <c r="C180">
        <f t="shared" si="13"/>
        <v>8.9827931014186564E-9</v>
      </c>
      <c r="D180">
        <f t="shared" si="15"/>
        <v>8.9827931014186557</v>
      </c>
    </row>
    <row r="181" spans="1:4">
      <c r="A181">
        <f t="shared" si="14"/>
        <v>11.916666666666666</v>
      </c>
      <c r="B181">
        <f t="shared" si="16"/>
        <v>715</v>
      </c>
      <c r="C181">
        <f t="shared" si="13"/>
        <v>8.7772603415916289E-9</v>
      </c>
      <c r="D181">
        <f t="shared" si="15"/>
        <v>8.7772603415916297</v>
      </c>
    </row>
    <row r="182" spans="1:4">
      <c r="A182">
        <f t="shared" si="14"/>
        <v>12</v>
      </c>
      <c r="B182" s="16">
        <f t="shared" si="16"/>
        <v>720</v>
      </c>
      <c r="C182">
        <f>$D$36*EXP(-$D$32*(B182-600))+(1/$D$32)*($D$33+$D$34*((B182-600)-1/$D$32))</f>
        <v>8.576376551253298E-9</v>
      </c>
      <c r="D182">
        <f t="shared" si="15"/>
        <v>8.5763765512532988</v>
      </c>
    </row>
    <row r="183" spans="1:4">
      <c r="A183">
        <f t="shared" si="14"/>
        <v>12.083333333333334</v>
      </c>
      <c r="B183">
        <f t="shared" si="16"/>
        <v>725</v>
      </c>
      <c r="C183">
        <f>$E$36*EXP(-$E$32*(B183-720))+(1/$E$32)*($E$33+$E$34*((B183-720)-1/$E$32))</f>
        <v>8.3809054314616512E-9</v>
      </c>
      <c r="D183">
        <f t="shared" si="15"/>
        <v>8.3809054314616507</v>
      </c>
    </row>
    <row r="184" spans="1:4">
      <c r="A184">
        <f t="shared" si="14"/>
        <v>12.166666666666666</v>
      </c>
      <c r="B184">
        <f t="shared" si="16"/>
        <v>730</v>
      </c>
      <c r="C184">
        <f t="shared" ref="C184:C241" si="17">$E$36*EXP(-$E$32*(B184-720))+(1/$E$32)*($E$33+$E$34*((B184-720)-1/$E$32))</f>
        <v>8.189889451721781E-9</v>
      </c>
      <c r="D184">
        <f t="shared" si="15"/>
        <v>8.1898894517217808</v>
      </c>
    </row>
    <row r="185" spans="1:4">
      <c r="A185">
        <f t="shared" si="14"/>
        <v>12.25</v>
      </c>
      <c r="B185">
        <f t="shared" si="16"/>
        <v>735</v>
      </c>
      <c r="C185">
        <f t="shared" si="17"/>
        <v>8.0032270713411169E-9</v>
      </c>
      <c r="D185">
        <f t="shared" si="15"/>
        <v>8.0032270713411169</v>
      </c>
    </row>
    <row r="186" spans="1:4">
      <c r="A186">
        <f t="shared" si="14"/>
        <v>12.333333333333334</v>
      </c>
      <c r="B186">
        <f t="shared" si="16"/>
        <v>740</v>
      </c>
      <c r="C186">
        <f t="shared" si="17"/>
        <v>7.8208190639229655E-9</v>
      </c>
      <c r="D186">
        <f t="shared" si="15"/>
        <v>7.8208190639229658</v>
      </c>
    </row>
    <row r="187" spans="1:4">
      <c r="A187">
        <f t="shared" si="14"/>
        <v>12.416666666666666</v>
      </c>
      <c r="B187">
        <f t="shared" si="16"/>
        <v>745</v>
      </c>
      <c r="C187">
        <f t="shared" si="17"/>
        <v>7.6425684646195239E-9</v>
      </c>
      <c r="D187">
        <f t="shared" si="15"/>
        <v>7.642568464619524</v>
      </c>
    </row>
    <row r="188" spans="1:4">
      <c r="A188">
        <f t="shared" si="14"/>
        <v>12.5</v>
      </c>
      <c r="B188">
        <f t="shared" si="16"/>
        <v>750</v>
      </c>
      <c r="C188">
        <f t="shared" si="17"/>
        <v>7.4683805185870941E-9</v>
      </c>
      <c r="D188">
        <f t="shared" si="15"/>
        <v>7.468380518587094</v>
      </c>
    </row>
    <row r="189" spans="1:4">
      <c r="A189">
        <f t="shared" si="14"/>
        <v>12.583333333333334</v>
      </c>
      <c r="B189">
        <f t="shared" si="16"/>
        <v>755</v>
      </c>
      <c r="C189">
        <f t="shared" si="17"/>
        <v>7.2981626306160943E-9</v>
      </c>
      <c r="D189">
        <f t="shared" si="15"/>
        <v>7.298162630616094</v>
      </c>
    </row>
    <row r="190" spans="1:4">
      <c r="A190">
        <f t="shared" si="14"/>
        <v>12.666666666666666</v>
      </c>
      <c r="B190">
        <f t="shared" si="16"/>
        <v>760</v>
      </c>
      <c r="C190">
        <f t="shared" si="17"/>
        <v>7.1318243159090977E-9</v>
      </c>
      <c r="D190">
        <f t="shared" si="15"/>
        <v>7.1318243159090979</v>
      </c>
    </row>
    <row r="191" spans="1:4">
      <c r="A191">
        <f t="shared" si="14"/>
        <v>12.75</v>
      </c>
      <c r="B191">
        <f t="shared" si="16"/>
        <v>765</v>
      </c>
      <c r="C191">
        <f t="shared" si="17"/>
        <v>6.9692771519807221E-9</v>
      </c>
      <c r="D191">
        <f t="shared" si="15"/>
        <v>6.9692771519807222</v>
      </c>
    </row>
    <row r="192" spans="1:4">
      <c r="A192">
        <f t="shared" si="14"/>
        <v>12.833333333333334</v>
      </c>
      <c r="B192">
        <f t="shared" si="16"/>
        <v>770</v>
      </c>
      <c r="C192">
        <f t="shared" si="17"/>
        <v>6.8104347316538147E-9</v>
      </c>
      <c r="D192">
        <f t="shared" si="15"/>
        <v>6.8104347316538147</v>
      </c>
    </row>
    <row r="193" spans="1:4">
      <c r="A193">
        <f t="shared" si="14"/>
        <v>12.916666666666666</v>
      </c>
      <c r="B193">
        <f t="shared" si="16"/>
        <v>775</v>
      </c>
      <c r="C193">
        <f t="shared" si="17"/>
        <v>6.6552126171269332E-9</v>
      </c>
      <c r="D193">
        <f t="shared" si="15"/>
        <v>6.6552126171269332</v>
      </c>
    </row>
    <row r="194" spans="1:4">
      <c r="A194">
        <f t="shared" si="14"/>
        <v>13</v>
      </c>
      <c r="B194">
        <f t="shared" si="16"/>
        <v>780</v>
      </c>
      <c r="C194">
        <f t="shared" si="17"/>
        <v>6.5035282950887186E-9</v>
      </c>
      <c r="D194">
        <f t="shared" si="15"/>
        <v>6.503528295088719</v>
      </c>
    </row>
    <row r="195" spans="1:4">
      <c r="A195">
        <f t="shared" si="14"/>
        <v>13.083333333333334</v>
      </c>
      <c r="B195">
        <f t="shared" si="16"/>
        <v>785</v>
      </c>
      <c r="C195">
        <f t="shared" si="17"/>
        <v>6.3553011328552836E-9</v>
      </c>
      <c r="D195">
        <f t="shared" si="15"/>
        <v>6.355301132855284</v>
      </c>
    </row>
    <row r="196" spans="1:4">
      <c r="A196">
        <f t="shared" si="14"/>
        <v>13.166666666666666</v>
      </c>
      <c r="B196">
        <f t="shared" si="16"/>
        <v>790</v>
      </c>
      <c r="C196">
        <f t="shared" si="17"/>
        <v>6.2104523355073169E-9</v>
      </c>
      <c r="D196">
        <f t="shared" si="15"/>
        <v>6.2104523355073171</v>
      </c>
    </row>
    <row r="197" spans="1:4">
      <c r="A197">
        <f t="shared" si="14"/>
        <v>13.25</v>
      </c>
      <c r="B197">
        <f t="shared" si="16"/>
        <v>795</v>
      </c>
      <c r="C197">
        <f t="shared" si="17"/>
        <v>6.0689049040041066E-9</v>
      </c>
      <c r="D197">
        <f t="shared" si="15"/>
        <v>6.068904904004107</v>
      </c>
    </row>
    <row r="198" spans="1:4">
      <c r="A198">
        <f t="shared" si="14"/>
        <v>13.333333333333334</v>
      </c>
      <c r="B198">
        <f t="shared" si="16"/>
        <v>800</v>
      </c>
      <c r="C198">
        <f t="shared" si="17"/>
        <v>5.9305835942522229E-9</v>
      </c>
      <c r="D198">
        <f t="shared" si="15"/>
        <v>5.9305835942522229</v>
      </c>
    </row>
    <row r="199" spans="1:4">
      <c r="A199">
        <f t="shared" si="14"/>
        <v>13.416666666666666</v>
      </c>
      <c r="B199">
        <f t="shared" si="16"/>
        <v>805</v>
      </c>
      <c r="C199">
        <f t="shared" si="17"/>
        <v>5.7954148771070965E-9</v>
      </c>
      <c r="D199">
        <f t="shared" si="15"/>
        <v>5.7954148771070964</v>
      </c>
    </row>
    <row r="200" spans="1:4">
      <c r="A200">
        <f t="shared" si="14"/>
        <v>13.5</v>
      </c>
      <c r="B200">
        <f t="shared" si="16"/>
        <v>810</v>
      </c>
      <c r="C200">
        <f t="shared" si="17"/>
        <v>5.6633268992862357E-9</v>
      </c>
      <c r="D200">
        <f t="shared" si="15"/>
        <v>5.6633268992862353</v>
      </c>
    </row>
    <row r="201" spans="1:4">
      <c r="A201">
        <f t="shared" si="14"/>
        <v>13.583333333333334</v>
      </c>
      <c r="B201">
        <f t="shared" si="16"/>
        <v>815</v>
      </c>
      <c r="C201">
        <f t="shared" si="17"/>
        <v>5.5342494451733021E-9</v>
      </c>
      <c r="D201">
        <f t="shared" si="15"/>
        <v>5.5342494451733018</v>
      </c>
    </row>
    <row r="202" spans="1:4">
      <c r="A202">
        <f t="shared" si="14"/>
        <v>13.666666666666666</v>
      </c>
      <c r="B202">
        <f t="shared" si="16"/>
        <v>820</v>
      </c>
      <c r="C202">
        <f t="shared" si="17"/>
        <v>5.4081138994927384E-9</v>
      </c>
      <c r="D202">
        <f t="shared" si="15"/>
        <v>5.4081138994927382</v>
      </c>
    </row>
    <row r="203" spans="1:4">
      <c r="A203">
        <f t="shared" si="14"/>
        <v>13.75</v>
      </c>
      <c r="B203">
        <f t="shared" si="16"/>
        <v>825</v>
      </c>
      <c r="C203">
        <f t="shared" si="17"/>
        <v>5.28485321083511E-9</v>
      </c>
      <c r="D203">
        <f t="shared" si="15"/>
        <v>5.2848532108351103</v>
      </c>
    </row>
    <row r="204" spans="1:4">
      <c r="A204">
        <f t="shared" si="14"/>
        <v>13.833333333333334</v>
      </c>
      <c r="B204">
        <f t="shared" si="16"/>
        <v>830</v>
      </c>
      <c r="C204">
        <f t="shared" si="17"/>
        <v>5.1644018560137716E-9</v>
      </c>
      <c r="D204">
        <f t="shared" si="15"/>
        <v>5.1644018560137717</v>
      </c>
    </row>
    <row r="205" spans="1:4">
      <c r="A205">
        <f t="shared" si="14"/>
        <v>13.916666666666666</v>
      </c>
      <c r="B205">
        <f t="shared" si="16"/>
        <v>835</v>
      </c>
      <c r="C205">
        <f t="shared" si="17"/>
        <v>5.0466958052339062E-9</v>
      </c>
      <c r="D205">
        <f t="shared" si="15"/>
        <v>5.0466958052339059</v>
      </c>
    </row>
    <row r="206" spans="1:4">
      <c r="A206">
        <f t="shared" si="14"/>
        <v>14</v>
      </c>
      <c r="B206">
        <f t="shared" si="16"/>
        <v>840</v>
      </c>
      <c r="C206">
        <f t="shared" si="17"/>
        <v>4.9316724880554273E-9</v>
      </c>
      <c r="D206">
        <f t="shared" si="15"/>
        <v>4.931672488055427</v>
      </c>
    </row>
    <row r="207" spans="1:4">
      <c r="A207">
        <f t="shared" si="14"/>
        <v>14.083333333333334</v>
      </c>
      <c r="B207">
        <f t="shared" si="16"/>
        <v>845</v>
      </c>
      <c r="C207">
        <f t="shared" si="17"/>
        <v>4.8192707601316484E-9</v>
      </c>
      <c r="D207">
        <f t="shared" si="15"/>
        <v>4.8192707601316487</v>
      </c>
    </row>
    <row r="208" spans="1:4">
      <c r="A208">
        <f t="shared" si="14"/>
        <v>14.166666666666666</v>
      </c>
      <c r="B208">
        <f t="shared" si="16"/>
        <v>850</v>
      </c>
      <c r="C208">
        <f t="shared" si="17"/>
        <v>4.7094308707060366E-9</v>
      </c>
      <c r="D208">
        <f t="shared" si="15"/>
        <v>4.7094308707060364</v>
      </c>
    </row>
    <row r="209" spans="1:4">
      <c r="A209">
        <f t="shared" si="14"/>
        <v>14.25</v>
      </c>
      <c r="B209">
        <f t="shared" si="16"/>
        <v>855</v>
      </c>
      <c r="C209">
        <f t="shared" si="17"/>
        <v>4.6020944308497737E-9</v>
      </c>
      <c r="D209">
        <f t="shared" si="15"/>
        <v>4.6020944308497738</v>
      </c>
    </row>
    <row r="210" spans="1:4">
      <c r="A210">
        <f t="shared" si="14"/>
        <v>14.333333333333334</v>
      </c>
      <c r="B210">
        <f t="shared" si="16"/>
        <v>860</v>
      </c>
      <c r="C210">
        <f t="shared" si="17"/>
        <v>4.4972043824232444E-9</v>
      </c>
      <c r="D210">
        <f t="shared" si="15"/>
        <v>4.4972043824232442</v>
      </c>
    </row>
    <row r="211" spans="1:4">
      <c r="A211">
        <f t="shared" si="14"/>
        <v>14.416666666666666</v>
      </c>
      <c r="B211">
        <f t="shared" si="16"/>
        <v>865</v>
      </c>
      <c r="C211">
        <f t="shared" si="17"/>
        <v>4.3947049677449424E-9</v>
      </c>
      <c r="D211">
        <f t="shared" si="15"/>
        <v>4.3947049677449428</v>
      </c>
    </row>
    <row r="212" spans="1:4">
      <c r="A212">
        <f t="shared" si="14"/>
        <v>14.5</v>
      </c>
      <c r="B212">
        <f t="shared" si="16"/>
        <v>870</v>
      </c>
      <c r="C212">
        <f t="shared" si="17"/>
        <v>4.2945416999516828E-9</v>
      </c>
      <c r="D212">
        <f t="shared" si="15"/>
        <v>4.294541699951683</v>
      </c>
    </row>
    <row r="213" spans="1:4">
      <c r="A213">
        <f t="shared" si="14"/>
        <v>14.583333333333334</v>
      </c>
      <c r="B213">
        <f t="shared" si="16"/>
        <v>875</v>
      </c>
      <c r="C213">
        <f t="shared" si="17"/>
        <v>4.1966613340343536E-9</v>
      </c>
      <c r="D213">
        <f t="shared" si="15"/>
        <v>4.1966613340343537</v>
      </c>
    </row>
    <row r="214" spans="1:4">
      <c r="A214">
        <f t="shared" si="14"/>
        <v>14.666666666666666</v>
      </c>
      <c r="B214">
        <f t="shared" si="16"/>
        <v>880</v>
      </c>
      <c r="C214">
        <f t="shared" si="17"/>
        <v>4.1010118385338178E-9</v>
      </c>
      <c r="D214">
        <f t="shared" si="15"/>
        <v>4.1010118385338181</v>
      </c>
    </row>
    <row r="215" spans="1:4">
      <c r="A215">
        <f t="shared" si="14"/>
        <v>14.75</v>
      </c>
      <c r="B215">
        <f t="shared" si="16"/>
        <v>885</v>
      </c>
      <c r="C215">
        <f t="shared" si="17"/>
        <v>4.0075423678819184E-9</v>
      </c>
      <c r="D215">
        <f t="shared" si="15"/>
        <v>4.0075423678819186</v>
      </c>
    </row>
    <row r="216" spans="1:4">
      <c r="A216">
        <f t="shared" si="14"/>
        <v>14.833333333333334</v>
      </c>
      <c r="B216">
        <f t="shared" si="16"/>
        <v>890</v>
      </c>
      <c r="C216">
        <f t="shared" si="17"/>
        <v>3.9162032353728788E-9</v>
      </c>
      <c r="D216">
        <f t="shared" si="15"/>
        <v>3.9162032353728788</v>
      </c>
    </row>
    <row r="217" spans="1:4">
      <c r="A217">
        <f t="shared" si="14"/>
        <v>14.916666666666666</v>
      </c>
      <c r="B217">
        <f t="shared" si="16"/>
        <v>895</v>
      </c>
      <c r="C217">
        <f t="shared" si="17"/>
        <v>3.826945886750734E-9</v>
      </c>
      <c r="D217">
        <f t="shared" si="15"/>
        <v>3.826945886750734</v>
      </c>
    </row>
    <row r="218" spans="1:4">
      <c r="A218">
        <f t="shared" si="14"/>
        <v>15</v>
      </c>
      <c r="B218">
        <f t="shared" si="16"/>
        <v>900</v>
      </c>
      <c r="C218">
        <f t="shared" si="17"/>
        <v>3.7397228743987535E-9</v>
      </c>
      <c r="D218">
        <f t="shared" si="15"/>
        <v>3.7397228743987534</v>
      </c>
    </row>
    <row r="219" spans="1:4">
      <c r="A219">
        <f t="shared" si="14"/>
        <v>15.083333333333334</v>
      </c>
      <c r="B219">
        <f t="shared" si="16"/>
        <v>905</v>
      </c>
      <c r="C219">
        <f t="shared" si="17"/>
        <v>3.6544878321171339E-9</v>
      </c>
      <c r="D219">
        <f t="shared" si="15"/>
        <v>3.6544878321171339</v>
      </c>
    </row>
    <row r="220" spans="1:4">
      <c r="A220">
        <f t="shared" si="14"/>
        <v>15.166666666666666</v>
      </c>
      <c r="B220">
        <f t="shared" si="16"/>
        <v>910</v>
      </c>
      <c r="C220">
        <f t="shared" si="17"/>
        <v>3.5711954504755549E-9</v>
      </c>
      <c r="D220">
        <f t="shared" si="15"/>
        <v>3.571195450475555</v>
      </c>
    </row>
    <row r="221" spans="1:4">
      <c r="A221">
        <f t="shared" si="14"/>
        <v>15.25</v>
      </c>
      <c r="B221">
        <f t="shared" si="16"/>
        <v>915</v>
      </c>
      <c r="C221">
        <f t="shared" si="17"/>
        <v>3.4898014527274872E-9</v>
      </c>
      <c r="D221">
        <f t="shared" si="15"/>
        <v>3.489801452727487</v>
      </c>
    </row>
    <row r="222" spans="1:4">
      <c r="A222">
        <f t="shared" si="14"/>
        <v>15.333333333333334</v>
      </c>
      <c r="B222">
        <f t="shared" si="16"/>
        <v>920</v>
      </c>
      <c r="C222">
        <f t="shared" si="17"/>
        <v>3.4102625712734688E-9</v>
      </c>
      <c r="D222">
        <f t="shared" si="15"/>
        <v>3.4102625712734689</v>
      </c>
    </row>
    <row r="223" spans="1:4">
      <c r="A223">
        <f t="shared" si="14"/>
        <v>15.416666666666666</v>
      </c>
      <c r="B223">
        <f t="shared" si="16"/>
        <v>925</v>
      </c>
      <c r="C223">
        <f t="shared" si="17"/>
        <v>3.3325365246608169E-9</v>
      </c>
      <c r="D223">
        <f t="shared" si="15"/>
        <v>3.3325365246608167</v>
      </c>
    </row>
    <row r="224" spans="1:4">
      <c r="A224">
        <f t="shared" si="14"/>
        <v>15.5</v>
      </c>
      <c r="B224">
        <f t="shared" si="16"/>
        <v>930</v>
      </c>
      <c r="C224">
        <f t="shared" si="17"/>
        <v>3.2565819951075627E-9</v>
      </c>
      <c r="D224">
        <f t="shared" si="15"/>
        <v>3.2565819951075627</v>
      </c>
    </row>
    <row r="225" spans="1:4">
      <c r="A225">
        <f t="shared" si="14"/>
        <v>15.583333333333334</v>
      </c>
      <c r="B225">
        <f t="shared" si="16"/>
        <v>935</v>
      </c>
      <c r="C225">
        <f t="shared" si="17"/>
        <v>3.1823586065386486E-9</v>
      </c>
      <c r="D225">
        <f t="shared" si="15"/>
        <v>3.1823586065386484</v>
      </c>
    </row>
    <row r="226" spans="1:4">
      <c r="A226">
        <f t="shared" si="14"/>
        <v>15.666666666666666</v>
      </c>
      <c r="B226">
        <f t="shared" si="16"/>
        <v>940</v>
      </c>
      <c r="C226">
        <f t="shared" si="17"/>
        <v>3.1098269031227355E-9</v>
      </c>
      <c r="D226">
        <f t="shared" si="15"/>
        <v>3.1098269031227357</v>
      </c>
    </row>
    <row r="227" spans="1:4">
      <c r="A227">
        <f t="shared" si="14"/>
        <v>15.75</v>
      </c>
      <c r="B227">
        <f t="shared" si="16"/>
        <v>945</v>
      </c>
      <c r="C227">
        <f t="shared" si="17"/>
        <v>3.038948328298178E-9</v>
      </c>
      <c r="D227">
        <f t="shared" si="15"/>
        <v>3.038948328298178</v>
      </c>
    </row>
    <row r="228" spans="1:4">
      <c r="A228">
        <f t="shared" si="14"/>
        <v>15.833333333333334</v>
      </c>
      <c r="B228">
        <f t="shared" si="16"/>
        <v>950</v>
      </c>
      <c r="C228">
        <f t="shared" si="17"/>
        <v>2.9696852042770445E-9</v>
      </c>
      <c r="D228">
        <f t="shared" si="15"/>
        <v>2.9696852042770443</v>
      </c>
    </row>
    <row r="229" spans="1:4">
      <c r="A229">
        <f t="shared" si="14"/>
        <v>15.916666666666666</v>
      </c>
      <c r="B229">
        <f t="shared" si="16"/>
        <v>955</v>
      </c>
      <c r="C229">
        <f t="shared" si="17"/>
        <v>2.9020007120162781E-9</v>
      </c>
      <c r="D229">
        <f t="shared" si="15"/>
        <v>2.9020007120162781</v>
      </c>
    </row>
    <row r="230" spans="1:4">
      <c r="A230">
        <f t="shared" si="14"/>
        <v>16</v>
      </c>
      <c r="B230">
        <f t="shared" si="16"/>
        <v>960</v>
      </c>
      <c r="C230">
        <f t="shared" si="17"/>
        <v>2.835858871645349E-9</v>
      </c>
      <c r="D230">
        <f t="shared" si="15"/>
        <v>2.8358588716453488</v>
      </c>
    </row>
    <row r="231" spans="1:4">
      <c r="A231">
        <f t="shared" ref="A231:A294" si="18">B231/60</f>
        <v>16.083333333333332</v>
      </c>
      <c r="B231">
        <f t="shared" si="16"/>
        <v>965</v>
      </c>
      <c r="C231">
        <f t="shared" si="17"/>
        <v>2.7712245233399929E-9</v>
      </c>
      <c r="D231">
        <f t="shared" ref="D231:D294" si="19">C231*10^9</f>
        <v>2.7712245233399928</v>
      </c>
    </row>
    <row r="232" spans="1:4">
      <c r="A232">
        <f t="shared" si="18"/>
        <v>16.166666666666668</v>
      </c>
      <c r="B232">
        <f t="shared" si="16"/>
        <v>970</v>
      </c>
      <c r="C232">
        <f t="shared" si="17"/>
        <v>2.7080633086318796E-9</v>
      </c>
      <c r="D232">
        <f t="shared" si="19"/>
        <v>2.7080633086318797</v>
      </c>
    </row>
    <row r="233" spans="1:4">
      <c r="A233">
        <f t="shared" si="18"/>
        <v>16.25</v>
      </c>
      <c r="B233">
        <f t="shared" si="16"/>
        <v>975</v>
      </c>
      <c r="C233">
        <f t="shared" si="17"/>
        <v>2.646341652144258E-9</v>
      </c>
      <c r="D233">
        <f t="shared" si="19"/>
        <v>2.6463416521442582</v>
      </c>
    </row>
    <row r="234" spans="1:4">
      <c r="A234">
        <f t="shared" si="18"/>
        <v>16.333333333333332</v>
      </c>
      <c r="B234">
        <f t="shared" ref="B234:B297" si="20">B233+$J$31/372</f>
        <v>980</v>
      </c>
      <c r="C234">
        <f t="shared" si="17"/>
        <v>2.5860267437438893E-9</v>
      </c>
      <c r="D234">
        <f t="shared" si="19"/>
        <v>2.5860267437438895</v>
      </c>
    </row>
    <row r="235" spans="1:4">
      <c r="A235">
        <f t="shared" si="18"/>
        <v>16.416666666666668</v>
      </c>
      <c r="B235">
        <f t="shared" si="20"/>
        <v>985</v>
      </c>
      <c r="C235">
        <f t="shared" si="17"/>
        <v>2.527086521099759E-9</v>
      </c>
      <c r="D235">
        <f t="shared" si="19"/>
        <v>2.5270865210997591</v>
      </c>
    </row>
    <row r="236" spans="1:4">
      <c r="A236">
        <f t="shared" si="18"/>
        <v>16.5</v>
      </c>
      <c r="B236">
        <f t="shared" si="20"/>
        <v>990</v>
      </c>
      <c r="C236">
        <f t="shared" si="17"/>
        <v>2.4694896526393185E-9</v>
      </c>
      <c r="D236">
        <f t="shared" si="19"/>
        <v>2.4694896526393184</v>
      </c>
    </row>
    <row r="237" spans="1:4">
      <c r="A237">
        <f t="shared" si="18"/>
        <v>16.583333333333332</v>
      </c>
      <c r="B237">
        <f t="shared" si="20"/>
        <v>995</v>
      </c>
      <c r="C237">
        <f t="shared" si="17"/>
        <v>2.4132055208931732E-9</v>
      </c>
      <c r="D237">
        <f t="shared" si="19"/>
        <v>2.4132055208931731</v>
      </c>
    </row>
    <row r="238" spans="1:4">
      <c r="A238">
        <f t="shared" si="18"/>
        <v>16.666666666666668</v>
      </c>
      <c r="B238">
        <f t="shared" si="20"/>
        <v>1000</v>
      </c>
      <c r="C238">
        <f t="shared" si="17"/>
        <v>2.3582042062193858E-9</v>
      </c>
      <c r="D238">
        <f t="shared" si="19"/>
        <v>2.3582042062193858</v>
      </c>
    </row>
    <row r="239" spans="1:4">
      <c r="A239">
        <f t="shared" si="18"/>
        <v>16.75</v>
      </c>
      <c r="B239">
        <f t="shared" si="20"/>
        <v>1005</v>
      </c>
      <c r="C239">
        <f t="shared" si="17"/>
        <v>2.3044564708987259E-9</v>
      </c>
      <c r="D239">
        <f t="shared" si="19"/>
        <v>2.3044564708987259</v>
      </c>
    </row>
    <row r="240" spans="1:4">
      <c r="A240">
        <f t="shared" si="18"/>
        <v>16.833333333333332</v>
      </c>
      <c r="B240">
        <f t="shared" si="20"/>
        <v>1010</v>
      </c>
      <c r="C240">
        <f t="shared" si="17"/>
        <v>2.2519337435924191E-9</v>
      </c>
      <c r="D240">
        <f t="shared" si="19"/>
        <v>2.2519337435924189</v>
      </c>
    </row>
    <row r="241" spans="1:4">
      <c r="A241">
        <f t="shared" si="18"/>
        <v>16.916666666666668</v>
      </c>
      <c r="B241">
        <f t="shared" si="20"/>
        <v>1015</v>
      </c>
      <c r="C241">
        <f t="shared" si="17"/>
        <v>2.2006081041541326E-9</v>
      </c>
      <c r="D241">
        <f t="shared" si="19"/>
        <v>2.2006081041541328</v>
      </c>
    </row>
    <row r="242" spans="1:4">
      <c r="A242">
        <f t="shared" si="18"/>
        <v>17</v>
      </c>
      <c r="B242" s="16">
        <f t="shared" si="20"/>
        <v>1020</v>
      </c>
      <c r="C242">
        <f>$E$36*EXP(-$E$32*(B242-720))+(1/$E$32)*($E$33+$E$34*((B242-720)-1/$E$32))</f>
        <v>2.150452268788121E-9</v>
      </c>
      <c r="D242">
        <f t="shared" si="19"/>
        <v>2.1504522687881211</v>
      </c>
    </row>
    <row r="243" spans="1:4">
      <c r="A243">
        <f t="shared" si="18"/>
        <v>17.083333333333332</v>
      </c>
      <c r="B243">
        <f t="shared" si="20"/>
        <v>1025</v>
      </c>
      <c r="C243">
        <f>$F$36*EXP(-$F$32*(B243-1020))+(1/$F$32)*($F$33+$F$34*((B243-1020)-1/$F$32))</f>
        <v>2.6952713688336038E-9</v>
      </c>
      <c r="D243">
        <f t="shared" si="19"/>
        <v>2.6952713688336036</v>
      </c>
    </row>
    <row r="244" spans="1:4">
      <c r="A244">
        <f t="shared" si="18"/>
        <v>17.166666666666668</v>
      </c>
      <c r="B244">
        <f t="shared" si="20"/>
        <v>1030</v>
      </c>
      <c r="C244">
        <f t="shared" ref="C244:C278" si="21">$F$36*EXP(-$F$32*(B244-1020))+(1/$F$32)*($F$33+$F$34*((B244-1020)-1/$F$32))</f>
        <v>4.4107904457958537E-9</v>
      </c>
      <c r="D244">
        <f t="shared" si="19"/>
        <v>4.410790445795854</v>
      </c>
    </row>
    <row r="245" spans="1:4">
      <c r="A245">
        <f t="shared" si="18"/>
        <v>17.25</v>
      </c>
      <c r="B245">
        <f t="shared" si="20"/>
        <v>1035</v>
      </c>
      <c r="C245">
        <f t="shared" si="21"/>
        <v>7.2703271316525905E-9</v>
      </c>
      <c r="D245">
        <f t="shared" si="19"/>
        <v>7.2703271316525901</v>
      </c>
    </row>
    <row r="246" spans="1:4">
      <c r="A246">
        <f t="shared" si="18"/>
        <v>17.333333333333332</v>
      </c>
      <c r="B246">
        <f t="shared" si="20"/>
        <v>1040</v>
      </c>
      <c r="C246">
        <f t="shared" si="21"/>
        <v>1.1247807197768095E-8</v>
      </c>
      <c r="D246">
        <f t="shared" si="19"/>
        <v>11.247807197768095</v>
      </c>
    </row>
    <row r="247" spans="1:4">
      <c r="A247">
        <f t="shared" si="18"/>
        <v>17.416666666666668</v>
      </c>
      <c r="B247">
        <f t="shared" si="20"/>
        <v>1045</v>
      </c>
      <c r="C247">
        <f t="shared" si="21"/>
        <v>1.6317750694294663E-8</v>
      </c>
      <c r="D247">
        <f t="shared" si="19"/>
        <v>16.317750694294663</v>
      </c>
    </row>
    <row r="248" spans="1:4">
      <c r="A248">
        <f t="shared" si="18"/>
        <v>17.5</v>
      </c>
      <c r="B248">
        <f t="shared" si="20"/>
        <v>1050</v>
      </c>
      <c r="C248">
        <f t="shared" si="21"/>
        <v>2.2455258405484738E-8</v>
      </c>
      <c r="D248">
        <f t="shared" si="19"/>
        <v>22.455258405484738</v>
      </c>
    </row>
    <row r="249" spans="1:4">
      <c r="A249">
        <f t="shared" si="18"/>
        <v>17.583333333333332</v>
      </c>
      <c r="B249">
        <f t="shared" si="20"/>
        <v>1055</v>
      </c>
      <c r="C249">
        <f t="shared" si="21"/>
        <v>2.9635998613713944E-8</v>
      </c>
      <c r="D249">
        <f t="shared" si="19"/>
        <v>29.635998613713944</v>
      </c>
    </row>
    <row r="250" spans="1:4">
      <c r="A250">
        <f t="shared" si="18"/>
        <v>17.666666666666668</v>
      </c>
      <c r="B250">
        <f t="shared" si="20"/>
        <v>1060</v>
      </c>
      <c r="C250">
        <f t="shared" si="21"/>
        <v>3.783619416517215E-8</v>
      </c>
      <c r="D250">
        <f t="shared" si="19"/>
        <v>37.836194165172152</v>
      </c>
    </row>
    <row r="251" spans="1:4">
      <c r="A251">
        <f t="shared" si="18"/>
        <v>17.75</v>
      </c>
      <c r="B251">
        <f t="shared" si="20"/>
        <v>1065</v>
      </c>
      <c r="C251">
        <f>$F$36*EXP(-$F$32*(B251-1020))+(1/$F$32)*($F$33+$F$34*((B251-1020)-1/$F$32))</f>
        <v>4.7032609830349739E-8</v>
      </c>
      <c r="D251">
        <f t="shared" si="19"/>
        <v>47.032609830349742</v>
      </c>
    </row>
    <row r="252" spans="1:4">
      <c r="A252">
        <f t="shared" si="18"/>
        <v>17.833333333333332</v>
      </c>
      <c r="B252">
        <f t="shared" si="20"/>
        <v>1070</v>
      </c>
      <c r="C252">
        <f t="shared" si="21"/>
        <v>5.7202539952607406E-8</v>
      </c>
      <c r="D252">
        <f t="shared" si="19"/>
        <v>57.20253995260741</v>
      </c>
    </row>
    <row r="253" spans="1:4">
      <c r="A253">
        <f t="shared" si="18"/>
        <v>17.916666666666668</v>
      </c>
      <c r="B253">
        <f t="shared" si="20"/>
        <v>1075</v>
      </c>
      <c r="C253">
        <f t="shared" si="21"/>
        <v>6.8323796378250581E-8</v>
      </c>
      <c r="D253">
        <f t="shared" si="19"/>
        <v>68.323796378250577</v>
      </c>
    </row>
    <row r="254" spans="1:4">
      <c r="A254">
        <f t="shared" si="18"/>
        <v>18</v>
      </c>
      <c r="B254">
        <f t="shared" si="20"/>
        <v>1080</v>
      </c>
      <c r="C254">
        <f t="shared" si="21"/>
        <v>8.0374696661703845E-8</v>
      </c>
      <c r="D254">
        <f t="shared" si="19"/>
        <v>80.374696661703851</v>
      </c>
    </row>
    <row r="255" spans="1:4">
      <c r="A255">
        <f t="shared" si="18"/>
        <v>18.083333333333332</v>
      </c>
      <c r="B255">
        <f t="shared" si="20"/>
        <v>1085</v>
      </c>
      <c r="C255">
        <f t="shared" si="21"/>
        <v>9.3334052539507773E-8</v>
      </c>
      <c r="D255">
        <f t="shared" si="19"/>
        <v>93.334052539507766</v>
      </c>
    </row>
    <row r="256" spans="1:4">
      <c r="A256">
        <f t="shared" si="18"/>
        <v>18.166666666666668</v>
      </c>
      <c r="B256">
        <f t="shared" si="20"/>
        <v>1090</v>
      </c>
      <c r="C256">
        <f t="shared" si="21"/>
        <v>1.0718115866701627E-7</v>
      </c>
      <c r="D256">
        <f t="shared" si="19"/>
        <v>107.18115866701626</v>
      </c>
    </row>
    <row r="257" spans="1:4">
      <c r="A257">
        <f t="shared" si="18"/>
        <v>18.25</v>
      </c>
      <c r="B257">
        <f t="shared" si="20"/>
        <v>1095</v>
      </c>
      <c r="C257">
        <f t="shared" si="21"/>
        <v>1.2189578161180374E-7</v>
      </c>
      <c r="D257">
        <f t="shared" si="19"/>
        <v>121.89578161180374</v>
      </c>
    </row>
    <row r="258" spans="1:4">
      <c r="A258">
        <f t="shared" si="18"/>
        <v>18.333333333333332</v>
      </c>
      <c r="B258">
        <f t="shared" si="20"/>
        <v>1100</v>
      </c>
      <c r="C258">
        <f t="shared" si="21"/>
        <v>1.374581490979336E-7</v>
      </c>
      <c r="D258">
        <f t="shared" si="19"/>
        <v>137.45814909793361</v>
      </c>
    </row>
    <row r="259" spans="1:4">
      <c r="A259">
        <f t="shared" si="18"/>
        <v>18.416666666666668</v>
      </c>
      <c r="B259">
        <f t="shared" si="20"/>
        <v>1105</v>
      </c>
      <c r="C259">
        <f t="shared" si="21"/>
        <v>1.5384893949536677E-7</v>
      </c>
      <c r="D259">
        <f t="shared" si="19"/>
        <v>153.84893949536678</v>
      </c>
    </row>
    <row r="260" spans="1:4">
      <c r="A260">
        <f t="shared" si="18"/>
        <v>18.5</v>
      </c>
      <c r="B260">
        <f t="shared" si="20"/>
        <v>1110</v>
      </c>
      <c r="C260">
        <f t="shared" si="21"/>
        <v>1.710492715489297E-7</v>
      </c>
      <c r="D260">
        <f t="shared" si="19"/>
        <v>171.04927154892971</v>
      </c>
    </row>
    <row r="261" spans="1:4">
      <c r="A261">
        <f t="shared" si="18"/>
        <v>18.583333333333332</v>
      </c>
      <c r="B261">
        <f t="shared" si="20"/>
        <v>1115</v>
      </c>
      <c r="C261">
        <f t="shared" si="21"/>
        <v>1.8904069434137295E-7</v>
      </c>
      <c r="D261">
        <f t="shared" si="19"/>
        <v>189.04069434137296</v>
      </c>
    </row>
    <row r="262" spans="1:4">
      <c r="A262">
        <f t="shared" si="18"/>
        <v>18.666666666666668</v>
      </c>
      <c r="B262">
        <f t="shared" si="20"/>
        <v>1120</v>
      </c>
      <c r="C262">
        <f t="shared" si="21"/>
        <v>2.0780517748519485E-7</v>
      </c>
      <c r="D262">
        <f t="shared" si="19"/>
        <v>207.80517748519486</v>
      </c>
    </row>
    <row r="263" spans="1:4">
      <c r="A263">
        <f t="shared" si="18"/>
        <v>18.75</v>
      </c>
      <c r="B263">
        <f t="shared" si="20"/>
        <v>1125</v>
      </c>
      <c r="C263">
        <f t="shared" si="21"/>
        <v>2.2732510153800613E-7</v>
      </c>
      <c r="D263">
        <f t="shared" si="19"/>
        <v>227.32510153800612</v>
      </c>
    </row>
    <row r="264" spans="1:4">
      <c r="A264">
        <f t="shared" si="18"/>
        <v>18.833333333333332</v>
      </c>
      <c r="B264">
        <f t="shared" si="20"/>
        <v>1130</v>
      </c>
      <c r="C264">
        <f t="shared" si="21"/>
        <v>2.4758324863634936E-7</v>
      </c>
      <c r="D264">
        <f t="shared" si="19"/>
        <v>247.58324863634937</v>
      </c>
    </row>
    <row r="265" spans="1:4">
      <c r="A265">
        <f t="shared" si="18"/>
        <v>18.916666666666668</v>
      </c>
      <c r="B265">
        <f t="shared" si="20"/>
        <v>1135</v>
      </c>
      <c r="C265">
        <f t="shared" si="21"/>
        <v>2.685627933429902E-7</v>
      </c>
      <c r="D265">
        <f t="shared" si="19"/>
        <v>268.56279334299018</v>
      </c>
    </row>
    <row r="266" spans="1:4">
      <c r="A266">
        <f t="shared" si="18"/>
        <v>19</v>
      </c>
      <c r="B266">
        <f t="shared" si="20"/>
        <v>1140</v>
      </c>
      <c r="C266">
        <f t="shared" si="21"/>
        <v>2.902472937028128E-7</v>
      </c>
      <c r="D266">
        <f t="shared" si="19"/>
        <v>290.24729370281278</v>
      </c>
    </row>
    <row r="267" spans="1:4">
      <c r="A267">
        <f t="shared" si="18"/>
        <v>19.083333333333332</v>
      </c>
      <c r="B267">
        <f t="shared" si="20"/>
        <v>1145</v>
      </c>
      <c r="C267">
        <f t="shared" si="21"/>
        <v>3.1262068250257052E-7</v>
      </c>
      <c r="D267">
        <f t="shared" si="19"/>
        <v>312.6206825025705</v>
      </c>
    </row>
    <row r="268" spans="1:4">
      <c r="A268">
        <f t="shared" si="18"/>
        <v>19.166666666666668</v>
      </c>
      <c r="B268">
        <f t="shared" si="20"/>
        <v>1150</v>
      </c>
      <c r="C268">
        <f t="shared" si="21"/>
        <v>3.3566725872984228E-7</v>
      </c>
      <c r="D268">
        <f t="shared" si="19"/>
        <v>335.66725872984227</v>
      </c>
    </row>
    <row r="269" spans="1:4">
      <c r="A269">
        <f t="shared" si="18"/>
        <v>19.25</v>
      </c>
      <c r="B269">
        <f t="shared" si="20"/>
        <v>1155</v>
      </c>
      <c r="C269">
        <f t="shared" si="21"/>
        <v>3.5937167922665138E-7</v>
      </c>
      <c r="D269">
        <f t="shared" si="19"/>
        <v>359.37167922665139</v>
      </c>
    </row>
    <row r="270" spans="1:4">
      <c r="A270">
        <f t="shared" si="18"/>
        <v>19.333333333333332</v>
      </c>
      <c r="B270">
        <f t="shared" si="20"/>
        <v>1160</v>
      </c>
      <c r="C270">
        <f t="shared" si="21"/>
        <v>3.837189505333191E-7</v>
      </c>
      <c r="D270">
        <f t="shared" si="19"/>
        <v>383.71895053331912</v>
      </c>
    </row>
    <row r="271" spans="1:4">
      <c r="A271">
        <f t="shared" si="18"/>
        <v>19.416666666666668</v>
      </c>
      <c r="B271">
        <f t="shared" si="20"/>
        <v>1165</v>
      </c>
      <c r="C271">
        <f t="shared" si="21"/>
        <v>4.0869442091820657E-7</v>
      </c>
      <c r="D271">
        <f t="shared" si="19"/>
        <v>408.69442091820656</v>
      </c>
    </row>
    <row r="272" spans="1:4">
      <c r="A272">
        <f t="shared" si="18"/>
        <v>19.5</v>
      </c>
      <c r="B272">
        <f t="shared" si="20"/>
        <v>1170</v>
      </c>
      <c r="C272">
        <f t="shared" si="21"/>
        <v>4.3428377258911599E-7</v>
      </c>
      <c r="D272">
        <f t="shared" si="19"/>
        <v>434.28377258911598</v>
      </c>
    </row>
    <row r="273" spans="1:4">
      <c r="A273">
        <f t="shared" si="18"/>
        <v>19.583333333333332</v>
      </c>
      <c r="B273">
        <f t="shared" si="20"/>
        <v>1175</v>
      </c>
      <c r="C273">
        <f t="shared" si="21"/>
        <v>4.60473014082207E-7</v>
      </c>
      <c r="D273">
        <f t="shared" si="19"/>
        <v>460.47301408220699</v>
      </c>
    </row>
    <row r="274" spans="1:4">
      <c r="A274">
        <f t="shared" si="18"/>
        <v>19.666666666666668</v>
      </c>
      <c r="B274">
        <f t="shared" si="20"/>
        <v>1180</v>
      </c>
      <c r="C274">
        <f t="shared" si="21"/>
        <v>4.8724847282438386E-7</v>
      </c>
      <c r="D274">
        <f t="shared" si="19"/>
        <v>487.24847282438384</v>
      </c>
    </row>
    <row r="275" spans="1:4">
      <c r="A275">
        <f t="shared" si="18"/>
        <v>19.75</v>
      </c>
      <c r="B275">
        <f t="shared" si="20"/>
        <v>1185</v>
      </c>
      <c r="C275">
        <f t="shared" si="21"/>
        <v>5.1459678786519895E-7</v>
      </c>
      <c r="D275">
        <f t="shared" si="19"/>
        <v>514.59678786519896</v>
      </c>
    </row>
    <row r="276" spans="1:4">
      <c r="A276">
        <f t="shared" si="18"/>
        <v>19.833333333333332</v>
      </c>
      <c r="B276">
        <f t="shared" si="20"/>
        <v>1190</v>
      </c>
      <c r="C276">
        <f t="shared" si="21"/>
        <v>5.4250490277441013E-7</v>
      </c>
      <c r="D276">
        <f t="shared" si="19"/>
        <v>542.50490277441008</v>
      </c>
    </row>
    <row r="277" spans="1:4">
      <c r="A277">
        <f t="shared" si="18"/>
        <v>19.916666666666668</v>
      </c>
      <c r="B277">
        <f t="shared" si="20"/>
        <v>1195</v>
      </c>
      <c r="C277">
        <f t="shared" si="21"/>
        <v>5.7096005870141387E-7</v>
      </c>
      <c r="D277">
        <f t="shared" si="19"/>
        <v>570.96005870141391</v>
      </c>
    </row>
    <row r="278" spans="1:4">
      <c r="A278">
        <f t="shared" si="18"/>
        <v>20</v>
      </c>
      <c r="B278" s="16">
        <f t="shared" si="20"/>
        <v>1200</v>
      </c>
      <c r="C278">
        <f t="shared" si="21"/>
        <v>5.9994978759286858E-7</v>
      </c>
      <c r="D278">
        <f t="shared" si="19"/>
        <v>599.94978759286857</v>
      </c>
    </row>
    <row r="279" spans="1:4">
      <c r="A279">
        <f t="shared" si="18"/>
        <v>20.083333333333332</v>
      </c>
      <c r="B279">
        <f t="shared" si="20"/>
        <v>1205</v>
      </c>
      <c r="C279">
        <f>$G$36*EXP(-$G$32*(B279-1200))+(1/$G$32)*($G$33+$G$34*((B279-1200)-1/$G$32))</f>
        <v>6.2886807377161117E-7</v>
      </c>
      <c r="D279">
        <f t="shared" si="19"/>
        <v>628.86807377161119</v>
      </c>
    </row>
    <row r="280" spans="1:4">
      <c r="A280">
        <f t="shared" si="18"/>
        <v>20.166666666666668</v>
      </c>
      <c r="B280">
        <f t="shared" si="20"/>
        <v>1210</v>
      </c>
      <c r="C280">
        <f t="shared" ref="C280:C314" si="22">$G$36*EXP(-$G$32*(B280-1200))+(1/$G$32)*($G$33+$G$34*((B280-1200)-1/$G$32))</f>
        <v>6.571272599507171E-7</v>
      </c>
      <c r="D280">
        <f t="shared" si="19"/>
        <v>657.12725995071708</v>
      </c>
    </row>
    <row r="281" spans="1:4">
      <c r="A281">
        <f t="shared" si="18"/>
        <v>20.25</v>
      </c>
      <c r="B281">
        <f t="shared" si="20"/>
        <v>1215</v>
      </c>
      <c r="C281">
        <f t="shared" si="22"/>
        <v>6.8474236821022399E-7</v>
      </c>
      <c r="D281">
        <f t="shared" si="19"/>
        <v>684.74236821022396</v>
      </c>
    </row>
    <row r="282" spans="1:4">
      <c r="A282">
        <f t="shared" si="18"/>
        <v>20.333333333333332</v>
      </c>
      <c r="B282">
        <f t="shared" si="20"/>
        <v>1220</v>
      </c>
      <c r="C282">
        <f t="shared" si="22"/>
        <v>7.1172807824981871E-7</v>
      </c>
      <c r="D282">
        <f t="shared" si="19"/>
        <v>711.72807824981874</v>
      </c>
    </row>
    <row r="283" spans="1:4">
      <c r="A283">
        <f t="shared" si="18"/>
        <v>20.416666666666668</v>
      </c>
      <c r="B283">
        <f t="shared" si="20"/>
        <v>1225</v>
      </c>
      <c r="C283">
        <f t="shared" si="22"/>
        <v>7.3809873519230564E-7</v>
      </c>
      <c r="D283">
        <f t="shared" si="19"/>
        <v>738.09873519230564</v>
      </c>
    </row>
    <row r="284" spans="1:4">
      <c r="A284">
        <f t="shared" si="18"/>
        <v>20.5</v>
      </c>
      <c r="B284">
        <f t="shared" si="20"/>
        <v>1230</v>
      </c>
      <c r="C284">
        <f t="shared" si="22"/>
        <v>7.6386835720921724E-7</v>
      </c>
      <c r="D284">
        <f t="shared" si="19"/>
        <v>763.86835720921727</v>
      </c>
    </row>
    <row r="285" spans="1:4">
      <c r="A285">
        <f t="shared" si="18"/>
        <v>20.583333333333332</v>
      </c>
      <c r="B285">
        <f t="shared" si="20"/>
        <v>1235</v>
      </c>
      <c r="C285">
        <f t="shared" si="22"/>
        <v>7.8905064297262452E-7</v>
      </c>
      <c r="D285">
        <f t="shared" si="19"/>
        <v>789.05064297262447</v>
      </c>
    </row>
    <row r="286" spans="1:4">
      <c r="A286">
        <f t="shared" si="18"/>
        <v>20.666666666666668</v>
      </c>
      <c r="B286">
        <f t="shared" si="20"/>
        <v>1240</v>
      </c>
      <c r="C286">
        <f t="shared" si="22"/>
        <v>8.1365897893710812E-7</v>
      </c>
      <c r="D286">
        <f t="shared" si="19"/>
        <v>813.65897893710815</v>
      </c>
    </row>
    <row r="287" spans="1:4">
      <c r="A287">
        <f t="shared" si="18"/>
        <v>20.75</v>
      </c>
      <c r="B287">
        <f t="shared" si="20"/>
        <v>1245</v>
      </c>
      <c r="C287">
        <f t="shared" si="22"/>
        <v>8.3770644645575807E-7</v>
      </c>
      <c r="D287">
        <f t="shared" si="19"/>
        <v>837.70644645575805</v>
      </c>
    </row>
    <row r="288" spans="1:4">
      <c r="A288">
        <f t="shared" si="18"/>
        <v>20.833333333333332</v>
      </c>
      <c r="B288">
        <f t="shared" si="20"/>
        <v>1250</v>
      </c>
      <c r="C288">
        <f t="shared" si="22"/>
        <v>8.6120582873398822E-7</v>
      </c>
      <c r="D288">
        <f t="shared" si="19"/>
        <v>861.20582873398826</v>
      </c>
    </row>
    <row r="289" spans="1:4">
      <c r="A289">
        <f t="shared" si="18"/>
        <v>20.916666666666668</v>
      </c>
      <c r="B289">
        <f t="shared" si="20"/>
        <v>1255</v>
      </c>
      <c r="C289">
        <f t="shared" si="22"/>
        <v>8.8416961762486102E-7</v>
      </c>
      <c r="D289">
        <f t="shared" si="19"/>
        <v>884.16961762486096</v>
      </c>
    </row>
    <row r="290" spans="1:4">
      <c r="A290">
        <f t="shared" si="18"/>
        <v>21</v>
      </c>
      <c r="B290">
        <f t="shared" si="20"/>
        <v>1260</v>
      </c>
      <c r="C290">
        <f t="shared" si="22"/>
        <v>9.0661002026953399E-7</v>
      </c>
      <c r="D290">
        <f t="shared" si="19"/>
        <v>906.61002026953395</v>
      </c>
    </row>
    <row r="291" spans="1:4">
      <c r="A291">
        <f t="shared" si="18"/>
        <v>21.083333333333332</v>
      </c>
      <c r="B291">
        <f t="shared" si="20"/>
        <v>1265</v>
      </c>
      <c r="C291">
        <f t="shared" si="22"/>
        <v>9.285389655863578E-7</v>
      </c>
      <c r="D291">
        <f t="shared" si="19"/>
        <v>928.53896558635779</v>
      </c>
    </row>
    <row r="292" spans="1:4">
      <c r="A292">
        <f t="shared" si="18"/>
        <v>21.166666666666668</v>
      </c>
      <c r="B292">
        <f t="shared" si="20"/>
        <v>1270</v>
      </c>
      <c r="C292">
        <f t="shared" si="22"/>
        <v>9.4996811061207834E-7</v>
      </c>
      <c r="D292">
        <f t="shared" si="19"/>
        <v>949.96811061207836</v>
      </c>
    </row>
    <row r="293" spans="1:4">
      <c r="A293">
        <f t="shared" si="18"/>
        <v>21.25</v>
      </c>
      <c r="B293">
        <f t="shared" si="20"/>
        <v>1275</v>
      </c>
      <c r="C293">
        <f t="shared" si="22"/>
        <v>9.7090884669850826E-7</v>
      </c>
      <c r="D293">
        <f t="shared" si="19"/>
        <v>970.90884669850823</v>
      </c>
    </row>
    <row r="294" spans="1:4">
      <c r="A294">
        <f t="shared" si="18"/>
        <v>21.333333333333332</v>
      </c>
      <c r="B294">
        <f t="shared" si="20"/>
        <v>1280</v>
      </c>
      <c r="C294">
        <f t="shared" si="22"/>
        <v>9.913723055679671E-7</v>
      </c>
      <c r="D294">
        <f t="shared" si="19"/>
        <v>991.37230556796715</v>
      </c>
    </row>
    <row r="295" spans="1:4">
      <c r="A295">
        <f t="shared" ref="A295:A358" si="23">B295/60</f>
        <v>21.416666666666668</v>
      </c>
      <c r="B295">
        <f t="shared" si="20"/>
        <v>1285</v>
      </c>
      <c r="C295">
        <f t="shared" si="22"/>
        <v>1.011369365230708E-6</v>
      </c>
      <c r="D295">
        <f t="shared" ref="D295:D358" si="24">C295*10^9</f>
        <v>1011.369365230708</v>
      </c>
    </row>
    <row r="296" spans="1:4">
      <c r="A296">
        <f t="shared" si="23"/>
        <v>21.5</v>
      </c>
      <c r="B296">
        <f t="shared" si="20"/>
        <v>1290</v>
      </c>
      <c r="C296">
        <f t="shared" si="22"/>
        <v>1.0309106557674711E-6</v>
      </c>
      <c r="D296">
        <f t="shared" si="24"/>
        <v>1030.9106557674711</v>
      </c>
    </row>
    <row r="297" spans="1:4">
      <c r="A297">
        <f t="shared" si="23"/>
        <v>21.583333333333332</v>
      </c>
      <c r="B297">
        <f t="shared" si="20"/>
        <v>1295</v>
      </c>
      <c r="C297">
        <f t="shared" si="22"/>
        <v>1.050006564980249E-6</v>
      </c>
      <c r="D297">
        <f t="shared" si="24"/>
        <v>1050.0065649802491</v>
      </c>
    </row>
    <row r="298" spans="1:4">
      <c r="A298">
        <f t="shared" si="23"/>
        <v>21.666666666666668</v>
      </c>
      <c r="B298">
        <f t="shared" ref="B298:B361" si="25">B297+$J$31/372</f>
        <v>1300</v>
      </c>
      <c r="C298">
        <f t="shared" si="22"/>
        <v>1.0686672439142542E-6</v>
      </c>
      <c r="D298">
        <f t="shared" si="24"/>
        <v>1068.6672439142542</v>
      </c>
    </row>
    <row r="299" spans="1:4">
      <c r="A299">
        <f t="shared" si="23"/>
        <v>21.75</v>
      </c>
      <c r="B299">
        <f t="shared" si="25"/>
        <v>1305</v>
      </c>
      <c r="C299">
        <f t="shared" si="22"/>
        <v>1.0869026122540354E-6</v>
      </c>
      <c r="D299">
        <f t="shared" si="24"/>
        <v>1086.9026122540354</v>
      </c>
    </row>
    <row r="300" spans="1:4">
      <c r="A300">
        <f t="shared" si="23"/>
        <v>21.833333333333332</v>
      </c>
      <c r="B300">
        <f t="shared" si="25"/>
        <v>1310</v>
      </c>
      <c r="C300">
        <f t="shared" si="22"/>
        <v>1.1047223635966048E-6</v>
      </c>
      <c r="D300">
        <f t="shared" si="24"/>
        <v>1104.7223635966047</v>
      </c>
    </row>
    <row r="301" spans="1:4">
      <c r="A301">
        <f t="shared" si="23"/>
        <v>21.916666666666668</v>
      </c>
      <c r="B301">
        <f t="shared" si="25"/>
        <v>1315</v>
      </c>
      <c r="C301">
        <f t="shared" si="22"/>
        <v>1.1221359706043814E-6</v>
      </c>
      <c r="D301">
        <f t="shared" si="24"/>
        <v>1122.1359706043813</v>
      </c>
    </row>
    <row r="302" spans="1:4">
      <c r="A302">
        <f t="shared" si="23"/>
        <v>22</v>
      </c>
      <c r="B302">
        <f t="shared" si="25"/>
        <v>1320</v>
      </c>
      <c r="C302">
        <f t="shared" si="22"/>
        <v>1.1391526900406899E-6</v>
      </c>
      <c r="D302">
        <f t="shared" si="24"/>
        <v>1139.15269004069</v>
      </c>
    </row>
    <row r="303" spans="1:4">
      <c r="A303">
        <f t="shared" si="23"/>
        <v>22.083333333333332</v>
      </c>
      <c r="B303">
        <f t="shared" si="25"/>
        <v>1325</v>
      </c>
      <c r="C303">
        <f t="shared" si="22"/>
        <v>1.1557815676904915E-6</v>
      </c>
      <c r="D303">
        <f t="shared" si="24"/>
        <v>1155.7815676904916</v>
      </c>
    </row>
    <row r="304" spans="1:4">
      <c r="A304">
        <f t="shared" si="23"/>
        <v>22.166666666666668</v>
      </c>
      <c r="B304">
        <f t="shared" si="25"/>
        <v>1330</v>
      </c>
      <c r="C304">
        <f t="shared" si="22"/>
        <v>1.1720314431689612E-6</v>
      </c>
      <c r="D304">
        <f t="shared" si="24"/>
        <v>1172.0314431689612</v>
      </c>
    </row>
    <row r="305" spans="1:4">
      <c r="A305">
        <f t="shared" si="23"/>
        <v>22.25</v>
      </c>
      <c r="B305">
        <f t="shared" si="25"/>
        <v>1335</v>
      </c>
      <c r="C305">
        <f t="shared" si="22"/>
        <v>1.1879109546204705E-6</v>
      </c>
      <c r="D305">
        <f t="shared" si="24"/>
        <v>1187.9109546204704</v>
      </c>
    </row>
    <row r="306" spans="1:4">
      <c r="A306">
        <f t="shared" si="23"/>
        <v>22.333333333333332</v>
      </c>
      <c r="B306">
        <f t="shared" si="25"/>
        <v>1340</v>
      </c>
      <c r="C306">
        <f t="shared" si="22"/>
        <v>1.2034285433104705E-6</v>
      </c>
      <c r="D306">
        <f t="shared" si="24"/>
        <v>1203.4285433104706</v>
      </c>
    </row>
    <row r="307" spans="1:4">
      <c r="A307">
        <f t="shared" si="23"/>
        <v>22.416666666666668</v>
      </c>
      <c r="B307">
        <f t="shared" si="25"/>
        <v>1345</v>
      </c>
      <c r="C307">
        <f t="shared" si="22"/>
        <v>1.2185924581127196E-6</v>
      </c>
      <c r="D307">
        <f t="shared" si="24"/>
        <v>1218.5924581127197</v>
      </c>
    </row>
    <row r="308" spans="1:4">
      <c r="A308">
        <f t="shared" si="23"/>
        <v>22.5</v>
      </c>
      <c r="B308">
        <f t="shared" si="25"/>
        <v>1350</v>
      </c>
      <c r="C308">
        <f t="shared" si="22"/>
        <v>1.2334107598942356E-6</v>
      </c>
      <c r="D308">
        <f t="shared" si="24"/>
        <v>1233.4107598942355</v>
      </c>
    </row>
    <row r="309" spans="1:4">
      <c r="A309">
        <f t="shared" si="23"/>
        <v>22.583333333333332</v>
      </c>
      <c r="B309">
        <f t="shared" si="25"/>
        <v>1355</v>
      </c>
      <c r="C309">
        <f t="shared" si="22"/>
        <v>1.2478913258003114E-6</v>
      </c>
      <c r="D309">
        <f t="shared" si="24"/>
        <v>1247.8913258003113</v>
      </c>
    </row>
    <row r="310" spans="1:4">
      <c r="A310">
        <f t="shared" si="23"/>
        <v>22.666666666666668</v>
      </c>
      <c r="B310">
        <f t="shared" si="25"/>
        <v>1360</v>
      </c>
      <c r="C310">
        <f t="shared" si="22"/>
        <v>1.2620418534418635E-6</v>
      </c>
      <c r="D310">
        <f t="shared" si="24"/>
        <v>1262.0418534418634</v>
      </c>
    </row>
    <row r="311" spans="1:4">
      <c r="A311">
        <f t="shared" si="23"/>
        <v>22.75</v>
      </c>
      <c r="B311">
        <f t="shared" si="25"/>
        <v>1365</v>
      </c>
      <c r="C311">
        <f t="shared" si="22"/>
        <v>1.2758698649873455E-6</v>
      </c>
      <c r="D311">
        <f t="shared" si="24"/>
        <v>1275.8698649873456</v>
      </c>
    </row>
    <row r="312" spans="1:4">
      <c r="A312">
        <f t="shared" si="23"/>
        <v>22.833333333333332</v>
      </c>
      <c r="B312">
        <f t="shared" si="25"/>
        <v>1370</v>
      </c>
      <c r="C312">
        <f t="shared" si="22"/>
        <v>1.2893827111613989E-6</v>
      </c>
      <c r="D312">
        <f t="shared" si="24"/>
        <v>1289.3827111613989</v>
      </c>
    </row>
    <row r="313" spans="1:4">
      <c r="A313">
        <f t="shared" si="23"/>
        <v>22.916666666666668</v>
      </c>
      <c r="B313">
        <f t="shared" si="25"/>
        <v>1375</v>
      </c>
      <c r="C313">
        <f t="shared" si="22"/>
        <v>1.3025875751523672E-6</v>
      </c>
      <c r="D313">
        <f t="shared" si="24"/>
        <v>1302.5875751523672</v>
      </c>
    </row>
    <row r="314" spans="1:4">
      <c r="A314">
        <f t="shared" si="23"/>
        <v>23</v>
      </c>
      <c r="B314" s="16">
        <f t="shared" si="25"/>
        <v>1380</v>
      </c>
      <c r="C314">
        <f t="shared" si="22"/>
        <v>1.3154914764307513E-6</v>
      </c>
      <c r="D314">
        <f t="shared" si="24"/>
        <v>1315.4914764307514</v>
      </c>
    </row>
    <row r="315" spans="1:4">
      <c r="A315">
        <f t="shared" si="23"/>
        <v>23.083333333333332</v>
      </c>
      <c r="B315">
        <f t="shared" si="25"/>
        <v>1385</v>
      </c>
      <c r="C315">
        <f>$H$36*EXP(-$H$32*(B315-1380))+(1/$H$32)*($H$33+$H$34*((B315-1380)-1/$H$32))</f>
        <v>1.284915216692796E-6</v>
      </c>
      <c r="D315">
        <f t="shared" si="24"/>
        <v>1284.9152166927961</v>
      </c>
    </row>
    <row r="316" spans="1:4">
      <c r="A316">
        <f t="shared" si="23"/>
        <v>23.166666666666668</v>
      </c>
      <c r="B316">
        <f t="shared" si="25"/>
        <v>1390</v>
      </c>
      <c r="C316">
        <f t="shared" ref="C316:C350" si="26">$H$36*EXP(-$H$32*(B316-1380))+(1/$H$32)*($H$33+$H$34*((B316-1380)-1/$H$32))</f>
        <v>1.2538527277792433E-6</v>
      </c>
      <c r="D316">
        <f t="shared" si="24"/>
        <v>1253.8527277792434</v>
      </c>
    </row>
    <row r="317" spans="1:4">
      <c r="A317">
        <f t="shared" si="23"/>
        <v>23.25</v>
      </c>
      <c r="B317">
        <f t="shared" si="25"/>
        <v>1395</v>
      </c>
      <c r="C317">
        <f t="shared" si="26"/>
        <v>1.2223150917316594E-6</v>
      </c>
      <c r="D317">
        <f t="shared" si="24"/>
        <v>1222.3150917316593</v>
      </c>
    </row>
    <row r="318" spans="1:4">
      <c r="A318">
        <f t="shared" si="23"/>
        <v>23.333333333333332</v>
      </c>
      <c r="B318">
        <f t="shared" si="25"/>
        <v>1400</v>
      </c>
      <c r="C318">
        <f t="shared" si="26"/>
        <v>1.1903131380118575E-6</v>
      </c>
      <c r="D318">
        <f t="shared" si="24"/>
        <v>1190.3131380118575</v>
      </c>
    </row>
    <row r="319" spans="1:4">
      <c r="A319">
        <f t="shared" si="23"/>
        <v>23.416666666666668</v>
      </c>
      <c r="B319">
        <f t="shared" si="25"/>
        <v>1405</v>
      </c>
      <c r="C319">
        <f t="shared" si="26"/>
        <v>1.1578574492586454E-6</v>
      </c>
      <c r="D319">
        <f t="shared" si="24"/>
        <v>1157.8574492586454</v>
      </c>
    </row>
    <row r="320" spans="1:4">
      <c r="A320">
        <f t="shared" si="23"/>
        <v>23.5</v>
      </c>
      <c r="B320">
        <f t="shared" si="25"/>
        <v>1410</v>
      </c>
      <c r="C320">
        <f t="shared" si="26"/>
        <v>1.1249583669133702E-6</v>
      </c>
      <c r="D320">
        <f t="shared" si="24"/>
        <v>1124.9583669133701</v>
      </c>
    </row>
    <row r="321" spans="1:4">
      <c r="A321">
        <f t="shared" si="23"/>
        <v>23.583333333333332</v>
      </c>
      <c r="B321">
        <f t="shared" si="25"/>
        <v>1415</v>
      </c>
      <c r="C321">
        <f t="shared" si="26"/>
        <v>1.0916259967172418E-6</v>
      </c>
      <c r="D321">
        <f t="shared" si="24"/>
        <v>1091.6259967172418</v>
      </c>
    </row>
    <row r="322" spans="1:4">
      <c r="A322">
        <f t="shared" si="23"/>
        <v>23.666666666666668</v>
      </c>
      <c r="B322">
        <f t="shared" si="25"/>
        <v>1420</v>
      </c>
      <c r="C322">
        <f t="shared" si="26"/>
        <v>1.0578702140833661E-6</v>
      </c>
      <c r="D322">
        <f t="shared" si="24"/>
        <v>1057.8702140833661</v>
      </c>
    </row>
    <row r="323" spans="1:4">
      <c r="A323">
        <f t="shared" si="23"/>
        <v>23.75</v>
      </c>
      <c r="B323">
        <f t="shared" si="25"/>
        <v>1425</v>
      </c>
      <c r="C323">
        <f t="shared" si="26"/>
        <v>1.0237006693463397E-6</v>
      </c>
      <c r="D323">
        <f t="shared" si="24"/>
        <v>1023.7006693463397</v>
      </c>
    </row>
    <row r="324" spans="1:4">
      <c r="A324">
        <f t="shared" si="23"/>
        <v>23.833333333333332</v>
      </c>
      <c r="B324">
        <f t="shared" si="25"/>
        <v>1430</v>
      </c>
      <c r="C324">
        <f t="shared" si="26"/>
        <v>9.8912679289219418E-7</v>
      </c>
      <c r="D324">
        <f t="shared" si="24"/>
        <v>989.1267928921942</v>
      </c>
    </row>
    <row r="325" spans="1:4">
      <c r="A325">
        <f t="shared" si="23"/>
        <v>23.916666666666668</v>
      </c>
      <c r="B325">
        <f t="shared" si="25"/>
        <v>1435</v>
      </c>
      <c r="C325">
        <f t="shared" si="26"/>
        <v>9.5415780017142139E-7</v>
      </c>
      <c r="D325">
        <f t="shared" si="24"/>
        <v>954.1578001714214</v>
      </c>
    </row>
    <row r="326" spans="1:4">
      <c r="A326">
        <f t="shared" si="23"/>
        <v>24</v>
      </c>
      <c r="B326">
        <f t="shared" si="25"/>
        <v>1440</v>
      </c>
      <c r="C326">
        <f t="shared" si="26"/>
        <v>9.188026965977443E-7</v>
      </c>
      <c r="D326">
        <f t="shared" si="24"/>
        <v>918.80269659774433</v>
      </c>
    </row>
    <row r="327" spans="1:4">
      <c r="A327">
        <f t="shared" si="23"/>
        <v>24.083333333333332</v>
      </c>
      <c r="B327">
        <f t="shared" si="25"/>
        <v>1445</v>
      </c>
      <c r="C327">
        <f t="shared" si="26"/>
        <v>8.8307028233523346E-7</v>
      </c>
      <c r="D327">
        <f t="shared" si="24"/>
        <v>883.0702823352334</v>
      </c>
    </row>
    <row r="328" spans="1:4">
      <c r="A328">
        <f t="shared" si="23"/>
        <v>24.166666666666668</v>
      </c>
      <c r="B328">
        <f t="shared" si="25"/>
        <v>1450</v>
      </c>
      <c r="C328">
        <f t="shared" si="26"/>
        <v>8.4696915697631731E-7</v>
      </c>
      <c r="D328">
        <f t="shared" si="24"/>
        <v>846.96915697631732</v>
      </c>
    </row>
    <row r="329" spans="1:4">
      <c r="A329">
        <f t="shared" si="23"/>
        <v>24.25</v>
      </c>
      <c r="B329">
        <f t="shared" si="25"/>
        <v>1455</v>
      </c>
      <c r="C329">
        <f t="shared" si="26"/>
        <v>8.1050772411317342E-7</v>
      </c>
      <c r="D329">
        <f t="shared" si="24"/>
        <v>810.50772411317337</v>
      </c>
    </row>
    <row r="330" spans="1:4">
      <c r="A330">
        <f t="shared" si="23"/>
        <v>24.333333333333332</v>
      </c>
      <c r="B330">
        <f t="shared" si="25"/>
        <v>1460</v>
      </c>
      <c r="C330">
        <f t="shared" si="26"/>
        <v>7.7369419580492642E-7</v>
      </c>
      <c r="D330">
        <f t="shared" si="24"/>
        <v>773.69419580492638</v>
      </c>
    </row>
    <row r="331" spans="1:4">
      <c r="A331">
        <f t="shared" si="23"/>
        <v>24.416666666666668</v>
      </c>
      <c r="B331">
        <f t="shared" si="25"/>
        <v>1465</v>
      </c>
      <c r="C331">
        <f t="shared" si="26"/>
        <v>7.3653659694303507E-7</v>
      </c>
      <c r="D331">
        <f t="shared" si="24"/>
        <v>736.53659694303508</v>
      </c>
    </row>
    <row r="332" spans="1:4">
      <c r="A332">
        <f t="shared" si="23"/>
        <v>24.5</v>
      </c>
      <c r="B332">
        <f t="shared" si="25"/>
        <v>1470</v>
      </c>
      <c r="C332">
        <f t="shared" si="26"/>
        <v>6.9904276951717929E-7</v>
      </c>
      <c r="D332">
        <f t="shared" si="24"/>
        <v>699.04276951717929</v>
      </c>
    </row>
    <row r="333" spans="1:4">
      <c r="A333">
        <f t="shared" si="23"/>
        <v>24.583333333333332</v>
      </c>
      <c r="B333">
        <f t="shared" si="25"/>
        <v>1475</v>
      </c>
      <c r="C333">
        <f t="shared" si="26"/>
        <v>6.6122037678392362E-7</v>
      </c>
      <c r="D333">
        <f t="shared" si="24"/>
        <v>661.2203767839236</v>
      </c>
    </row>
    <row r="334" spans="1:4">
      <c r="A334">
        <f t="shared" si="23"/>
        <v>24.666666666666668</v>
      </c>
      <c r="B334">
        <f t="shared" si="25"/>
        <v>1480</v>
      </c>
      <c r="C334">
        <f t="shared" si="26"/>
        <v>6.2307690734036663E-7</v>
      </c>
      <c r="D334">
        <f t="shared" si="24"/>
        <v>623.07690734036669</v>
      </c>
    </row>
    <row r="335" spans="1:4">
      <c r="A335">
        <f t="shared" si="23"/>
        <v>24.75</v>
      </c>
      <c r="B335">
        <f t="shared" si="25"/>
        <v>1485</v>
      </c>
      <c r="C335">
        <f t="shared" si="26"/>
        <v>5.8461967910494739E-7</v>
      </c>
      <c r="D335">
        <f t="shared" si="24"/>
        <v>584.61967910494741</v>
      </c>
    </row>
    <row r="336" spans="1:4">
      <c r="A336">
        <f t="shared" si="23"/>
        <v>24.833333333333332</v>
      </c>
      <c r="B336">
        <f t="shared" si="25"/>
        <v>1490</v>
      </c>
      <c r="C336">
        <f t="shared" si="26"/>
        <v>5.4585584320751942E-7</v>
      </c>
      <c r="D336">
        <f t="shared" si="24"/>
        <v>545.85584320751946</v>
      </c>
    </row>
    <row r="337" spans="1:4">
      <c r="A337">
        <f t="shared" si="23"/>
        <v>24.916666666666668</v>
      </c>
      <c r="B337">
        <f t="shared" si="25"/>
        <v>1495</v>
      </c>
      <c r="C337">
        <f t="shared" si="26"/>
        <v>5.0679238779076347E-7</v>
      </c>
      <c r="D337">
        <f t="shared" si="24"/>
        <v>506.79238779076348</v>
      </c>
    </row>
    <row r="338" spans="1:4">
      <c r="A338">
        <f t="shared" si="23"/>
        <v>25</v>
      </c>
      <c r="B338">
        <f t="shared" si="25"/>
        <v>1500</v>
      </c>
      <c r="C338">
        <f t="shared" si="26"/>
        <v>4.6743614172496204E-7</v>
      </c>
      <c r="D338">
        <f t="shared" si="24"/>
        <v>467.43614172496206</v>
      </c>
    </row>
    <row r="339" spans="1:4">
      <c r="A339">
        <f t="shared" si="23"/>
        <v>25.083333333333332</v>
      </c>
      <c r="B339">
        <f t="shared" si="25"/>
        <v>1505</v>
      </c>
      <c r="C339">
        <f t="shared" si="26"/>
        <v>4.2779377823810217E-7</v>
      </c>
      <c r="D339">
        <f t="shared" si="24"/>
        <v>427.79377823810216</v>
      </c>
    </row>
    <row r="340" spans="1:4">
      <c r="A340">
        <f t="shared" si="23"/>
        <v>25.166666666666668</v>
      </c>
      <c r="B340">
        <f t="shared" si="25"/>
        <v>1510</v>
      </c>
      <c r="C340">
        <f t="shared" si="26"/>
        <v>3.8787181846324621E-7</v>
      </c>
      <c r="D340">
        <f t="shared" si="24"/>
        <v>387.8718184632462</v>
      </c>
    </row>
    <row r="341" spans="1:4">
      <c r="A341">
        <f t="shared" si="23"/>
        <v>25.25</v>
      </c>
      <c r="B341">
        <f t="shared" si="25"/>
        <v>1515</v>
      </c>
      <c r="C341">
        <f t="shared" si="26"/>
        <v>3.476766349050507E-7</v>
      </c>
      <c r="D341">
        <f t="shared" si="24"/>
        <v>347.67663490505072</v>
      </c>
    </row>
    <row r="342" spans="1:4">
      <c r="A342">
        <f t="shared" si="23"/>
        <v>25.333333333333332</v>
      </c>
      <c r="B342">
        <f t="shared" si="25"/>
        <v>1520</v>
      </c>
      <c r="C342">
        <f t="shared" si="26"/>
        <v>3.0721445482727455E-7</v>
      </c>
      <c r="D342">
        <f t="shared" si="24"/>
        <v>307.21445482727455</v>
      </c>
    </row>
    <row r="343" spans="1:4">
      <c r="A343">
        <f t="shared" si="23"/>
        <v>25.416666666666668</v>
      </c>
      <c r="B343">
        <f t="shared" si="25"/>
        <v>1525</v>
      </c>
      <c r="C343">
        <f t="shared" si="26"/>
        <v>2.6649136356308285E-7</v>
      </c>
      <c r="D343">
        <f t="shared" si="24"/>
        <v>266.49136356308287</v>
      </c>
    </row>
    <row r="344" spans="1:4">
      <c r="A344">
        <f t="shared" si="23"/>
        <v>25.5</v>
      </c>
      <c r="B344">
        <f t="shared" si="25"/>
        <v>1530</v>
      </c>
      <c r="C344">
        <f t="shared" si="26"/>
        <v>2.2551330774990102E-7</v>
      </c>
      <c r="D344">
        <f t="shared" si="24"/>
        <v>225.51330774990103</v>
      </c>
    </row>
    <row r="345" spans="1:4">
      <c r="A345">
        <f t="shared" si="23"/>
        <v>25.583333333333332</v>
      </c>
      <c r="B345">
        <f t="shared" si="25"/>
        <v>1535</v>
      </c>
      <c r="C345">
        <f t="shared" si="26"/>
        <v>1.8428609849054177E-7</v>
      </c>
      <c r="D345">
        <f t="shared" si="24"/>
        <v>184.28609849054178</v>
      </c>
    </row>
    <row r="346" spans="1:4">
      <c r="A346">
        <f t="shared" si="23"/>
        <v>25.666666666666668</v>
      </c>
      <c r="B346">
        <f t="shared" si="25"/>
        <v>1540</v>
      </c>
      <c r="C346">
        <f t="shared" si="26"/>
        <v>1.4281541444228322E-7</v>
      </c>
      <c r="D346">
        <f t="shared" si="24"/>
        <v>142.81541444228321</v>
      </c>
    </row>
    <row r="347" spans="1:4">
      <c r="A347">
        <f t="shared" si="23"/>
        <v>25.75</v>
      </c>
      <c r="B347">
        <f t="shared" si="25"/>
        <v>1545</v>
      </c>
      <c r="C347">
        <f t="shared" si="26"/>
        <v>1.0110680483554256E-7</v>
      </c>
      <c r="D347">
        <f t="shared" si="24"/>
        <v>101.10680483554256</v>
      </c>
    </row>
    <row r="348" spans="1:4">
      <c r="A348">
        <f t="shared" si="23"/>
        <v>25.833333333333332</v>
      </c>
      <c r="B348">
        <f t="shared" si="25"/>
        <v>1550</v>
      </c>
      <c r="C348">
        <f t="shared" si="26"/>
        <v>5.9165692423747882E-8</v>
      </c>
      <c r="D348">
        <f t="shared" si="24"/>
        <v>59.165692423747885</v>
      </c>
    </row>
    <row r="349" spans="1:4">
      <c r="A349">
        <f t="shared" si="23"/>
        <v>25.916666666666668</v>
      </c>
      <c r="B349">
        <f t="shared" si="25"/>
        <v>1555</v>
      </c>
      <c r="C349">
        <f t="shared" si="26"/>
        <v>1.6997376365977225E-8</v>
      </c>
      <c r="D349">
        <f t="shared" si="24"/>
        <v>16.997376365977225</v>
      </c>
    </row>
    <row r="350" spans="1:4">
      <c r="A350">
        <f t="shared" si="23"/>
        <v>26</v>
      </c>
      <c r="B350" s="16">
        <f t="shared" si="25"/>
        <v>1560</v>
      </c>
      <c r="C350">
        <f t="shared" si="26"/>
        <v>-2.5392964956102676E-8</v>
      </c>
      <c r="D350">
        <f t="shared" si="24"/>
        <v>-25.392964956102677</v>
      </c>
    </row>
    <row r="351" spans="1:4">
      <c r="A351">
        <f t="shared" si="23"/>
        <v>26.083333333333332</v>
      </c>
      <c r="B351">
        <f t="shared" si="25"/>
        <v>1565</v>
      </c>
      <c r="C351">
        <f>$I$36*EXP(-$I$32*(B351-1560))+(1/$I$32)*($I$33+$I$34*((B351-1560)-1/$I$32))</f>
        <v>-2.4814213397663458E-8</v>
      </c>
      <c r="D351">
        <f t="shared" si="24"/>
        <v>-24.814213397663458</v>
      </c>
    </row>
    <row r="352" spans="1:4">
      <c r="A352">
        <f t="shared" si="23"/>
        <v>26.166666666666668</v>
      </c>
      <c r="B352">
        <f t="shared" si="25"/>
        <v>1570</v>
      </c>
      <c r="C352">
        <f t="shared" ref="C352:C415" si="27">$I$36*EXP(-$I$32*(B352-1560))+(1/$I$32)*($I$33+$I$34*((B352-1560)-1/$I$32))</f>
        <v>-2.4248652633090758E-8</v>
      </c>
      <c r="D352">
        <f t="shared" si="24"/>
        <v>-24.248652633090757</v>
      </c>
    </row>
    <row r="353" spans="1:4">
      <c r="A353">
        <f t="shared" si="23"/>
        <v>26.25</v>
      </c>
      <c r="B353">
        <f t="shared" si="25"/>
        <v>1575</v>
      </c>
      <c r="C353">
        <f t="shared" si="27"/>
        <v>-2.3695982020355565E-8</v>
      </c>
      <c r="D353">
        <f t="shared" si="24"/>
        <v>-23.695982020355565</v>
      </c>
    </row>
    <row r="354" spans="1:4">
      <c r="A354">
        <f t="shared" si="23"/>
        <v>26.333333333333332</v>
      </c>
      <c r="B354">
        <f t="shared" si="25"/>
        <v>1580</v>
      </c>
      <c r="C354">
        <f t="shared" si="27"/>
        <v>-2.3155907769603974E-8</v>
      </c>
      <c r="D354">
        <f t="shared" si="24"/>
        <v>-23.155907769603974</v>
      </c>
    </row>
    <row r="355" spans="1:4">
      <c r="A355">
        <f t="shared" si="23"/>
        <v>26.416666666666668</v>
      </c>
      <c r="B355">
        <f t="shared" si="25"/>
        <v>1585</v>
      </c>
      <c r="C355">
        <f t="shared" si="27"/>
        <v>-2.2628142786983762E-8</v>
      </c>
      <c r="D355">
        <f t="shared" si="24"/>
        <v>-22.628142786983762</v>
      </c>
    </row>
    <row r="356" spans="1:4">
      <c r="A356">
        <f t="shared" si="23"/>
        <v>26.5</v>
      </c>
      <c r="B356">
        <f t="shared" si="25"/>
        <v>1590</v>
      </c>
      <c r="C356">
        <f t="shared" si="27"/>
        <v>-2.2112406522030399E-8</v>
      </c>
      <c r="D356">
        <f t="shared" si="24"/>
        <v>-22.112406522030398</v>
      </c>
    </row>
    <row r="357" spans="1:4">
      <c r="A357">
        <f t="shared" si="23"/>
        <v>26.583333333333332</v>
      </c>
      <c r="B357">
        <f t="shared" si="25"/>
        <v>1595</v>
      </c>
      <c r="C357">
        <f t="shared" si="27"/>
        <v>-2.1608424818531414E-8</v>
      </c>
      <c r="D357">
        <f t="shared" si="24"/>
        <v>-21.608424818531415</v>
      </c>
    </row>
    <row r="358" spans="1:4">
      <c r="A358">
        <f t="shared" si="23"/>
        <v>26.666666666666668</v>
      </c>
      <c r="B358">
        <f t="shared" si="25"/>
        <v>1600</v>
      </c>
      <c r="C358">
        <f t="shared" si="27"/>
        <v>-2.111592976878984E-8</v>
      </c>
      <c r="D358">
        <f t="shared" si="24"/>
        <v>-21.11592976878984</v>
      </c>
    </row>
    <row r="359" spans="1:4">
      <c r="A359">
        <f t="shared" ref="A359:A422" si="28">B359/60</f>
        <v>26.75</v>
      </c>
      <c r="B359">
        <f t="shared" si="25"/>
        <v>1605</v>
      </c>
      <c r="C359">
        <f t="shared" si="27"/>
        <v>-2.0634659571209261E-8</v>
      </c>
      <c r="D359">
        <f t="shared" ref="D359:D422" si="29">C359*10^9</f>
        <v>-20.634659571209262</v>
      </c>
    </row>
    <row r="360" spans="1:4">
      <c r="A360">
        <f t="shared" si="28"/>
        <v>26.833333333333332</v>
      </c>
      <c r="B360">
        <f t="shared" si="25"/>
        <v>1610</v>
      </c>
      <c r="C360">
        <f t="shared" si="27"/>
        <v>-2.0164358391124735E-8</v>
      </c>
      <c r="D360">
        <f t="shared" si="29"/>
        <v>-20.164358391124736</v>
      </c>
    </row>
    <row r="361" spans="1:4">
      <c r="A361">
        <f t="shared" si="28"/>
        <v>26.916666666666668</v>
      </c>
      <c r="B361">
        <f t="shared" si="25"/>
        <v>1615</v>
      </c>
      <c r="C361">
        <f t="shared" si="27"/>
        <v>-1.9704776224805643E-8</v>
      </c>
      <c r="D361">
        <f t="shared" si="29"/>
        <v>-19.704776224805642</v>
      </c>
    </row>
    <row r="362" spans="1:4">
      <c r="A362">
        <f t="shared" si="28"/>
        <v>27</v>
      </c>
      <c r="B362">
        <f t="shared" ref="B362:B425" si="30">B361+$J$31/372</f>
        <v>1620</v>
      </c>
      <c r="C362">
        <f t="shared" si="27"/>
        <v>-1.9255668766558171E-8</v>
      </c>
      <c r="D362">
        <f t="shared" si="29"/>
        <v>-19.25566876655817</v>
      </c>
    </row>
    <row r="363" spans="1:4">
      <c r="A363">
        <f t="shared" si="28"/>
        <v>27.083333333333332</v>
      </c>
      <c r="B363">
        <f t="shared" si="30"/>
        <v>1625</v>
      </c>
      <c r="C363">
        <f t="shared" si="27"/>
        <v>-1.8816797278856746E-8</v>
      </c>
      <c r="D363">
        <f t="shared" si="29"/>
        <v>-18.816797278856747</v>
      </c>
    </row>
    <row r="364" spans="1:4">
      <c r="A364">
        <f t="shared" si="28"/>
        <v>27.166666666666668</v>
      </c>
      <c r="B364">
        <f t="shared" si="30"/>
        <v>1630</v>
      </c>
      <c r="C364">
        <f t="shared" si="27"/>
        <v>-1.8387928465435412E-8</v>
      </c>
      <c r="D364">
        <f t="shared" si="29"/>
        <v>-18.387928465435412</v>
      </c>
    </row>
    <row r="365" spans="1:4">
      <c r="A365">
        <f t="shared" si="28"/>
        <v>27.25</v>
      </c>
      <c r="B365">
        <f t="shared" si="30"/>
        <v>1635</v>
      </c>
      <c r="C365">
        <f t="shared" si="27"/>
        <v>-1.796883434727171E-8</v>
      </c>
      <c r="D365">
        <f t="shared" si="29"/>
        <v>-17.968834347271709</v>
      </c>
    </row>
    <row r="366" spans="1:4">
      <c r="A366">
        <f t="shared" si="28"/>
        <v>27.333333333333332</v>
      </c>
      <c r="B366">
        <f t="shared" si="30"/>
        <v>1640</v>
      </c>
      <c r="C366">
        <f t="shared" si="27"/>
        <v>-1.7559292141397072E-8</v>
      </c>
      <c r="D366">
        <f t="shared" si="29"/>
        <v>-17.559292141397073</v>
      </c>
    </row>
    <row r="367" spans="1:4">
      <c r="A367">
        <f t="shared" si="28"/>
        <v>27.416666666666668</v>
      </c>
      <c r="B367">
        <f t="shared" si="30"/>
        <v>1645</v>
      </c>
      <c r="C367">
        <f t="shared" si="27"/>
        <v>-1.7159084142469369E-8</v>
      </c>
      <c r="D367">
        <f t="shared" si="29"/>
        <v>-17.159084142469368</v>
      </c>
    </row>
    <row r="368" spans="1:4">
      <c r="A368">
        <f t="shared" si="28"/>
        <v>27.5</v>
      </c>
      <c r="B368">
        <f t="shared" si="30"/>
        <v>1650</v>
      </c>
      <c r="C368">
        <f t="shared" si="27"/>
        <v>-1.6767997607044635E-8</v>
      </c>
      <c r="D368">
        <f t="shared" si="29"/>
        <v>-16.767997607044634</v>
      </c>
    </row>
    <row r="369" spans="1:4">
      <c r="A369">
        <f t="shared" si="28"/>
        <v>27.583333333333332</v>
      </c>
      <c r="B369">
        <f t="shared" si="30"/>
        <v>1655</v>
      </c>
      <c r="C369">
        <f t="shared" si="27"/>
        <v>-1.6385824640486433E-8</v>
      </c>
      <c r="D369">
        <f t="shared" si="29"/>
        <v>-16.385824640486433</v>
      </c>
    </row>
    <row r="370" spans="1:4">
      <c r="A370">
        <f t="shared" si="28"/>
        <v>27.666666666666668</v>
      </c>
      <c r="B370">
        <f t="shared" si="30"/>
        <v>1660</v>
      </c>
      <c r="C370">
        <f t="shared" si="27"/>
        <v>-1.6012362086452773E-8</v>
      </c>
      <c r="D370">
        <f t="shared" si="29"/>
        <v>-16.012362086452772</v>
      </c>
    </row>
    <row r="371" spans="1:4">
      <c r="A371">
        <f t="shared" si="28"/>
        <v>27.75</v>
      </c>
      <c r="B371">
        <f t="shared" si="30"/>
        <v>1665</v>
      </c>
      <c r="C371">
        <f t="shared" si="27"/>
        <v>-1.5647411418901821E-8</v>
      </c>
      <c r="D371">
        <f t="shared" si="29"/>
        <v>-15.647411418901822</v>
      </c>
    </row>
    <row r="372" spans="1:4">
      <c r="A372">
        <f t="shared" si="28"/>
        <v>27.833333333333332</v>
      </c>
      <c r="B372">
        <f t="shared" si="30"/>
        <v>1670</v>
      </c>
      <c r="C372">
        <f t="shared" si="27"/>
        <v>-1.5290778636558981E-8</v>
      </c>
      <c r="D372">
        <f t="shared" si="29"/>
        <v>-15.290778636558981</v>
      </c>
    </row>
    <row r="373" spans="1:4">
      <c r="A373">
        <f t="shared" si="28"/>
        <v>27.916666666666668</v>
      </c>
      <c r="B373">
        <f t="shared" si="30"/>
        <v>1675</v>
      </c>
      <c r="C373">
        <f t="shared" si="27"/>
        <v>-1.4942274159789292E-8</v>
      </c>
      <c r="D373">
        <f t="shared" si="29"/>
        <v>-14.942274159789292</v>
      </c>
    </row>
    <row r="374" spans="1:4">
      <c r="A374">
        <f t="shared" si="28"/>
        <v>28</v>
      </c>
      <c r="B374">
        <f t="shared" si="30"/>
        <v>1680</v>
      </c>
      <c r="C374">
        <f t="shared" si="27"/>
        <v>-1.4601712729820248E-8</v>
      </c>
      <c r="D374">
        <f t="shared" si="29"/>
        <v>-14.601712729820248</v>
      </c>
    </row>
    <row r="375" spans="1:4">
      <c r="A375">
        <f t="shared" si="28"/>
        <v>28.083333333333332</v>
      </c>
      <c r="B375">
        <f t="shared" si="30"/>
        <v>1685</v>
      </c>
      <c r="C375">
        <f t="shared" si="27"/>
        <v>-1.4268913310261552E-8</v>
      </c>
      <c r="D375">
        <f t="shared" si="29"/>
        <v>-14.268913310261551</v>
      </c>
    </row>
    <row r="376" spans="1:4">
      <c r="A376">
        <f t="shared" si="28"/>
        <v>28.166666666666668</v>
      </c>
      <c r="B376">
        <f t="shared" si="30"/>
        <v>1690</v>
      </c>
      <c r="C376">
        <f t="shared" si="27"/>
        <v>-1.3943698990869387E-8</v>
      </c>
      <c r="D376">
        <f t="shared" si="29"/>
        <v>-13.943698990869388</v>
      </c>
    </row>
    <row r="377" spans="1:4">
      <c r="A377">
        <f t="shared" si="28"/>
        <v>28.25</v>
      </c>
      <c r="B377">
        <f t="shared" si="30"/>
        <v>1695</v>
      </c>
      <c r="C377">
        <f t="shared" si="27"/>
        <v>-1.3625896893504085E-8</v>
      </c>
      <c r="D377">
        <f t="shared" si="29"/>
        <v>-13.625896893504086</v>
      </c>
    </row>
    <row r="378" spans="1:4">
      <c r="A378">
        <f t="shared" si="28"/>
        <v>28.333333333333332</v>
      </c>
      <c r="B378">
        <f t="shared" si="30"/>
        <v>1700</v>
      </c>
      <c r="C378">
        <f t="shared" si="27"/>
        <v>-1.3315338080231185E-8</v>
      </c>
      <c r="D378">
        <f t="shared" si="29"/>
        <v>-13.315338080231184</v>
      </c>
    </row>
    <row r="379" spans="1:4">
      <c r="A379">
        <f t="shared" si="28"/>
        <v>28.416666666666668</v>
      </c>
      <c r="B379">
        <f t="shared" si="30"/>
        <v>1705</v>
      </c>
      <c r="C379">
        <f t="shared" si="27"/>
        <v>-1.3011857463517031E-8</v>
      </c>
      <c r="D379">
        <f t="shared" si="29"/>
        <v>-13.01185746351703</v>
      </c>
    </row>
    <row r="380" spans="1:4">
      <c r="A380">
        <f t="shared" si="28"/>
        <v>28.5</v>
      </c>
      <c r="B380">
        <f t="shared" si="30"/>
        <v>1710</v>
      </c>
      <c r="C380">
        <f t="shared" si="27"/>
        <v>-1.2715293718471194E-8</v>
      </c>
      <c r="D380">
        <f t="shared" si="29"/>
        <v>-12.715293718471194</v>
      </c>
    </row>
    <row r="381" spans="1:4">
      <c r="A381">
        <f t="shared" si="28"/>
        <v>28.583333333333332</v>
      </c>
      <c r="B381">
        <f t="shared" si="30"/>
        <v>1715</v>
      </c>
      <c r="C381">
        <f t="shared" si="27"/>
        <v>-1.2425489197089022E-8</v>
      </c>
      <c r="D381">
        <f t="shared" si="29"/>
        <v>-12.425489197089021</v>
      </c>
    </row>
    <row r="382" spans="1:4">
      <c r="A382">
        <f t="shared" si="28"/>
        <v>28.666666666666668</v>
      </c>
      <c r="B382">
        <f t="shared" si="30"/>
        <v>1720</v>
      </c>
      <c r="C382">
        <f t="shared" si="27"/>
        <v>-1.2142289844448765E-8</v>
      </c>
      <c r="D382">
        <f t="shared" si="29"/>
        <v>-12.142289844448765</v>
      </c>
    </row>
    <row r="383" spans="1:4">
      <c r="A383">
        <f t="shared" si="28"/>
        <v>28.75</v>
      </c>
      <c r="B383">
        <f t="shared" si="30"/>
        <v>1725</v>
      </c>
      <c r="C383">
        <f t="shared" si="27"/>
        <v>-1.1865545116818738E-8</v>
      </c>
      <c r="D383">
        <f t="shared" si="29"/>
        <v>-11.865545116818739</v>
      </c>
    </row>
    <row r="384" spans="1:4">
      <c r="A384">
        <f t="shared" si="28"/>
        <v>28.833333333333332</v>
      </c>
      <c r="B384">
        <f t="shared" si="30"/>
        <v>1730</v>
      </c>
      <c r="C384">
        <f t="shared" si="27"/>
        <v>-1.1595107901630941E-8</v>
      </c>
      <c r="D384">
        <f t="shared" si="29"/>
        <v>-11.595107901630941</v>
      </c>
    </row>
    <row r="385" spans="1:4">
      <c r="A385">
        <f t="shared" si="28"/>
        <v>28.916666666666668</v>
      </c>
      <c r="B385">
        <f t="shared" si="30"/>
        <v>1735</v>
      </c>
      <c r="C385">
        <f t="shared" si="27"/>
        <v>-1.1330834439278642E-8</v>
      </c>
      <c r="D385">
        <f t="shared" si="29"/>
        <v>-11.330834439278643</v>
      </c>
    </row>
    <row r="386" spans="1:4">
      <c r="A386">
        <f t="shared" si="28"/>
        <v>29</v>
      </c>
      <c r="B386">
        <f t="shared" si="30"/>
        <v>1740</v>
      </c>
      <c r="C386">
        <f t="shared" si="27"/>
        <v>-1.1072584246696337E-8</v>
      </c>
      <c r="D386">
        <f t="shared" si="29"/>
        <v>-11.072584246696337</v>
      </c>
    </row>
    <row r="387" spans="1:4">
      <c r="A387">
        <f t="shared" si="28"/>
        <v>29.083333333333332</v>
      </c>
      <c r="B387">
        <f t="shared" si="30"/>
        <v>1745</v>
      </c>
      <c r="C387">
        <f t="shared" si="27"/>
        <v>-1.0820220042681435E-8</v>
      </c>
      <c r="D387">
        <f t="shared" si="29"/>
        <v>-10.820220042681436</v>
      </c>
    </row>
    <row r="388" spans="1:4">
      <c r="A388">
        <f t="shared" si="28"/>
        <v>29.166666666666668</v>
      </c>
      <c r="B388">
        <f t="shared" si="30"/>
        <v>1750</v>
      </c>
      <c r="C388">
        <f t="shared" si="27"/>
        <v>-1.0573607674918051E-8</v>
      </c>
      <c r="D388">
        <f t="shared" si="29"/>
        <v>-10.573607674918051</v>
      </c>
    </row>
    <row r="389" spans="1:4">
      <c r="A389">
        <f t="shared" si="28"/>
        <v>29.25</v>
      </c>
      <c r="B389">
        <f t="shared" si="30"/>
        <v>1755</v>
      </c>
      <c r="C389">
        <f t="shared" si="27"/>
        <v>-1.0332616048663984E-8</v>
      </c>
      <c r="D389">
        <f t="shared" si="29"/>
        <v>-10.332616048663985</v>
      </c>
    </row>
    <row r="390" spans="1:4">
      <c r="A390">
        <f t="shared" si="28"/>
        <v>29.333333333333332</v>
      </c>
      <c r="B390">
        <f t="shared" si="30"/>
        <v>1760</v>
      </c>
      <c r="C390">
        <f t="shared" si="27"/>
        <v>-1.0097117057063114E-8</v>
      </c>
      <c r="D390">
        <f t="shared" si="29"/>
        <v>-10.097117057063114</v>
      </c>
    </row>
    <row r="391" spans="1:4">
      <c r="A391">
        <f t="shared" si="28"/>
        <v>29.416666666666668</v>
      </c>
      <c r="B391">
        <f t="shared" si="30"/>
        <v>1765</v>
      </c>
      <c r="C391">
        <f t="shared" si="27"/>
        <v>-9.8669855130460729E-9</v>
      </c>
      <c r="D391">
        <f t="shared" si="29"/>
        <v>-9.8669855130460729</v>
      </c>
    </row>
    <row r="392" spans="1:4">
      <c r="A392">
        <f t="shared" si="28"/>
        <v>29.5</v>
      </c>
      <c r="B392">
        <f t="shared" si="30"/>
        <v>1770</v>
      </c>
      <c r="C392">
        <f t="shared" si="27"/>
        <v>-9.6420990827830261E-9</v>
      </c>
      <c r="D392">
        <f t="shared" si="29"/>
        <v>-9.6420990827830266</v>
      </c>
    </row>
    <row r="393" spans="1:4">
      <c r="A393">
        <f t="shared" si="28"/>
        <v>29.583333333333332</v>
      </c>
      <c r="B393">
        <f t="shared" si="30"/>
        <v>1775</v>
      </c>
      <c r="C393">
        <f t="shared" si="27"/>
        <v>-9.4223382206531797E-9</v>
      </c>
      <c r="D393">
        <f t="shared" si="29"/>
        <v>-9.4223382206531792</v>
      </c>
    </row>
    <row r="394" spans="1:4">
      <c r="A394">
        <f t="shared" si="28"/>
        <v>29.666666666666668</v>
      </c>
      <c r="B394">
        <f t="shared" si="30"/>
        <v>1780</v>
      </c>
      <c r="C394">
        <f t="shared" si="27"/>
        <v>-9.2075861056964778E-9</v>
      </c>
      <c r="D394">
        <f t="shared" si="29"/>
        <v>-9.2075861056964783</v>
      </c>
    </row>
    <row r="395" spans="1:4">
      <c r="A395">
        <f t="shared" si="28"/>
        <v>29.75</v>
      </c>
      <c r="B395">
        <f t="shared" si="30"/>
        <v>1785</v>
      </c>
      <c r="C395">
        <f t="shared" si="27"/>
        <v>-8.997728579513643E-9</v>
      </c>
      <c r="D395">
        <f t="shared" si="29"/>
        <v>-8.9977285795136428</v>
      </c>
    </row>
    <row r="396" spans="1:4">
      <c r="A396">
        <f t="shared" si="28"/>
        <v>29.833333333333332</v>
      </c>
      <c r="B396">
        <f t="shared" si="30"/>
        <v>1790</v>
      </c>
      <c r="C396">
        <f t="shared" si="27"/>
        <v>-8.792654085581607E-9</v>
      </c>
      <c r="D396">
        <f t="shared" si="29"/>
        <v>-8.7926540855816064</v>
      </c>
    </row>
    <row r="397" spans="1:4">
      <c r="A397">
        <f t="shared" si="28"/>
        <v>29.916666666666668</v>
      </c>
      <c r="B397">
        <f t="shared" si="30"/>
        <v>1795</v>
      </c>
      <c r="C397">
        <f t="shared" si="27"/>
        <v>-8.592253609952063E-9</v>
      </c>
      <c r="D397">
        <f t="shared" si="29"/>
        <v>-8.5922536099520634</v>
      </c>
    </row>
    <row r="398" spans="1:4">
      <c r="A398">
        <f t="shared" si="28"/>
        <v>30</v>
      </c>
      <c r="B398">
        <f t="shared" si="30"/>
        <v>1800</v>
      </c>
      <c r="C398">
        <f t="shared" si="27"/>
        <v>-8.3964206233015749E-9</v>
      </c>
      <c r="D398">
        <f t="shared" si="29"/>
        <v>-8.3964206233015748</v>
      </c>
    </row>
    <row r="399" spans="1:4">
      <c r="A399">
        <f t="shared" si="28"/>
        <v>30.083333333333332</v>
      </c>
      <c r="B399">
        <f t="shared" si="30"/>
        <v>1805</v>
      </c>
      <c r="C399">
        <f t="shared" si="27"/>
        <v>-8.2050510243024963E-9</v>
      </c>
      <c r="D399">
        <f t="shared" si="29"/>
        <v>-8.205051024302497</v>
      </c>
    </row>
    <row r="400" spans="1:4">
      <c r="A400">
        <f t="shared" si="28"/>
        <v>30.166666666666668</v>
      </c>
      <c r="B400">
        <f t="shared" si="30"/>
        <v>1810</v>
      </c>
      <c r="C400">
        <f t="shared" si="27"/>
        <v>-8.0180430842845609E-9</v>
      </c>
      <c r="D400">
        <f t="shared" si="29"/>
        <v>-8.0180430842845603</v>
      </c>
    </row>
    <row r="401" spans="1:4">
      <c r="A401">
        <f t="shared" si="28"/>
        <v>30.25</v>
      </c>
      <c r="B401">
        <f t="shared" si="30"/>
        <v>1815</v>
      </c>
      <c r="C401">
        <f t="shared" si="27"/>
        <v>-7.8352973931577249E-9</v>
      </c>
      <c r="D401">
        <f t="shared" si="29"/>
        <v>-7.8352973931577248</v>
      </c>
    </row>
    <row r="402" spans="1:4">
      <c r="A402">
        <f t="shared" si="28"/>
        <v>30.333333333333332</v>
      </c>
      <c r="B402">
        <f t="shared" si="30"/>
        <v>1820</v>
      </c>
      <c r="C402">
        <f t="shared" si="27"/>
        <v>-7.6567168065675421E-9</v>
      </c>
      <c r="D402">
        <f t="shared" si="29"/>
        <v>-7.6567168065675419</v>
      </c>
    </row>
    <row r="403" spans="1:4">
      <c r="A403">
        <f t="shared" si="28"/>
        <v>30.416666666666668</v>
      </c>
      <c r="B403">
        <f t="shared" si="30"/>
        <v>1825</v>
      </c>
      <c r="C403">
        <f t="shared" si="27"/>
        <v>-7.4822063942549461E-9</v>
      </c>
      <c r="D403">
        <f t="shared" si="29"/>
        <v>-7.4822063942549457</v>
      </c>
    </row>
    <row r="404" spans="1:4">
      <c r="A404">
        <f t="shared" si="28"/>
        <v>30.5</v>
      </c>
      <c r="B404">
        <f t="shared" si="30"/>
        <v>1830</v>
      </c>
      <c r="C404">
        <f t="shared" si="27"/>
        <v>-7.3116733895930295E-9</v>
      </c>
      <c r="D404">
        <f t="shared" si="29"/>
        <v>-7.3116733895930297</v>
      </c>
    </row>
    <row r="405" spans="1:4">
      <c r="A405">
        <f t="shared" si="28"/>
        <v>30.583333333333332</v>
      </c>
      <c r="B405">
        <f t="shared" si="30"/>
        <v>1835</v>
      </c>
      <c r="C405">
        <f t="shared" si="27"/>
        <v>-7.1450271402739425E-9</v>
      </c>
      <c r="D405">
        <f t="shared" si="29"/>
        <v>-7.1450271402739425</v>
      </c>
    </row>
    <row r="406" spans="1:4">
      <c r="A406">
        <f t="shared" si="28"/>
        <v>30.666666666666668</v>
      </c>
      <c r="B406">
        <f t="shared" si="30"/>
        <v>1840</v>
      </c>
      <c r="C406">
        <f t="shared" si="27"/>
        <v>-6.9821790601197467E-9</v>
      </c>
      <c r="D406">
        <f t="shared" si="29"/>
        <v>-6.9821790601197469</v>
      </c>
    </row>
    <row r="407" spans="1:4">
      <c r="A407">
        <f t="shared" si="28"/>
        <v>30.75</v>
      </c>
      <c r="B407">
        <f t="shared" si="30"/>
        <v>1845</v>
      </c>
      <c r="C407">
        <f t="shared" si="27"/>
        <v>-6.8230425819915853E-9</v>
      </c>
      <c r="D407">
        <f t="shared" si="29"/>
        <v>-6.8230425819915856</v>
      </c>
    </row>
    <row r="408" spans="1:4">
      <c r="A408">
        <f t="shared" si="28"/>
        <v>30.833333333333332</v>
      </c>
      <c r="B408">
        <f t="shared" si="30"/>
        <v>1850</v>
      </c>
      <c r="C408">
        <f t="shared" si="27"/>
        <v>-6.6675331117721274E-9</v>
      </c>
      <c r="D408">
        <f t="shared" si="29"/>
        <v>-6.6675331117721273</v>
      </c>
    </row>
    <row r="409" spans="1:4">
      <c r="A409">
        <f t="shared" si="28"/>
        <v>30.916666666666668</v>
      </c>
      <c r="B409">
        <f t="shared" si="30"/>
        <v>1855</v>
      </c>
      <c r="C409">
        <f t="shared" si="27"/>
        <v>-6.5155679833968447E-9</v>
      </c>
      <c r="D409">
        <f t="shared" si="29"/>
        <v>-6.5155679833968447</v>
      </c>
    </row>
    <row r="410" spans="1:4">
      <c r="A410">
        <f t="shared" si="28"/>
        <v>31</v>
      </c>
      <c r="B410">
        <f t="shared" si="30"/>
        <v>1860</v>
      </c>
      <c r="C410">
        <f t="shared" si="27"/>
        <v>-6.3670664149102007E-9</v>
      </c>
      <c r="D410">
        <f t="shared" si="29"/>
        <v>-6.3670664149102008</v>
      </c>
    </row>
    <row r="411" spans="1:4">
      <c r="A411">
        <f t="shared" si="28"/>
        <v>31.083333333333332</v>
      </c>
      <c r="B411">
        <f t="shared" si="30"/>
        <v>1865</v>
      </c>
      <c r="C411">
        <f t="shared" si="27"/>
        <v>-6.2219494655234097E-9</v>
      </c>
      <c r="D411">
        <f t="shared" si="29"/>
        <v>-6.2219494655234096</v>
      </c>
    </row>
    <row r="412" spans="1:4">
      <c r="A412">
        <f t="shared" si="28"/>
        <v>31.166666666666668</v>
      </c>
      <c r="B412">
        <f t="shared" si="30"/>
        <v>1870</v>
      </c>
      <c r="C412">
        <f t="shared" si="27"/>
        <v>-6.0801399936509136E-9</v>
      </c>
      <c r="D412">
        <f t="shared" si="29"/>
        <v>-6.0801399936509135</v>
      </c>
    </row>
    <row r="413" spans="1:4">
      <c r="A413">
        <f t="shared" si="28"/>
        <v>31.25</v>
      </c>
      <c r="B413">
        <f t="shared" si="30"/>
        <v>1875</v>
      </c>
      <c r="C413">
        <f t="shared" si="27"/>
        <v>-5.9415626159032859E-9</v>
      </c>
      <c r="D413">
        <f t="shared" si="29"/>
        <v>-5.9415626159032859</v>
      </c>
    </row>
    <row r="414" spans="1:4">
      <c r="A414">
        <f t="shared" si="28"/>
        <v>31.333333333333332</v>
      </c>
      <c r="B414">
        <f t="shared" si="30"/>
        <v>1880</v>
      </c>
      <c r="C414">
        <f t="shared" si="27"/>
        <v>-5.8061436670147738E-9</v>
      </c>
      <c r="D414">
        <f t="shared" si="29"/>
        <v>-5.8061436670147737</v>
      </c>
    </row>
    <row r="415" spans="1:4">
      <c r="A415">
        <f t="shared" si="28"/>
        <v>31.416666666666668</v>
      </c>
      <c r="B415">
        <f t="shared" si="30"/>
        <v>1885</v>
      </c>
      <c r="C415">
        <f t="shared" si="27"/>
        <v>-5.6738111606841479E-9</v>
      </c>
      <c r="D415">
        <f t="shared" si="29"/>
        <v>-5.6738111606841475</v>
      </c>
    </row>
    <row r="416" spans="1:4">
      <c r="A416">
        <f t="shared" si="28"/>
        <v>31.5</v>
      </c>
      <c r="B416">
        <f t="shared" si="30"/>
        <v>1890</v>
      </c>
      <c r="C416">
        <f t="shared" ref="C416:C479" si="31">$I$36*EXP(-$I$32*(B416-1560))+(1/$I$32)*($I$33+$I$34*((B416-1560)-1/$I$32))</f>
        <v>-5.5444947513080683E-9</v>
      </c>
      <c r="D416">
        <f t="shared" si="29"/>
        <v>-5.5444947513080685</v>
      </c>
    </row>
    <row r="417" spans="1:4">
      <c r="A417">
        <f t="shared" si="28"/>
        <v>31.583333333333332</v>
      </c>
      <c r="B417">
        <f t="shared" si="30"/>
        <v>1895</v>
      </c>
      <c r="C417">
        <f t="shared" si="31"/>
        <v>-5.418125696586619E-9</v>
      </c>
      <c r="D417">
        <f t="shared" si="29"/>
        <v>-5.4181256965866194</v>
      </c>
    </row>
    <row r="418" spans="1:4">
      <c r="A418">
        <f t="shared" si="28"/>
        <v>31.666666666666668</v>
      </c>
      <c r="B418">
        <f t="shared" si="30"/>
        <v>1900</v>
      </c>
      <c r="C418">
        <f t="shared" si="31"/>
        <v>-5.2946368209811133E-9</v>
      </c>
      <c r="D418">
        <f t="shared" si="29"/>
        <v>-5.294636820981113</v>
      </c>
    </row>
    <row r="419" spans="1:4">
      <c r="A419">
        <f t="shared" si="28"/>
        <v>31.75</v>
      </c>
      <c r="B419">
        <f t="shared" si="30"/>
        <v>1905</v>
      </c>
      <c r="C419">
        <f t="shared" si="31"/>
        <v>-5.1739624800047932E-9</v>
      </c>
      <c r="D419">
        <f t="shared" si="29"/>
        <v>-5.1739624800047928</v>
      </c>
    </row>
    <row r="420" spans="1:4">
      <c r="A420">
        <f t="shared" si="28"/>
        <v>31.833333333333332</v>
      </c>
      <c r="B420">
        <f t="shared" si="30"/>
        <v>1910</v>
      </c>
      <c r="C420">
        <f t="shared" si="31"/>
        <v>-5.0560385253273693E-9</v>
      </c>
      <c r="D420">
        <f t="shared" si="29"/>
        <v>-5.0560385253273692</v>
      </c>
    </row>
    <row r="421" spans="1:4">
      <c r="A421">
        <f t="shared" si="28"/>
        <v>31.916666666666668</v>
      </c>
      <c r="B421">
        <f t="shared" si="30"/>
        <v>1915</v>
      </c>
      <c r="C421">
        <f t="shared" si="31"/>
        <v>-4.9408022706749295E-9</v>
      </c>
      <c r="D421">
        <f t="shared" si="29"/>
        <v>-4.9408022706749293</v>
      </c>
    </row>
    <row r="422" spans="1:4">
      <c r="A422">
        <f t="shared" si="28"/>
        <v>32</v>
      </c>
      <c r="B422">
        <f t="shared" si="30"/>
        <v>1920</v>
      </c>
      <c r="C422">
        <f t="shared" si="31"/>
        <v>-4.8281924585070154E-9</v>
      </c>
      <c r="D422">
        <f t="shared" si="29"/>
        <v>-4.8281924585070151</v>
      </c>
    </row>
    <row r="423" spans="1:4">
      <c r="A423">
        <f t="shared" ref="A423:A486" si="32">B423/60</f>
        <v>32.083333333333336</v>
      </c>
      <c r="B423">
        <f t="shared" si="30"/>
        <v>1925</v>
      </c>
      <c r="C423">
        <f t="shared" si="31"/>
        <v>-4.7181492274532163E-9</v>
      </c>
      <c r="D423">
        <f t="shared" ref="D423:D486" si="33">C423*10^9</f>
        <v>-4.7181492274532166</v>
      </c>
    </row>
    <row r="424" spans="1:4">
      <c r="A424">
        <f t="shared" si="32"/>
        <v>32.166666666666664</v>
      </c>
      <c r="B424">
        <f t="shared" si="30"/>
        <v>1930</v>
      </c>
      <c r="C424">
        <f t="shared" si="31"/>
        <v>-4.6106140804919272E-9</v>
      </c>
      <c r="D424">
        <f t="shared" si="33"/>
        <v>-4.6106140804919269</v>
      </c>
    </row>
    <row r="425" spans="1:4">
      <c r="A425">
        <f t="shared" si="32"/>
        <v>32.25</v>
      </c>
      <c r="B425">
        <f t="shared" si="30"/>
        <v>1935</v>
      </c>
      <c r="C425">
        <f t="shared" si="31"/>
        <v>-4.5055298538543752E-9</v>
      </c>
      <c r="D425">
        <f t="shared" si="33"/>
        <v>-4.5055298538543749</v>
      </c>
    </row>
    <row r="426" spans="1:4">
      <c r="A426">
        <f t="shared" si="32"/>
        <v>32.333333333333336</v>
      </c>
      <c r="B426">
        <f t="shared" ref="B426:B489" si="34">B425+$J$31/372</f>
        <v>1940</v>
      </c>
      <c r="C426">
        <f t="shared" si="31"/>
        <v>-4.4028406866373748E-9</v>
      </c>
      <c r="D426">
        <f t="shared" si="33"/>
        <v>-4.4028406866373748</v>
      </c>
    </row>
    <row r="427" spans="1:4">
      <c r="A427">
        <f t="shared" si="32"/>
        <v>32.416666666666664</v>
      </c>
      <c r="B427">
        <f t="shared" si="34"/>
        <v>1945</v>
      </c>
      <c r="C427">
        <f t="shared" si="31"/>
        <v>-4.3024919911086711E-9</v>
      </c>
      <c r="D427">
        <f t="shared" si="33"/>
        <v>-4.3024919911086714</v>
      </c>
    </row>
    <row r="428" spans="1:4">
      <c r="A428">
        <f t="shared" si="32"/>
        <v>32.5</v>
      </c>
      <c r="B428">
        <f t="shared" si="34"/>
        <v>1950</v>
      </c>
      <c r="C428">
        <f t="shared" si="31"/>
        <v>-4.2044304236890704E-9</v>
      </c>
      <c r="D428">
        <f t="shared" si="33"/>
        <v>-4.2044304236890699</v>
      </c>
    </row>
    <row r="429" spans="1:4">
      <c r="A429">
        <f t="shared" si="32"/>
        <v>32.583333333333336</v>
      </c>
      <c r="B429">
        <f t="shared" si="34"/>
        <v>1955</v>
      </c>
      <c r="C429">
        <f t="shared" si="31"/>
        <v>-4.1086038565959474E-9</v>
      </c>
      <c r="D429">
        <f t="shared" si="33"/>
        <v>-4.1086038565959475</v>
      </c>
    </row>
    <row r="430" spans="1:4">
      <c r="A430">
        <f t="shared" si="32"/>
        <v>32.666666666666664</v>
      </c>
      <c r="B430">
        <f t="shared" si="34"/>
        <v>1960</v>
      </c>
      <c r="C430">
        <f t="shared" si="31"/>
        <v>-4.0149613501330363E-9</v>
      </c>
      <c r="D430">
        <f t="shared" si="33"/>
        <v>-4.0149613501330359</v>
      </c>
    </row>
    <row r="431" spans="1:4">
      <c r="A431">
        <f t="shared" si="32"/>
        <v>32.75</v>
      </c>
      <c r="B431">
        <f t="shared" si="34"/>
        <v>1965</v>
      </c>
      <c r="C431">
        <f t="shared" si="31"/>
        <v>-3.9234531256118075E-9</v>
      </c>
      <c r="D431">
        <f t="shared" si="33"/>
        <v>-3.9234531256118075</v>
      </c>
    </row>
    <row r="432" spans="1:4">
      <c r="A432">
        <f t="shared" si="32"/>
        <v>32.833333333333336</v>
      </c>
      <c r="B432">
        <f t="shared" si="34"/>
        <v>1970</v>
      </c>
      <c r="C432">
        <f t="shared" si="31"/>
        <v>-3.8340305388899945E-9</v>
      </c>
      <c r="D432">
        <f t="shared" si="33"/>
        <v>-3.8340305388899947</v>
      </c>
    </row>
    <row r="433" spans="1:4">
      <c r="A433">
        <f t="shared" si="32"/>
        <v>32.916666666666664</v>
      </c>
      <c r="B433">
        <f t="shared" si="34"/>
        <v>1975</v>
      </c>
      <c r="C433">
        <f t="shared" si="31"/>
        <v>-3.7466460545132348E-9</v>
      </c>
      <c r="D433">
        <f t="shared" si="33"/>
        <v>-3.746646054513235</v>
      </c>
    </row>
    <row r="434" spans="1:4">
      <c r="A434">
        <f t="shared" si="32"/>
        <v>33</v>
      </c>
      <c r="B434">
        <f t="shared" si="34"/>
        <v>1980</v>
      </c>
      <c r="C434">
        <f t="shared" si="31"/>
        <v>-3.6612532204460747E-9</v>
      </c>
      <c r="D434">
        <f t="shared" si="33"/>
        <v>-3.6612532204460746</v>
      </c>
    </row>
    <row r="435" spans="1:4">
      <c r="A435">
        <f t="shared" si="32"/>
        <v>33.083333333333336</v>
      </c>
      <c r="B435">
        <f t="shared" si="34"/>
        <v>1985</v>
      </c>
      <c r="C435">
        <f t="shared" si="31"/>
        <v>-3.5778066433788885E-9</v>
      </c>
      <c r="D435">
        <f t="shared" si="33"/>
        <v>-3.5778066433788887</v>
      </c>
    </row>
    <row r="436" spans="1:4">
      <c r="A436">
        <f t="shared" si="32"/>
        <v>33.166666666666664</v>
      </c>
      <c r="B436">
        <f t="shared" si="34"/>
        <v>1990</v>
      </c>
      <c r="C436">
        <f t="shared" si="31"/>
        <v>-3.4962619645976065E-9</v>
      </c>
      <c r="D436">
        <f t="shared" si="33"/>
        <v>-3.4962619645976063</v>
      </c>
    </row>
    <row r="437" spans="1:4">
      <c r="A437">
        <f t="shared" si="32"/>
        <v>33.25</v>
      </c>
      <c r="B437">
        <f t="shared" si="34"/>
        <v>1995</v>
      </c>
      <c r="C437">
        <f t="shared" si="31"/>
        <v>-3.416575836403414E-9</v>
      </c>
      <c r="D437">
        <f t="shared" si="33"/>
        <v>-3.416575836403414</v>
      </c>
    </row>
    <row r="438" spans="1:4">
      <c r="A438">
        <f t="shared" si="32"/>
        <v>33.333333333333336</v>
      </c>
      <c r="B438">
        <f t="shared" si="34"/>
        <v>2000</v>
      </c>
      <c r="C438">
        <f t="shared" si="31"/>
        <v>-3.3387058990698833E-9</v>
      </c>
      <c r="D438">
        <f t="shared" si="33"/>
        <v>-3.3387058990698835</v>
      </c>
    </row>
    <row r="439" spans="1:4">
      <c r="A439">
        <f t="shared" si="32"/>
        <v>33.416666666666664</v>
      </c>
      <c r="B439">
        <f t="shared" si="34"/>
        <v>2005</v>
      </c>
      <c r="C439">
        <f t="shared" si="31"/>
        <v>-3.2626107583252991E-9</v>
      </c>
      <c r="D439">
        <f t="shared" si="33"/>
        <v>-3.262610758325299</v>
      </c>
    </row>
    <row r="440" spans="1:4">
      <c r="A440">
        <f t="shared" si="32"/>
        <v>33.5</v>
      </c>
      <c r="B440">
        <f t="shared" si="34"/>
        <v>2010</v>
      </c>
      <c r="C440">
        <f t="shared" si="31"/>
        <v>-3.1882499633482045E-9</v>
      </c>
      <c r="D440">
        <f t="shared" si="33"/>
        <v>-3.1882499633482047</v>
      </c>
    </row>
    <row r="441" spans="1:4">
      <c r="A441">
        <f t="shared" si="32"/>
        <v>33.583333333333336</v>
      </c>
      <c r="B441">
        <f t="shared" si="34"/>
        <v>2015</v>
      </c>
      <c r="C441">
        <f t="shared" si="31"/>
        <v>-3.1155839852644554E-9</v>
      </c>
      <c r="D441">
        <f t="shared" si="33"/>
        <v>-3.1155839852644553</v>
      </c>
    </row>
    <row r="442" spans="1:4">
      <c r="A442">
        <f t="shared" si="32"/>
        <v>33.666666666666664</v>
      </c>
      <c r="B442">
        <f t="shared" si="34"/>
        <v>2020</v>
      </c>
      <c r="C442">
        <f t="shared" si="31"/>
        <v>-3.0445741961343861E-9</v>
      </c>
      <c r="D442">
        <f t="shared" si="33"/>
        <v>-3.044574196134386</v>
      </c>
    </row>
    <row r="443" spans="1:4">
      <c r="A443">
        <f t="shared" si="32"/>
        <v>33.75</v>
      </c>
      <c r="B443">
        <f t="shared" si="34"/>
        <v>2025</v>
      </c>
      <c r="C443">
        <f t="shared" si="31"/>
        <v>-2.9751828484188787E-9</v>
      </c>
      <c r="D443">
        <f t="shared" si="33"/>
        <v>-2.9751828484188789</v>
      </c>
    </row>
    <row r="444" spans="1:4">
      <c r="A444">
        <f t="shared" si="32"/>
        <v>33.833333333333336</v>
      </c>
      <c r="B444">
        <f t="shared" si="34"/>
        <v>2030</v>
      </c>
      <c r="C444">
        <f t="shared" si="31"/>
        <v>-2.9073730549134439E-9</v>
      </c>
      <c r="D444">
        <f t="shared" si="33"/>
        <v>-2.9073730549134438</v>
      </c>
    </row>
    <row r="445" spans="1:4">
      <c r="A445">
        <f t="shared" si="32"/>
        <v>33.916666666666664</v>
      </c>
      <c r="B445">
        <f t="shared" si="34"/>
        <v>2035</v>
      </c>
      <c r="C445">
        <f t="shared" si="31"/>
        <v>-2.8411087691396404E-9</v>
      </c>
      <c r="D445">
        <f t="shared" si="33"/>
        <v>-2.8411087691396402</v>
      </c>
    </row>
    <row r="446" spans="1:4">
      <c r="A446">
        <f t="shared" si="32"/>
        <v>34</v>
      </c>
      <c r="B446">
        <f t="shared" si="34"/>
        <v>2040</v>
      </c>
      <c r="C446">
        <f t="shared" si="31"/>
        <v>-2.7763547661834108E-9</v>
      </c>
      <c r="D446">
        <f t="shared" si="33"/>
        <v>-2.7763547661834109</v>
      </c>
    </row>
    <row r="447" spans="1:4">
      <c r="A447">
        <f t="shared" si="32"/>
        <v>34.083333333333336</v>
      </c>
      <c r="B447">
        <f t="shared" si="34"/>
        <v>2045</v>
      </c>
      <c r="C447">
        <f t="shared" si="31"/>
        <v>-2.7130766239701424E-9</v>
      </c>
      <c r="D447">
        <f t="shared" si="33"/>
        <v>-2.7130766239701423</v>
      </c>
    </row>
    <row r="448" spans="1:4">
      <c r="A448">
        <f t="shared" si="32"/>
        <v>34.166666666666664</v>
      </c>
      <c r="B448">
        <f t="shared" si="34"/>
        <v>2050</v>
      </c>
      <c r="C448">
        <f t="shared" si="31"/>
        <v>-2.651240704966506E-9</v>
      </c>
      <c r="D448">
        <f t="shared" si="33"/>
        <v>-2.6512407049665061</v>
      </c>
    </row>
    <row r="449" spans="1:4">
      <c r="A449">
        <f t="shared" si="32"/>
        <v>34.25</v>
      </c>
      <c r="B449">
        <f t="shared" si="34"/>
        <v>2055</v>
      </c>
      <c r="C449">
        <f t="shared" si="31"/>
        <v>-2.5908141382993443E-9</v>
      </c>
      <c r="D449">
        <f t="shared" si="33"/>
        <v>-2.5908141382993444</v>
      </c>
    </row>
    <row r="450" spans="1:4">
      <c r="A450">
        <f t="shared" si="32"/>
        <v>34.333333333333336</v>
      </c>
      <c r="B450">
        <f t="shared" si="34"/>
        <v>2060</v>
      </c>
      <c r="C450">
        <f t="shared" si="31"/>
        <v>-2.531764802282096E-9</v>
      </c>
      <c r="D450">
        <f t="shared" si="33"/>
        <v>-2.5317648022820962</v>
      </c>
    </row>
    <row r="451" spans="1:4">
      <c r="A451">
        <f t="shared" si="32"/>
        <v>34.416666666666664</v>
      </c>
      <c r="B451">
        <f t="shared" si="34"/>
        <v>2065</v>
      </c>
      <c r="C451">
        <f t="shared" si="31"/>
        <v>-2.4740613073394863E-9</v>
      </c>
      <c r="D451">
        <f t="shared" si="33"/>
        <v>-2.4740613073394861</v>
      </c>
    </row>
    <row r="452" spans="1:4">
      <c r="A452">
        <f t="shared" si="32"/>
        <v>34.5</v>
      </c>
      <c r="B452">
        <f t="shared" si="34"/>
        <v>2070</v>
      </c>
      <c r="C452">
        <f t="shared" si="31"/>
        <v>-2.4176729793213835E-9</v>
      </c>
      <c r="D452">
        <f t="shared" si="33"/>
        <v>-2.4176729793213836</v>
      </c>
    </row>
    <row r="453" spans="1:4">
      <c r="A453">
        <f t="shared" si="32"/>
        <v>34.583333333333336</v>
      </c>
      <c r="B453">
        <f t="shared" si="34"/>
        <v>2075</v>
      </c>
      <c r="C453">
        <f t="shared" si="31"/>
        <v>-2.3625698431969676E-9</v>
      </c>
      <c r="D453">
        <f t="shared" si="33"/>
        <v>-2.3625698431969675</v>
      </c>
    </row>
    <row r="454" spans="1:4">
      <c r="A454">
        <f t="shared" si="32"/>
        <v>34.666666666666664</v>
      </c>
      <c r="B454">
        <f t="shared" si="34"/>
        <v>2080</v>
      </c>
      <c r="C454">
        <f t="shared" si="31"/>
        <v>-2.3087226071205385E-9</v>
      </c>
      <c r="D454">
        <f t="shared" si="33"/>
        <v>-2.3087226071205387</v>
      </c>
    </row>
    <row r="455" spans="1:4">
      <c r="A455">
        <f t="shared" si="32"/>
        <v>34.75</v>
      </c>
      <c r="B455">
        <f t="shared" si="34"/>
        <v>2085</v>
      </c>
      <c r="C455">
        <f t="shared" si="31"/>
        <v>-2.2561026468604923E-9</v>
      </c>
      <c r="D455">
        <f t="shared" si="33"/>
        <v>-2.2561026468604926</v>
      </c>
    </row>
    <row r="456" spans="1:4">
      <c r="A456">
        <f t="shared" si="32"/>
        <v>34.833333333333336</v>
      </c>
      <c r="B456">
        <f t="shared" si="34"/>
        <v>2090</v>
      </c>
      <c r="C456">
        <f t="shared" si="31"/>
        <v>-2.2046819905831887E-9</v>
      </c>
      <c r="D456">
        <f t="shared" si="33"/>
        <v>-2.2046819905831887</v>
      </c>
    </row>
    <row r="457" spans="1:4">
      <c r="A457">
        <f t="shared" si="32"/>
        <v>34.916666666666664</v>
      </c>
      <c r="B457">
        <f t="shared" si="34"/>
        <v>2095</v>
      </c>
      <c r="C457">
        <f t="shared" si="31"/>
        <v>-2.1544333039836259E-9</v>
      </c>
      <c r="D457">
        <f t="shared" si="33"/>
        <v>-2.1544333039836259</v>
      </c>
    </row>
    <row r="458" spans="1:4">
      <c r="A458">
        <f t="shared" si="32"/>
        <v>35</v>
      </c>
      <c r="B458">
        <f t="shared" si="34"/>
        <v>2100</v>
      </c>
      <c r="C458">
        <f t="shared" si="31"/>
        <v>-2.1053298757550047E-9</v>
      </c>
      <c r="D458">
        <f t="shared" si="33"/>
        <v>-2.1053298757550047</v>
      </c>
    </row>
    <row r="459" spans="1:4">
      <c r="A459">
        <f t="shared" si="32"/>
        <v>35.083333333333336</v>
      </c>
      <c r="B459">
        <f t="shared" si="34"/>
        <v>2105</v>
      </c>
      <c r="C459">
        <f t="shared" si="31"/>
        <v>-2.0573456033894797E-9</v>
      </c>
      <c r="D459">
        <f t="shared" si="33"/>
        <v>-2.0573456033894795</v>
      </c>
    </row>
    <row r="460" spans="1:4">
      <c r="A460">
        <f t="shared" si="32"/>
        <v>35.166666666666664</v>
      </c>
      <c r="B460">
        <f t="shared" si="34"/>
        <v>2110</v>
      </c>
      <c r="C460">
        <f t="shared" si="31"/>
        <v>-2.010454979302528E-9</v>
      </c>
      <c r="D460">
        <f t="shared" si="33"/>
        <v>-2.0104549793025281</v>
      </c>
    </row>
    <row r="461" spans="1:4">
      <c r="A461">
        <f t="shared" si="32"/>
        <v>35.25</v>
      </c>
      <c r="B461">
        <f t="shared" si="34"/>
        <v>2115</v>
      </c>
      <c r="C461">
        <f t="shared" si="31"/>
        <v>-1.9646330772735727E-9</v>
      </c>
      <c r="D461">
        <f t="shared" si="33"/>
        <v>-1.9646330772735727</v>
      </c>
    </row>
    <row r="462" spans="1:4">
      <c r="A462">
        <f t="shared" si="32"/>
        <v>35.333333333333336</v>
      </c>
      <c r="B462">
        <f t="shared" si="34"/>
        <v>2120</v>
      </c>
      <c r="C462">
        <f t="shared" si="31"/>
        <v>-1.9198555391956471E-9</v>
      </c>
      <c r="D462">
        <f t="shared" si="33"/>
        <v>-1.9198555391956471</v>
      </c>
    </row>
    <row r="463" spans="1:4">
      <c r="A463">
        <f t="shared" si="32"/>
        <v>35.416666666666664</v>
      </c>
      <c r="B463">
        <f t="shared" si="34"/>
        <v>2125</v>
      </c>
      <c r="C463">
        <f t="shared" si="31"/>
        <v>-1.8760985621270585E-9</v>
      </c>
      <c r="D463">
        <f t="shared" si="33"/>
        <v>-1.8760985621270585</v>
      </c>
    </row>
    <row r="464" spans="1:4">
      <c r="A464">
        <f t="shared" si="32"/>
        <v>35.5</v>
      </c>
      <c r="B464">
        <f t="shared" si="34"/>
        <v>2130</v>
      </c>
      <c r="C464">
        <f t="shared" si="31"/>
        <v>-1.8333388856381706E-9</v>
      </c>
      <c r="D464">
        <f t="shared" si="33"/>
        <v>-1.8333388856381705</v>
      </c>
    </row>
    <row r="465" spans="1:4">
      <c r="A465">
        <f t="shared" si="32"/>
        <v>35.583333333333336</v>
      </c>
      <c r="B465">
        <f t="shared" si="34"/>
        <v>2135</v>
      </c>
      <c r="C465">
        <f t="shared" si="31"/>
        <v>-1.7915537794465711E-9</v>
      </c>
      <c r="D465">
        <f t="shared" si="33"/>
        <v>-1.791553779446571</v>
      </c>
    </row>
    <row r="466" spans="1:4">
      <c r="A466">
        <f t="shared" si="32"/>
        <v>35.666666666666664</v>
      </c>
      <c r="B466">
        <f t="shared" si="34"/>
        <v>2140</v>
      </c>
      <c r="C466">
        <f t="shared" si="31"/>
        <v>-1.7507210313340599E-9</v>
      </c>
      <c r="D466">
        <f t="shared" si="33"/>
        <v>-1.75072103133406</v>
      </c>
    </row>
    <row r="467" spans="1:4">
      <c r="A467">
        <f t="shared" si="32"/>
        <v>35.75</v>
      </c>
      <c r="B467">
        <f t="shared" si="34"/>
        <v>2145</v>
      </c>
      <c r="C467">
        <f t="shared" si="31"/>
        <v>-1.7108189353390272E-9</v>
      </c>
      <c r="D467">
        <f t="shared" si="33"/>
        <v>-1.7108189353390273</v>
      </c>
    </row>
    <row r="468" spans="1:4">
      <c r="A468">
        <f t="shared" si="32"/>
        <v>35.833333333333336</v>
      </c>
      <c r="B468">
        <f t="shared" si="34"/>
        <v>2150</v>
      </c>
      <c r="C468">
        <f t="shared" si="31"/>
        <v>-1.6718262802179548E-9</v>
      </c>
      <c r="D468">
        <f t="shared" si="33"/>
        <v>-1.6718262802179549</v>
      </c>
    </row>
    <row r="469" spans="1:4">
      <c r="A469">
        <f t="shared" si="32"/>
        <v>35.916666666666664</v>
      </c>
      <c r="B469">
        <f t="shared" si="34"/>
        <v>2155</v>
      </c>
      <c r="C469">
        <f t="shared" si="31"/>
        <v>-1.6337223381698934E-9</v>
      </c>
      <c r="D469">
        <f t="shared" si="33"/>
        <v>-1.6337223381698933</v>
      </c>
    </row>
    <row r="470" spans="1:4">
      <c r="A470">
        <f t="shared" si="32"/>
        <v>36</v>
      </c>
      <c r="B470">
        <f t="shared" si="34"/>
        <v>2160</v>
      </c>
      <c r="C470">
        <f t="shared" si="31"/>
        <v>-1.5964868538179346E-9</v>
      </c>
      <c r="D470">
        <f t="shared" si="33"/>
        <v>-1.5964868538179346</v>
      </c>
    </row>
    <row r="471" spans="1:4">
      <c r="A471">
        <f t="shared" si="32"/>
        <v>36.083333333333336</v>
      </c>
      <c r="B471">
        <f t="shared" si="34"/>
        <v>2165</v>
      </c>
      <c r="C471">
        <f t="shared" si="31"/>
        <v>-1.5601000334418129E-9</v>
      </c>
      <c r="D471">
        <f t="shared" si="33"/>
        <v>-1.5601000334418129</v>
      </c>
    </row>
    <row r="472" spans="1:4">
      <c r="A472">
        <f t="shared" si="32"/>
        <v>36.166666666666664</v>
      </c>
      <c r="B472">
        <f t="shared" si="34"/>
        <v>2170</v>
      </c>
      <c r="C472">
        <f t="shared" si="31"/>
        <v>-1.5245425344559162E-9</v>
      </c>
      <c r="D472">
        <f t="shared" si="33"/>
        <v>-1.5245425344559163</v>
      </c>
    </row>
    <row r="473" spans="1:4">
      <c r="A473">
        <f t="shared" si="32"/>
        <v>36.25</v>
      </c>
      <c r="B473">
        <f t="shared" si="34"/>
        <v>2175</v>
      </c>
      <c r="C473">
        <f t="shared" si="31"/>
        <v>-1.4897954551271121E-9</v>
      </c>
      <c r="D473">
        <f t="shared" si="33"/>
        <v>-1.4897954551271122</v>
      </c>
    </row>
    <row r="474" spans="1:4">
      <c r="A474">
        <f t="shared" si="32"/>
        <v>36.333333333333336</v>
      </c>
      <c r="B474">
        <f t="shared" si="34"/>
        <v>2180</v>
      </c>
      <c r="C474">
        <f t="shared" si="31"/>
        <v>-1.4558403245269239E-9</v>
      </c>
      <c r="D474">
        <f t="shared" si="33"/>
        <v>-1.455840324526924</v>
      </c>
    </row>
    <row r="475" spans="1:4">
      <c r="A475">
        <f t="shared" si="32"/>
        <v>36.416666666666664</v>
      </c>
      <c r="B475">
        <f t="shared" si="34"/>
        <v>2185</v>
      </c>
      <c r="C475">
        <f t="shared" si="31"/>
        <v>-1.4226590927127113E-9</v>
      </c>
      <c r="D475">
        <f t="shared" si="33"/>
        <v>-1.4226590927127114</v>
      </c>
    </row>
    <row r="476" spans="1:4">
      <c r="A476">
        <f t="shared" si="32"/>
        <v>36.5</v>
      </c>
      <c r="B476">
        <f t="shared" si="34"/>
        <v>2190</v>
      </c>
      <c r="C476">
        <f t="shared" si="31"/>
        <v>-1.3902341211326464E-9</v>
      </c>
      <c r="D476">
        <f t="shared" si="33"/>
        <v>-1.3902341211326463</v>
      </c>
    </row>
    <row r="477" spans="1:4">
      <c r="A477">
        <f t="shared" si="32"/>
        <v>36.583333333333336</v>
      </c>
      <c r="B477">
        <f t="shared" si="34"/>
        <v>2195</v>
      </c>
      <c r="C477">
        <f t="shared" si="31"/>
        <v>-1.3585481732493714E-9</v>
      </c>
      <c r="D477">
        <f t="shared" si="33"/>
        <v>-1.3585481732493714</v>
      </c>
    </row>
    <row r="478" spans="1:4">
      <c r="A478">
        <f t="shared" si="32"/>
        <v>36.666666666666664</v>
      </c>
      <c r="B478">
        <f t="shared" si="34"/>
        <v>2200</v>
      </c>
      <c r="C478">
        <f t="shared" si="31"/>
        <v>-1.327584405377362E-9</v>
      </c>
      <c r="D478">
        <f t="shared" si="33"/>
        <v>-1.327584405377362</v>
      </c>
    </row>
    <row r="479" spans="1:4">
      <c r="A479">
        <f t="shared" si="32"/>
        <v>36.75</v>
      </c>
      <c r="B479">
        <f t="shared" si="34"/>
        <v>2205</v>
      </c>
      <c r="C479">
        <f t="shared" si="31"/>
        <v>-1.2973263577291254E-9</v>
      </c>
      <c r="D479">
        <f t="shared" si="33"/>
        <v>-1.2973263577291254</v>
      </c>
    </row>
    <row r="480" spans="1:4">
      <c r="A480">
        <f t="shared" si="32"/>
        <v>36.833333333333336</v>
      </c>
      <c r="B480">
        <f t="shared" si="34"/>
        <v>2210</v>
      </c>
      <c r="C480">
        <f t="shared" ref="C480:C518" si="35">$I$36*EXP(-$I$32*(B480-1560))+(1/$I$32)*($I$33+$I$34*((B480-1560)-1/$I$32))</f>
        <v>-1.2677579456654697E-9</v>
      </c>
      <c r="D480">
        <f t="shared" si="33"/>
        <v>-1.2677579456654697</v>
      </c>
    </row>
    <row r="481" spans="1:4">
      <c r="A481">
        <f t="shared" si="32"/>
        <v>36.916666666666664</v>
      </c>
      <c r="B481">
        <f t="shared" si="34"/>
        <v>2215</v>
      </c>
      <c r="C481">
        <f t="shared" si="35"/>
        <v>-1.2388634511451965E-9</v>
      </c>
      <c r="D481">
        <f t="shared" si="33"/>
        <v>-1.2388634511451964</v>
      </c>
    </row>
    <row r="482" spans="1:4">
      <c r="A482">
        <f t="shared" si="32"/>
        <v>37</v>
      </c>
      <c r="B482">
        <f t="shared" si="34"/>
        <v>2220</v>
      </c>
      <c r="C482">
        <f t="shared" si="35"/>
        <v>-1.2106275143696699E-9</v>
      </c>
      <c r="D482">
        <f t="shared" si="33"/>
        <v>-1.2106275143696699</v>
      </c>
    </row>
    <row r="483" spans="1:4">
      <c r="A483">
        <f t="shared" si="32"/>
        <v>37.083333333333336</v>
      </c>
      <c r="B483">
        <f t="shared" si="34"/>
        <v>2225</v>
      </c>
      <c r="C483">
        <f t="shared" si="35"/>
        <v>-1.1830351256178222E-9</v>
      </c>
      <c r="D483">
        <f t="shared" si="33"/>
        <v>-1.1830351256178222</v>
      </c>
    </row>
    <row r="484" spans="1:4">
      <c r="A484">
        <f t="shared" si="32"/>
        <v>37.166666666666664</v>
      </c>
      <c r="B484">
        <f t="shared" si="34"/>
        <v>2230</v>
      </c>
      <c r="C484">
        <f t="shared" si="35"/>
        <v>-1.1560716172672503E-9</v>
      </c>
      <c r="D484">
        <f t="shared" si="33"/>
        <v>-1.1560716172672503</v>
      </c>
    </row>
    <row r="485" spans="1:4">
      <c r="A485">
        <f t="shared" si="32"/>
        <v>37.25</v>
      </c>
      <c r="B485">
        <f t="shared" si="34"/>
        <v>2235</v>
      </c>
      <c r="C485">
        <f t="shared" si="35"/>
        <v>-1.1297226559971731E-9</v>
      </c>
      <c r="D485">
        <f t="shared" si="33"/>
        <v>-1.1297226559971731</v>
      </c>
    </row>
    <row r="486" spans="1:4">
      <c r="A486">
        <f t="shared" si="32"/>
        <v>37.333333333333336</v>
      </c>
      <c r="B486">
        <f t="shared" si="34"/>
        <v>2240</v>
      </c>
      <c r="C486">
        <f t="shared" si="35"/>
        <v>-1.1039742351690914E-9</v>
      </c>
      <c r="D486">
        <f t="shared" si="33"/>
        <v>-1.1039742351690915</v>
      </c>
    </row>
    <row r="487" spans="1:4">
      <c r="A487">
        <f t="shared" ref="A487:A518" si="36">B487/60</f>
        <v>37.416666666666664</v>
      </c>
      <c r="B487">
        <f t="shared" si="34"/>
        <v>2245</v>
      </c>
      <c r="C487">
        <f t="shared" si="35"/>
        <v>-1.0788126673811082E-9</v>
      </c>
      <c r="D487">
        <f t="shared" ref="D487:D518" si="37">C487*10^9</f>
        <v>-1.0788126673811083</v>
      </c>
    </row>
    <row r="488" spans="1:4">
      <c r="A488">
        <f t="shared" si="36"/>
        <v>37.5</v>
      </c>
      <c r="B488">
        <f t="shared" si="34"/>
        <v>2250</v>
      </c>
      <c r="C488">
        <f t="shared" si="35"/>
        <v>-1.05422457719195E-9</v>
      </c>
      <c r="D488">
        <f t="shared" si="37"/>
        <v>-1.0542245771919501</v>
      </c>
    </row>
    <row r="489" spans="1:4">
      <c r="A489">
        <f t="shared" si="36"/>
        <v>37.583333333333336</v>
      </c>
      <c r="B489">
        <f t="shared" si="34"/>
        <v>2255</v>
      </c>
      <c r="C489">
        <f t="shared" si="35"/>
        <v>-1.0301968940108199E-9</v>
      </c>
      <c r="D489">
        <f t="shared" si="37"/>
        <v>-1.0301968940108199</v>
      </c>
    </row>
    <row r="490" spans="1:4">
      <c r="A490">
        <f t="shared" si="36"/>
        <v>37.666666666666664</v>
      </c>
      <c r="B490">
        <f t="shared" ref="B490:B518" si="38">B489+$J$31/372</f>
        <v>2260</v>
      </c>
      <c r="C490">
        <f t="shared" si="35"/>
        <v>-1.0067168451493058E-9</v>
      </c>
      <c r="D490">
        <f t="shared" si="37"/>
        <v>-1.0067168451493058</v>
      </c>
    </row>
    <row r="491" spans="1:4">
      <c r="A491">
        <f t="shared" si="36"/>
        <v>37.75</v>
      </c>
      <c r="B491">
        <f t="shared" si="38"/>
        <v>2265</v>
      </c>
      <c r="C491">
        <f t="shared" si="35"/>
        <v>-9.8377194903164551E-10</v>
      </c>
      <c r="D491">
        <f t="shared" si="37"/>
        <v>-0.98377194903164555</v>
      </c>
    </row>
    <row r="492" spans="1:4">
      <c r="A492">
        <f t="shared" si="36"/>
        <v>37.833333333333336</v>
      </c>
      <c r="B492">
        <f t="shared" si="38"/>
        <v>2270</v>
      </c>
      <c r="C492">
        <f t="shared" si="35"/>
        <v>-9.6135000855974231E-10</v>
      </c>
      <c r="D492">
        <f t="shared" si="37"/>
        <v>-0.96135000855974229</v>
      </c>
    </row>
    <row r="493" spans="1:4">
      <c r="A493">
        <f t="shared" si="36"/>
        <v>37.916666666666664</v>
      </c>
      <c r="B493">
        <f t="shared" si="38"/>
        <v>2275</v>
      </c>
      <c r="C493">
        <f t="shared" si="35"/>
        <v>-9.3943910462940805E-10</v>
      </c>
      <c r="D493">
        <f t="shared" si="37"/>
        <v>-0.93943910462940805</v>
      </c>
    </row>
    <row r="494" spans="1:4">
      <c r="A494">
        <f t="shared" si="36"/>
        <v>38</v>
      </c>
      <c r="B494">
        <f t="shared" si="38"/>
        <v>2280</v>
      </c>
      <c r="C494">
        <f t="shared" si="35"/>
        <v>-9.1802758979437696E-10</v>
      </c>
      <c r="D494">
        <f t="shared" si="37"/>
        <v>-0.91802758979437693</v>
      </c>
    </row>
    <row r="495" spans="1:4">
      <c r="A495">
        <f t="shared" si="36"/>
        <v>38.083333333333336</v>
      </c>
      <c r="B495">
        <f t="shared" si="38"/>
        <v>2285</v>
      </c>
      <c r="C495">
        <f t="shared" si="35"/>
        <v>-8.9710408207473153E-10</v>
      </c>
      <c r="D495">
        <f t="shared" si="37"/>
        <v>-0.89710408207473158</v>
      </c>
    </row>
    <row r="496" spans="1:4">
      <c r="A496">
        <f t="shared" si="36"/>
        <v>38.166666666666664</v>
      </c>
      <c r="B496">
        <f t="shared" si="38"/>
        <v>2290</v>
      </c>
      <c r="C496">
        <f t="shared" si="35"/>
        <v>-8.766574589064449E-10</v>
      </c>
      <c r="D496">
        <f t="shared" si="37"/>
        <v>-0.87665745890644486</v>
      </c>
    </row>
    <row r="497" spans="1:4">
      <c r="A497">
        <f t="shared" si="36"/>
        <v>38.25</v>
      </c>
      <c r="B497">
        <f t="shared" si="38"/>
        <v>2295</v>
      </c>
      <c r="C497">
        <f t="shared" si="35"/>
        <v>-8.5667685122882365E-10</v>
      </c>
      <c r="D497">
        <f t="shared" si="37"/>
        <v>-0.85667685122882364</v>
      </c>
    </row>
    <row r="498" spans="1:4">
      <c r="A498">
        <f t="shared" si="36"/>
        <v>38.333333333333336</v>
      </c>
      <c r="B498">
        <f t="shared" si="38"/>
        <v>2300</v>
      </c>
      <c r="C498">
        <f t="shared" si="35"/>
        <v>-8.3715163770670877E-10</v>
      </c>
      <c r="D498">
        <f t="shared" si="37"/>
        <v>-0.83715163770670875</v>
      </c>
    </row>
    <row r="499" spans="1:4">
      <c r="A499">
        <f t="shared" si="36"/>
        <v>38.416666666666664</v>
      </c>
      <c r="B499">
        <f t="shared" si="38"/>
        <v>2305</v>
      </c>
      <c r="C499">
        <f t="shared" si="35"/>
        <v>-8.1807143908436292E-10</v>
      </c>
      <c r="D499">
        <f t="shared" si="37"/>
        <v>-0.81807143908436297</v>
      </c>
    </row>
    <row r="500" spans="1:4">
      <c r="A500">
        <f t="shared" si="36"/>
        <v>38.5</v>
      </c>
      <c r="B500">
        <f t="shared" si="38"/>
        <v>2310</v>
      </c>
      <c r="C500">
        <f t="shared" si="35"/>
        <v>-7.9942611266804391E-10</v>
      </c>
      <c r="D500">
        <f t="shared" si="37"/>
        <v>-0.79942611266804386</v>
      </c>
    </row>
    <row r="501" spans="1:4">
      <c r="A501">
        <f t="shared" si="36"/>
        <v>38.583333333333336</v>
      </c>
      <c r="B501">
        <f t="shared" si="38"/>
        <v>2315</v>
      </c>
      <c r="C501">
        <f t="shared" si="35"/>
        <v>-7.8120574693432733E-10</v>
      </c>
      <c r="D501">
        <f t="shared" si="37"/>
        <v>-0.78120574693432732</v>
      </c>
    </row>
    <row r="502" spans="1:4">
      <c r="A502">
        <f t="shared" si="36"/>
        <v>38.666666666666664</v>
      </c>
      <c r="B502">
        <f t="shared" si="38"/>
        <v>2320</v>
      </c>
      <c r="C502">
        <f t="shared" si="35"/>
        <v>-7.6340065626131952E-10</v>
      </c>
      <c r="D502">
        <f t="shared" si="37"/>
        <v>-0.76340065626131948</v>
      </c>
    </row>
    <row r="503" spans="1:4">
      <c r="A503">
        <f t="shared" si="36"/>
        <v>38.75</v>
      </c>
      <c r="B503">
        <f t="shared" si="38"/>
        <v>2325</v>
      </c>
      <c r="C503">
        <f t="shared" si="35"/>
        <v>-7.4600137577995205E-10</v>
      </c>
      <c r="D503">
        <f t="shared" si="37"/>
        <v>-0.74600137577995207</v>
      </c>
    </row>
    <row r="504" spans="1:4">
      <c r="A504">
        <f t="shared" si="36"/>
        <v>38.833333333333336</v>
      </c>
      <c r="B504">
        <f t="shared" si="38"/>
        <v>2330</v>
      </c>
      <c r="C504">
        <f t="shared" si="35"/>
        <v>-7.289986563426267E-10</v>
      </c>
      <c r="D504">
        <f t="shared" si="37"/>
        <v>-0.72899865634262673</v>
      </c>
    </row>
    <row r="505" spans="1:4">
      <c r="A505">
        <f t="shared" si="36"/>
        <v>38.916666666666664</v>
      </c>
      <c r="B505">
        <f t="shared" si="38"/>
        <v>2335</v>
      </c>
      <c r="C505">
        <f t="shared" si="35"/>
        <v>-7.1238345960653239E-10</v>
      </c>
      <c r="D505">
        <f t="shared" si="37"/>
        <v>-0.71238345960653238</v>
      </c>
    </row>
    <row r="506" spans="1:4">
      <c r="A506">
        <f t="shared" si="36"/>
        <v>39</v>
      </c>
      <c r="B506">
        <f t="shared" si="38"/>
        <v>2340</v>
      </c>
      <c r="C506">
        <f t="shared" si="35"/>
        <v>-6.9614695322902409E-10</v>
      </c>
      <c r="D506">
        <f t="shared" si="37"/>
        <v>-0.69614695322902409</v>
      </c>
    </row>
    <row r="507" spans="1:4">
      <c r="A507">
        <f t="shared" si="36"/>
        <v>39.083333333333336</v>
      </c>
      <c r="B507">
        <f t="shared" si="38"/>
        <v>2345</v>
      </c>
      <c r="C507">
        <f t="shared" si="35"/>
        <v>-6.8028050617250632E-10</v>
      </c>
      <c r="D507">
        <f t="shared" si="37"/>
        <v>-0.68028050617250635</v>
      </c>
    </row>
    <row r="508" spans="1:4">
      <c r="A508">
        <f t="shared" si="36"/>
        <v>39.166666666666664</v>
      </c>
      <c r="B508">
        <f t="shared" si="38"/>
        <v>2350</v>
      </c>
      <c r="C508">
        <f t="shared" si="35"/>
        <v>-6.6477568411632767E-10</v>
      </c>
      <c r="D508">
        <f t="shared" si="37"/>
        <v>-0.6647756841163277</v>
      </c>
    </row>
    <row r="509" spans="1:4">
      <c r="A509">
        <f t="shared" si="36"/>
        <v>39.25</v>
      </c>
      <c r="B509">
        <f t="shared" si="38"/>
        <v>2355</v>
      </c>
      <c r="C509">
        <f t="shared" si="35"/>
        <v>-6.4962424497324481E-10</v>
      </c>
      <c r="D509">
        <f t="shared" si="37"/>
        <v>-0.64962424497324478</v>
      </c>
    </row>
    <row r="510" spans="1:4">
      <c r="A510">
        <f t="shared" si="36"/>
        <v>39.333333333333336</v>
      </c>
      <c r="B510">
        <f t="shared" si="38"/>
        <v>2360</v>
      </c>
      <c r="C510">
        <f t="shared" si="35"/>
        <v>-6.3481813450807791E-10</v>
      </c>
      <c r="D510">
        <f t="shared" si="37"/>
        <v>-0.63481813450807789</v>
      </c>
    </row>
    <row r="511" spans="1:4">
      <c r="A511">
        <f t="shared" si="36"/>
        <v>39.416666666666664</v>
      </c>
      <c r="B511">
        <f t="shared" si="38"/>
        <v>2365</v>
      </c>
      <c r="C511">
        <f t="shared" si="35"/>
        <v>-6.2034948205622107E-10</v>
      </c>
      <c r="D511">
        <f t="shared" si="37"/>
        <v>-0.62034948205622109</v>
      </c>
    </row>
    <row r="512" spans="1:4">
      <c r="A512">
        <f t="shared" si="36"/>
        <v>39.5</v>
      </c>
      <c r="B512">
        <f t="shared" si="38"/>
        <v>2370</v>
      </c>
      <c r="C512">
        <f t="shared" si="35"/>
        <v>-6.0621059633973768E-10</v>
      </c>
      <c r="D512">
        <f t="shared" si="37"/>
        <v>-0.60621059633973773</v>
      </c>
    </row>
    <row r="513" spans="1:4">
      <c r="A513">
        <f t="shared" si="36"/>
        <v>39.583333333333336</v>
      </c>
      <c r="B513">
        <f t="shared" si="38"/>
        <v>2375</v>
      </c>
      <c r="C513">
        <f t="shared" si="35"/>
        <v>-5.9239396137881425E-10</v>
      </c>
      <c r="D513">
        <f t="shared" si="37"/>
        <v>-0.59239396137881428</v>
      </c>
    </row>
    <row r="514" spans="1:4">
      <c r="A514">
        <f t="shared" si="36"/>
        <v>39.666666666666664</v>
      </c>
      <c r="B514">
        <f t="shared" si="38"/>
        <v>2380</v>
      </c>
      <c r="C514">
        <f t="shared" si="35"/>
        <v>-5.7889223249639879E-10</v>
      </c>
      <c r="D514">
        <f t="shared" si="37"/>
        <v>-0.57889223249639876</v>
      </c>
    </row>
    <row r="515" spans="1:4">
      <c r="A515">
        <f t="shared" si="36"/>
        <v>39.75</v>
      </c>
      <c r="B515">
        <f t="shared" si="38"/>
        <v>2385</v>
      </c>
      <c r="C515">
        <f t="shared" si="35"/>
        <v>-5.6569823241390224E-10</v>
      </c>
      <c r="D515">
        <f t="shared" si="37"/>
        <v>-0.56569823241390227</v>
      </c>
    </row>
    <row r="516" spans="1:4">
      <c r="A516">
        <f t="shared" si="36"/>
        <v>39.833333333333336</v>
      </c>
      <c r="B516">
        <f t="shared" si="38"/>
        <v>2390</v>
      </c>
      <c r="C516">
        <f t="shared" si="35"/>
        <v>-5.5280494743588415E-10</v>
      </c>
      <c r="D516">
        <f t="shared" si="37"/>
        <v>-0.55280494743588415</v>
      </c>
    </row>
    <row r="517" spans="1:4">
      <c r="A517">
        <f t="shared" si="36"/>
        <v>39.916666666666664</v>
      </c>
      <c r="B517">
        <f t="shared" si="38"/>
        <v>2395</v>
      </c>
      <c r="C517">
        <f t="shared" si="35"/>
        <v>-5.4020552372169779E-10</v>
      </c>
      <c r="D517">
        <f t="shared" si="37"/>
        <v>-0.54020552372169783</v>
      </c>
    </row>
    <row r="518" spans="1:4">
      <c r="A518">
        <f t="shared" si="36"/>
        <v>40</v>
      </c>
      <c r="B518" s="16">
        <f t="shared" si="38"/>
        <v>2400</v>
      </c>
      <c r="C518">
        <f t="shared" si="35"/>
        <v>-5.278932636421094E-10</v>
      </c>
      <c r="D518">
        <f t="shared" si="37"/>
        <v>-0.52789326364210942</v>
      </c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Tabelle12"/>
  <dimension ref="A1:DO518"/>
  <sheetViews>
    <sheetView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5" max="7" width="12.125" bestFit="1" customWidth="1"/>
    <col min="8" max="8" width="14.375" customWidth="1"/>
    <col min="9" max="10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165.46</v>
      </c>
      <c r="C11" s="13"/>
      <c r="D11" s="13">
        <v>165.46</v>
      </c>
      <c r="E11" s="13">
        <v>165.46</v>
      </c>
      <c r="F11" s="13">
        <v>165.46</v>
      </c>
      <c r="G11" s="13">
        <v>165.46</v>
      </c>
      <c r="H11" s="13">
        <v>165.46</v>
      </c>
      <c r="I11" s="13">
        <v>165.46</v>
      </c>
      <c r="J11" s="13">
        <v>165.46</v>
      </c>
      <c r="K11" s="13">
        <v>165.46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/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>
        <v>0.5</v>
      </c>
      <c r="K12">
        <v>0.5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/>
      <c r="D13" s="13">
        <f>1/180</f>
        <v>5.5555555555555558E-3</v>
      </c>
      <c r="E13" s="13">
        <f t="shared" ref="E13:K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>
        <f t="shared" si="0"/>
        <v>5.5555555555555558E-3</v>
      </c>
      <c r="K13" s="13">
        <f t="shared" si="0"/>
        <v>5.5555555555555558E-3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>
        <v>0.01</v>
      </c>
      <c r="K14">
        <v>0.01</v>
      </c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/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>
        <v>1</v>
      </c>
      <c r="K15">
        <v>1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13">
        <v>0.9</v>
      </c>
      <c r="C16" s="14"/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>
        <v>0.9</v>
      </c>
      <c r="K16">
        <v>0.9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/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>
        <v>0.9</v>
      </c>
      <c r="K17">
        <v>0.9</v>
      </c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/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>
        <v>0.9</v>
      </c>
      <c r="K18">
        <v>0.9</v>
      </c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/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>
        <v>0.9</v>
      </c>
      <c r="K19">
        <v>0.9</v>
      </c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 s="23">
        <f>5.84*10^-11</f>
        <v>5.84E-11</v>
      </c>
      <c r="C20" s="14"/>
      <c r="D20" s="23">
        <f t="shared" ref="D20:K20" si="1">5.84*10^-11</f>
        <v>5.84E-11</v>
      </c>
      <c r="E20" s="23">
        <f t="shared" si="1"/>
        <v>5.84E-11</v>
      </c>
      <c r="F20" s="23">
        <f t="shared" si="1"/>
        <v>5.84E-11</v>
      </c>
      <c r="G20" s="23">
        <f t="shared" si="1"/>
        <v>5.84E-11</v>
      </c>
      <c r="H20" s="23">
        <f t="shared" si="1"/>
        <v>5.84E-11</v>
      </c>
      <c r="I20" s="23">
        <f t="shared" si="1"/>
        <v>5.84E-11</v>
      </c>
      <c r="J20" s="23">
        <f t="shared" si="1"/>
        <v>5.84E-11</v>
      </c>
      <c r="K20" s="23">
        <f t="shared" si="1"/>
        <v>5.84E-11</v>
      </c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10</v>
      </c>
      <c r="B21" s="13">
        <v>0</v>
      </c>
      <c r="C21" s="13"/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27">
        <v>0</v>
      </c>
      <c r="C22" s="21"/>
      <c r="D22" s="23">
        <v>0</v>
      </c>
      <c r="E22" s="23">
        <f>(2/13*6*7.179*10^-7)</f>
        <v>6.6267692307692315E-7</v>
      </c>
      <c r="F22" s="23">
        <f>(2/13*6*7.179*10^-7)</f>
        <v>6.6267692307692315E-7</v>
      </c>
      <c r="G22" s="23">
        <f>(3/13*6*7.179*10^-7)</f>
        <v>9.9401538461538451E-7</v>
      </c>
      <c r="H22" s="23">
        <f>(3/13*6*7.179*10^-7)</f>
        <v>9.9401538461538451E-7</v>
      </c>
      <c r="I22" s="23">
        <v>0</v>
      </c>
      <c r="J22" s="23">
        <v>0</v>
      </c>
      <c r="K22" s="23">
        <v>0</v>
      </c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10</v>
      </c>
      <c r="B23" s="27">
        <v>0</v>
      </c>
      <c r="C23" s="21"/>
      <c r="D23" s="23">
        <f>(2/13*6*7.179*10^-7)/10</f>
        <v>6.6267692307692318E-8</v>
      </c>
      <c r="E23" s="23">
        <v>0</v>
      </c>
      <c r="F23" s="28">
        <f>6/26*7.179*10^-7*1/10</f>
        <v>1.6566923076923079E-8</v>
      </c>
      <c r="G23" s="23">
        <v>0</v>
      </c>
      <c r="H23" s="23">
        <f>(-3/13*6*7.179*10^-7)/10</f>
        <v>-9.9401538461538456E-8</v>
      </c>
      <c r="I23" s="23">
        <v>0</v>
      </c>
      <c r="J23" s="23">
        <v>0</v>
      </c>
      <c r="K23" s="23">
        <v>0</v>
      </c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27">
        <v>0.45</v>
      </c>
      <c r="C24" s="21"/>
      <c r="D24" s="23">
        <v>0.45</v>
      </c>
      <c r="E24" s="23">
        <v>0.45</v>
      </c>
      <c r="F24" s="23">
        <v>0.45</v>
      </c>
      <c r="G24" s="23">
        <v>0.45</v>
      </c>
      <c r="H24" s="23">
        <v>0.45</v>
      </c>
      <c r="I24" s="23">
        <v>0.45</v>
      </c>
      <c r="J24" s="23">
        <v>0.45</v>
      </c>
      <c r="K24" s="23">
        <v>0.45</v>
      </c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 s="23">
        <v>0</v>
      </c>
      <c r="C25" s="27"/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f>2*10^-10</f>
        <v>2.0000000000000001E-10</v>
      </c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10</v>
      </c>
      <c r="B26" s="23">
        <v>0</v>
      </c>
      <c r="C26" s="27"/>
      <c r="D26" s="23">
        <v>0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  <c r="J26" s="23">
        <f>2*10^-10/60</f>
        <v>3.3333333333333335E-12</v>
      </c>
      <c r="K26" s="23">
        <v>0</v>
      </c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23">
        <f>1*10^-10</f>
        <v>1E-10</v>
      </c>
      <c r="C27" s="13"/>
      <c r="D27">
        <f>1*10^-10</f>
        <v>1E-10</v>
      </c>
      <c r="E27">
        <f t="shared" ref="E27:K27" si="2">1*10^-10</f>
        <v>1E-10</v>
      </c>
      <c r="F27">
        <f t="shared" si="2"/>
        <v>1E-10</v>
      </c>
      <c r="G27">
        <f t="shared" si="2"/>
        <v>1E-10</v>
      </c>
      <c r="H27">
        <f t="shared" si="2"/>
        <v>1E-10</v>
      </c>
      <c r="I27">
        <f t="shared" si="2"/>
        <v>1E-10</v>
      </c>
      <c r="J27">
        <f t="shared" si="2"/>
        <v>1E-10</v>
      </c>
      <c r="K27">
        <f t="shared" si="2"/>
        <v>1E-10</v>
      </c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10</v>
      </c>
      <c r="B28" s="13">
        <v>0</v>
      </c>
      <c r="C28" s="13"/>
      <c r="D28">
        <v>0</v>
      </c>
      <c r="E28">
        <v>0</v>
      </c>
      <c r="F28">
        <v>0</v>
      </c>
      <c r="G28">
        <v>0</v>
      </c>
      <c r="H28">
        <v>0</v>
      </c>
      <c r="I28" s="13">
        <v>0</v>
      </c>
      <c r="J28" s="13">
        <v>0</v>
      </c>
      <c r="K28" s="13">
        <v>0</v>
      </c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24</v>
      </c>
      <c r="B30" s="22">
        <v>0</v>
      </c>
      <c r="C30" s="11"/>
      <c r="D30" s="22">
        <v>1</v>
      </c>
      <c r="E30" s="22">
        <v>2</v>
      </c>
      <c r="F30" s="22">
        <v>3</v>
      </c>
      <c r="G30" s="22">
        <v>4</v>
      </c>
      <c r="H30" s="22">
        <v>5</v>
      </c>
      <c r="I30" s="22">
        <v>6</v>
      </c>
      <c r="J30" s="22">
        <v>7</v>
      </c>
      <c r="K30" s="22">
        <v>8</v>
      </c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13</v>
      </c>
      <c r="B31">
        <v>0</v>
      </c>
      <c r="D31">
        <v>120</v>
      </c>
      <c r="E31">
        <v>130</v>
      </c>
      <c r="F31">
        <v>140</v>
      </c>
      <c r="G31">
        <v>150</v>
      </c>
      <c r="H31">
        <v>170</v>
      </c>
      <c r="I31">
        <v>180</v>
      </c>
      <c r="J31">
        <v>1020</v>
      </c>
      <c r="K31">
        <v>1080</v>
      </c>
    </row>
    <row r="32" spans="1:119">
      <c r="A32" s="10" t="s">
        <v>14</v>
      </c>
      <c r="B32">
        <f>B13*(1+B14-B12*B18*B16*B15)</f>
        <v>3.3611111111111112E-3</v>
      </c>
      <c r="D32">
        <f>D13*(1+D14-D12*D18*D16*D15)</f>
        <v>3.3611111111111112E-3</v>
      </c>
      <c r="E32">
        <f t="shared" ref="E32:K32" si="3">E13*(1+E14-E12*E18*E16*E15)</f>
        <v>3.3611111111111112E-3</v>
      </c>
      <c r="F32">
        <f t="shared" si="3"/>
        <v>3.3611111111111112E-3</v>
      </c>
      <c r="G32">
        <f t="shared" si="3"/>
        <v>3.3611111111111112E-3</v>
      </c>
      <c r="H32">
        <f t="shared" si="3"/>
        <v>3.3611111111111112E-3</v>
      </c>
      <c r="I32">
        <f t="shared" si="3"/>
        <v>3.3611111111111112E-3</v>
      </c>
      <c r="J32">
        <f t="shared" si="3"/>
        <v>3.3611111111111112E-3</v>
      </c>
      <c r="K32">
        <f t="shared" si="3"/>
        <v>3.3611111111111112E-3</v>
      </c>
    </row>
    <row r="33" spans="1:11">
      <c r="A33" s="10" t="s">
        <v>11</v>
      </c>
      <c r="B33">
        <f>1/B11*(B20+B22*B24*B15+(1-B12)*(B25+B27)*B19*B17*B15)</f>
        <v>5.977275474434908E-13</v>
      </c>
      <c r="D33">
        <f t="shared" ref="D33:K33" si="4">1/D11*(D20+D22*D24*D15+(1-D12)*(D25+D27)*D19*D17*D15)</f>
        <v>5.977275474434908E-13</v>
      </c>
      <c r="E33">
        <f t="shared" si="4"/>
        <v>1.8028738993389061E-9</v>
      </c>
      <c r="F33">
        <f t="shared" si="4"/>
        <v>1.8028738993389061E-9</v>
      </c>
      <c r="G33">
        <f t="shared" si="4"/>
        <v>2.7040119852346365E-9</v>
      </c>
      <c r="H33">
        <f t="shared" si="4"/>
        <v>2.7040119852346365E-9</v>
      </c>
      <c r="I33">
        <f t="shared" si="4"/>
        <v>5.977275474434908E-13</v>
      </c>
      <c r="J33">
        <f t="shared" si="4"/>
        <v>5.977275474434908E-13</v>
      </c>
      <c r="K33">
        <f t="shared" si="4"/>
        <v>1.087271848180829E-12</v>
      </c>
    </row>
    <row r="34" spans="1:11">
      <c r="A34" s="10" t="s">
        <v>12</v>
      </c>
      <c r="B34">
        <f>1/B11*(B21+B23*B24*B15+(1-B12)*(B26+B28)*B19*B17*B15)</f>
        <v>0</v>
      </c>
      <c r="D34">
        <f t="shared" ref="D34:K34" si="5">1/D11*(D21+D23*D24*D15+(1-D12)*(D26+D28)*D19*D17*D15)</f>
        <v>1.8022761717914625E-10</v>
      </c>
      <c r="E34">
        <f t="shared" si="5"/>
        <v>0</v>
      </c>
      <c r="F34">
        <f t="shared" si="5"/>
        <v>4.5056904294786562E-11</v>
      </c>
      <c r="G34">
        <f t="shared" si="5"/>
        <v>0</v>
      </c>
      <c r="H34">
        <f t="shared" si="5"/>
        <v>-2.7034142576871937E-10</v>
      </c>
      <c r="I34">
        <f t="shared" si="5"/>
        <v>0</v>
      </c>
      <c r="J34">
        <f t="shared" si="5"/>
        <v>8.1590716789556381E-15</v>
      </c>
      <c r="K34">
        <f t="shared" si="5"/>
        <v>0</v>
      </c>
    </row>
    <row r="35" spans="1:11">
      <c r="A35" s="10" t="s">
        <v>15</v>
      </c>
      <c r="B35">
        <f>0.1*10^-9</f>
        <v>1.0000000000000002E-10</v>
      </c>
      <c r="C35" s="14"/>
      <c r="D35">
        <f>C63</f>
        <v>1.2583469407683283E-10</v>
      </c>
      <c r="E35">
        <f>C68</f>
        <v>9.0388161770786168E-9</v>
      </c>
      <c r="F35">
        <f>C73</f>
        <v>2.6469182621280133E-8</v>
      </c>
      <c r="G35">
        <f>C78</f>
        <v>4.5551246971955908E-8</v>
      </c>
      <c r="H35">
        <f>C88</f>
        <v>9.4892439369355418E-8</v>
      </c>
      <c r="I35">
        <f>C93</f>
        <v>1.0497985416128421E-7</v>
      </c>
      <c r="J35">
        <f>C261</f>
        <v>6.4038712902881371E-9</v>
      </c>
      <c r="K35">
        <f>C273</f>
        <v>5.2805408605141326E-9</v>
      </c>
    </row>
    <row r="36" spans="1:11">
      <c r="A36" s="10" t="s">
        <v>19</v>
      </c>
      <c r="B36">
        <f>B35-(1/B32)*(B33-B34/B32)</f>
        <v>-7.7836295107154269E-11</v>
      </c>
      <c r="D36">
        <f>D35-(1/D32)*(D33-D34/D32)</f>
        <v>1.5953434226400714E-5</v>
      </c>
      <c r="E36">
        <f t="shared" ref="E36:H36" si="6">E35-(1/E32)*(E33-E34/E32)</f>
        <v>-5.273534183369761E-7</v>
      </c>
      <c r="F36">
        <f t="shared" si="6"/>
        <v>3.478448505107661E-6</v>
      </c>
      <c r="G36">
        <f t="shared" si="6"/>
        <v>-7.589481866515723E-7</v>
      </c>
      <c r="H36">
        <f t="shared" si="6"/>
        <v>-2.4639836336256792E-5</v>
      </c>
      <c r="I36">
        <f>I35-(1/I32)*(I33-I34/I32)</f>
        <v>1.0480201786617705E-7</v>
      </c>
      <c r="J36">
        <f>J35-(1/J32)*(J33-J34/J32)</f>
        <v>6.9482641390868981E-9</v>
      </c>
      <c r="K36">
        <f>K35-(1/K32)*(K33-K34/K32)</f>
        <v>4.9570550213859519E-9</v>
      </c>
    </row>
    <row r="38" spans="1:11">
      <c r="A38" s="17"/>
      <c r="B38" s="17" t="s">
        <v>17</v>
      </c>
      <c r="C38" s="17" t="s">
        <v>18</v>
      </c>
      <c r="D38" s="17" t="s">
        <v>20</v>
      </c>
      <c r="E38" s="17" t="s">
        <v>21</v>
      </c>
    </row>
    <row r="39" spans="1:11">
      <c r="B39" s="16">
        <v>0</v>
      </c>
      <c r="C39" s="16">
        <f>B35</f>
        <v>1.0000000000000002E-10</v>
      </c>
      <c r="D39" s="13">
        <f>B39/60</f>
        <v>0</v>
      </c>
      <c r="E39">
        <f t="shared" ref="E39:E102" si="7">C39*10^9</f>
        <v>0.10000000000000002</v>
      </c>
    </row>
    <row r="40" spans="1:11">
      <c r="B40">
        <f>B39+5</f>
        <v>5</v>
      </c>
      <c r="C40">
        <f>$B$36*EXP(-$B$32*B40)+(1/$B$32)*($B$33+$B$34*(B40-1/$B$32))</f>
        <v>1.0129715197283819E-10</v>
      </c>
      <c r="D40" s="13">
        <f t="shared" ref="D40:D103" si="8">B40/60</f>
        <v>8.3333333333333329E-2</v>
      </c>
      <c r="E40">
        <f t="shared" si="7"/>
        <v>0.10129715197283819</v>
      </c>
    </row>
    <row r="41" spans="1:11">
      <c r="B41">
        <f>B40+5</f>
        <v>10</v>
      </c>
      <c r="C41">
        <f t="shared" ref="C41:C63" si="9">$B$36*EXP(-$B$32*B41)+(1/$B$32)*($B$33+$B$34*(B41-1/$B$32))</f>
        <v>1.0257268673948327E-10</v>
      </c>
      <c r="D41" s="13">
        <f t="shared" si="8"/>
        <v>0.16666666666666666</v>
      </c>
      <c r="E41">
        <f t="shared" si="7"/>
        <v>0.10257268673948328</v>
      </c>
    </row>
    <row r="42" spans="1:11">
      <c r="B42">
        <f t="shared" ref="B42:B63" si="10">B41+5</f>
        <v>15</v>
      </c>
      <c r="C42">
        <f t="shared" si="9"/>
        <v>1.0382696455348565E-10</v>
      </c>
      <c r="D42" s="13">
        <f t="shared" si="8"/>
        <v>0.25</v>
      </c>
      <c r="E42">
        <f t="shared" si="7"/>
        <v>0.10382696455348565</v>
      </c>
    </row>
    <row r="43" spans="1:11">
      <c r="B43">
        <f t="shared" si="10"/>
        <v>20</v>
      </c>
      <c r="C43">
        <f t="shared" si="9"/>
        <v>1.0506033966472343E-10</v>
      </c>
      <c r="D43" s="13">
        <f t="shared" si="8"/>
        <v>0.33333333333333331</v>
      </c>
      <c r="E43">
        <f t="shared" si="7"/>
        <v>0.10506033966472343</v>
      </c>
    </row>
    <row r="44" spans="1:11">
      <c r="B44">
        <f t="shared" si="10"/>
        <v>25</v>
      </c>
      <c r="C44">
        <f t="shared" si="9"/>
        <v>1.0627316041945455E-10</v>
      </c>
      <c r="D44" s="13">
        <f t="shared" si="8"/>
        <v>0.41666666666666669</v>
      </c>
      <c r="E44">
        <f t="shared" si="7"/>
        <v>0.10627316041945455</v>
      </c>
    </row>
    <row r="45" spans="1:11">
      <c r="B45">
        <f t="shared" si="10"/>
        <v>30</v>
      </c>
      <c r="C45">
        <f t="shared" si="9"/>
        <v>1.0746576935870122E-10</v>
      </c>
      <c r="D45" s="13">
        <f t="shared" si="8"/>
        <v>0.5</v>
      </c>
      <c r="E45">
        <f t="shared" si="7"/>
        <v>0.10746576935870122</v>
      </c>
    </row>
    <row r="46" spans="1:11">
      <c r="B46">
        <f t="shared" si="10"/>
        <v>35</v>
      </c>
      <c r="C46">
        <f t="shared" si="9"/>
        <v>1.0863850331499504E-10</v>
      </c>
      <c r="D46" s="13">
        <f t="shared" si="8"/>
        <v>0.58333333333333337</v>
      </c>
      <c r="E46">
        <f t="shared" si="7"/>
        <v>0.10863850331499504</v>
      </c>
    </row>
    <row r="47" spans="1:11">
      <c r="B47">
        <f t="shared" si="10"/>
        <v>40</v>
      </c>
      <c r="C47">
        <f t="shared" si="9"/>
        <v>1.0979169350750966E-10</v>
      </c>
      <c r="D47" s="13">
        <f t="shared" si="8"/>
        <v>0.66666666666666663</v>
      </c>
      <c r="E47">
        <f t="shared" si="7"/>
        <v>0.10979169350750967</v>
      </c>
    </row>
    <row r="48" spans="1:11">
      <c r="B48">
        <f t="shared" si="10"/>
        <v>45</v>
      </c>
      <c r="C48">
        <f t="shared" si="9"/>
        <v>1.1092566563560823E-10</v>
      </c>
      <c r="D48" s="13">
        <f t="shared" si="8"/>
        <v>0.75</v>
      </c>
      <c r="E48">
        <f t="shared" si="7"/>
        <v>0.11092566563560823</v>
      </c>
    </row>
    <row r="49" spans="2:5">
      <c r="B49">
        <f t="shared" si="10"/>
        <v>50</v>
      </c>
      <c r="C49">
        <f t="shared" si="9"/>
        <v>1.120407399708316E-10</v>
      </c>
      <c r="D49" s="13">
        <f t="shared" si="8"/>
        <v>0.83333333333333337</v>
      </c>
      <c r="E49">
        <f t="shared" si="7"/>
        <v>0.11204073997083161</v>
      </c>
    </row>
    <row r="50" spans="2:5">
      <c r="B50">
        <f t="shared" si="10"/>
        <v>55</v>
      </c>
      <c r="C50">
        <f t="shared" si="9"/>
        <v>1.1313723144735384E-10</v>
      </c>
      <c r="D50" s="13">
        <f t="shared" si="8"/>
        <v>0.91666666666666663</v>
      </c>
      <c r="E50">
        <f t="shared" si="7"/>
        <v>0.11313723144735384</v>
      </c>
    </row>
    <row r="51" spans="2:5">
      <c r="B51">
        <f t="shared" si="10"/>
        <v>60</v>
      </c>
      <c r="C51">
        <f t="shared" si="9"/>
        <v>1.1421544975093005E-10</v>
      </c>
      <c r="D51" s="13">
        <f t="shared" si="8"/>
        <v>1</v>
      </c>
      <c r="E51">
        <f t="shared" si="7"/>
        <v>0.11421544975093005</v>
      </c>
    </row>
    <row r="52" spans="2:5">
      <c r="B52">
        <f t="shared" si="10"/>
        <v>65</v>
      </c>
      <c r="C52">
        <f t="shared" si="9"/>
        <v>1.15275699406362E-10</v>
      </c>
      <c r="D52" s="13">
        <f t="shared" si="8"/>
        <v>1.0833333333333333</v>
      </c>
      <c r="E52">
        <f t="shared" si="7"/>
        <v>0.11527569940636199</v>
      </c>
    </row>
    <row r="53" spans="2:5">
      <c r="B53">
        <f t="shared" si="10"/>
        <v>70</v>
      </c>
      <c r="C53">
        <f t="shared" si="9"/>
        <v>1.1631827986350602E-10</v>
      </c>
      <c r="D53" s="13">
        <f t="shared" si="8"/>
        <v>1.1666666666666667</v>
      </c>
      <c r="E53">
        <f t="shared" si="7"/>
        <v>0.11631827986350601</v>
      </c>
    </row>
    <row r="54" spans="2:5">
      <c r="B54">
        <f t="shared" si="10"/>
        <v>75</v>
      </c>
      <c r="C54">
        <f t="shared" si="9"/>
        <v>1.1734348558184773E-10</v>
      </c>
      <c r="D54" s="13">
        <f t="shared" si="8"/>
        <v>1.25</v>
      </c>
      <c r="E54">
        <f t="shared" si="7"/>
        <v>0.11734348558184773</v>
      </c>
    </row>
    <row r="55" spans="2:5">
      <c r="B55">
        <f t="shared" si="10"/>
        <v>80</v>
      </c>
      <c r="C55">
        <f t="shared" si="9"/>
        <v>1.1835160611366712E-10</v>
      </c>
      <c r="D55" s="13">
        <f t="shared" si="8"/>
        <v>1.3333333333333333</v>
      </c>
      <c r="E55">
        <f t="shared" si="7"/>
        <v>0.11835160611366712</v>
      </c>
    </row>
    <row r="56" spans="2:5">
      <c r="B56">
        <f t="shared" si="10"/>
        <v>85</v>
      </c>
      <c r="C56">
        <f t="shared" si="9"/>
        <v>1.1934292618581782E-10</v>
      </c>
      <c r="D56" s="13">
        <f t="shared" si="8"/>
        <v>1.4166666666666667</v>
      </c>
      <c r="E56">
        <f t="shared" si="7"/>
        <v>0.11934292618581782</v>
      </c>
    </row>
    <row r="57" spans="2:5">
      <c r="B57">
        <f t="shared" si="10"/>
        <v>90</v>
      </c>
      <c r="C57">
        <f t="shared" si="9"/>
        <v>1.2031772578014343E-10</v>
      </c>
      <c r="D57" s="13">
        <f t="shared" si="8"/>
        <v>1.5</v>
      </c>
      <c r="E57">
        <f t="shared" si="7"/>
        <v>0.12031772578014342</v>
      </c>
    </row>
    <row r="58" spans="2:5">
      <c r="B58">
        <f t="shared" si="10"/>
        <v>95</v>
      </c>
      <c r="C58">
        <f t="shared" si="9"/>
        <v>1.2127628021255377E-10</v>
      </c>
      <c r="D58" s="13">
        <f t="shared" si="8"/>
        <v>1.5833333333333333</v>
      </c>
      <c r="E58">
        <f t="shared" si="7"/>
        <v>0.12127628021255377</v>
      </c>
    </row>
    <row r="59" spans="2:5">
      <c r="B59">
        <f t="shared" si="10"/>
        <v>100</v>
      </c>
      <c r="C59">
        <f t="shared" si="9"/>
        <v>1.222188602107832E-10</v>
      </c>
      <c r="D59" s="13">
        <f t="shared" si="8"/>
        <v>1.6666666666666667</v>
      </c>
      <c r="E59">
        <f t="shared" si="7"/>
        <v>0.12221886021078321</v>
      </c>
    </row>
    <row r="60" spans="2:5">
      <c r="B60">
        <f t="shared" si="10"/>
        <v>105</v>
      </c>
      <c r="C60">
        <f t="shared" si="9"/>
        <v>1.2314573199085327E-10</v>
      </c>
      <c r="D60" s="13">
        <f t="shared" si="8"/>
        <v>1.75</v>
      </c>
      <c r="E60">
        <f t="shared" si="7"/>
        <v>0.12314573199085327</v>
      </c>
    </row>
    <row r="61" spans="2:5">
      <c r="B61">
        <f t="shared" si="10"/>
        <v>110</v>
      </c>
      <c r="C61">
        <f t="shared" si="9"/>
        <v>1.2405715733226089E-10</v>
      </c>
      <c r="D61" s="13">
        <f t="shared" si="8"/>
        <v>1.8333333333333333</v>
      </c>
      <c r="E61">
        <f t="shared" si="7"/>
        <v>0.12405715733226089</v>
      </c>
    </row>
    <row r="62" spans="2:5">
      <c r="B62">
        <f t="shared" si="10"/>
        <v>115</v>
      </c>
      <c r="C62">
        <f t="shared" si="9"/>
        <v>1.2495339365191361E-10</v>
      </c>
      <c r="D62" s="13">
        <f t="shared" si="8"/>
        <v>1.9166666666666667</v>
      </c>
      <c r="E62">
        <f t="shared" si="7"/>
        <v>0.12495339365191362</v>
      </c>
    </row>
    <row r="63" spans="2:5">
      <c r="B63" s="16">
        <f t="shared" si="10"/>
        <v>120</v>
      </c>
      <c r="C63">
        <f t="shared" si="9"/>
        <v>1.2583469407683283E-10</v>
      </c>
      <c r="D63" s="13">
        <f t="shared" si="8"/>
        <v>2</v>
      </c>
      <c r="E63">
        <f t="shared" si="7"/>
        <v>0.12583469407683281</v>
      </c>
    </row>
    <row r="64" spans="2:5">
      <c r="B64">
        <f>B63+2</f>
        <v>122</v>
      </c>
      <c r="C64">
        <f>$D$36*EXP(-$D$32*(B64-120))+(1/$D$32)*($D$33+$D$34*((B64-120)-1/$D$32))</f>
        <v>4.8583199126168508E-10</v>
      </c>
      <c r="D64" s="13">
        <f t="shared" si="8"/>
        <v>2.0333333333333332</v>
      </c>
      <c r="E64">
        <f t="shared" si="7"/>
        <v>0.48583199126168508</v>
      </c>
    </row>
    <row r="65" spans="2:5">
      <c r="B65">
        <f t="shared" ref="B65:B93" si="11">B64+2</f>
        <v>124</v>
      </c>
      <c r="C65">
        <f>$D$36*EXP(-$D$32*(B65-120))+(1/$D$32)*($D$33+$D$34*((B65-120)-1/$D$32))</f>
        <v>1.5619102511158498E-9</v>
      </c>
      <c r="D65" s="13">
        <f t="shared" si="8"/>
        <v>2.0666666666666669</v>
      </c>
      <c r="E65">
        <f t="shared" si="7"/>
        <v>1.5619102511158498</v>
      </c>
    </row>
    <row r="66" spans="2:5">
      <c r="B66">
        <f t="shared" si="11"/>
        <v>126</v>
      </c>
      <c r="C66">
        <f t="shared" ref="C66:C68" si="12">$D$36*EXP(-$D$32*(B66-120))+(1/$D$32)*($D$33+$D$34*((B66-120)-1/$D$32))</f>
        <v>3.3492719613147808E-9</v>
      </c>
      <c r="D66" s="13">
        <f t="shared" si="8"/>
        <v>2.1</v>
      </c>
      <c r="E66">
        <f t="shared" si="7"/>
        <v>3.349271961314781</v>
      </c>
    </row>
    <row r="67" spans="2:5">
      <c r="B67">
        <f t="shared" si="11"/>
        <v>128</v>
      </c>
      <c r="C67">
        <f t="shared" si="12"/>
        <v>5.8431517513329943E-9</v>
      </c>
      <c r="D67" s="13">
        <f t="shared" si="8"/>
        <v>2.1333333333333333</v>
      </c>
      <c r="E67">
        <f t="shared" si="7"/>
        <v>5.8431517513329947</v>
      </c>
    </row>
    <row r="68" spans="2:5">
      <c r="B68" s="16">
        <f t="shared" si="11"/>
        <v>130</v>
      </c>
      <c r="C68">
        <f t="shared" si="12"/>
        <v>9.0388161770786168E-9</v>
      </c>
      <c r="D68" s="13">
        <f t="shared" si="8"/>
        <v>2.1666666666666665</v>
      </c>
      <c r="E68">
        <f t="shared" si="7"/>
        <v>9.0388161770786173</v>
      </c>
    </row>
    <row r="69" spans="2:5">
      <c r="B69">
        <f t="shared" si="11"/>
        <v>132</v>
      </c>
      <c r="C69">
        <f>$E$36*EXP(-$E$32*(B69-130))+(1/$E$32)*($E$33+$E$34*((B69-130)-1/$E$32))</f>
        <v>1.257191460386839E-8</v>
      </c>
      <c r="D69" s="13">
        <f t="shared" si="8"/>
        <v>2.2000000000000002</v>
      </c>
      <c r="E69">
        <f t="shared" si="7"/>
        <v>12.571914603868391</v>
      </c>
    </row>
    <row r="70" spans="2:5">
      <c r="B70">
        <f t="shared" si="11"/>
        <v>134</v>
      </c>
      <c r="C70">
        <f t="shared" ref="C70:C73" si="13">$E$36*EXP(-$E$32*(B70-130))+(1/$E$32)*($E$33+$E$34*((B70-130)-1/$E$32))</f>
        <v>1.6081342406633962E-8</v>
      </c>
      <c r="D70" s="13">
        <f t="shared" si="8"/>
        <v>2.2333333333333334</v>
      </c>
      <c r="E70">
        <f t="shared" si="7"/>
        <v>16.081342406633961</v>
      </c>
    </row>
    <row r="71" spans="2:5">
      <c r="B71">
        <f t="shared" si="11"/>
        <v>136</v>
      </c>
      <c r="C71">
        <f t="shared" si="13"/>
        <v>1.9567258170949052E-8</v>
      </c>
      <c r="D71" s="13">
        <f t="shared" si="8"/>
        <v>2.2666666666666666</v>
      </c>
      <c r="E71">
        <f t="shared" si="7"/>
        <v>19.567258170949053</v>
      </c>
    </row>
    <row r="72" spans="2:5">
      <c r="B72">
        <f t="shared" si="11"/>
        <v>138</v>
      </c>
      <c r="C72">
        <f t="shared" si="13"/>
        <v>2.3029819419915307E-8</v>
      </c>
      <c r="D72" s="13">
        <f t="shared" si="8"/>
        <v>2.2999999999999998</v>
      </c>
      <c r="E72">
        <f t="shared" si="7"/>
        <v>23.029819419915306</v>
      </c>
    </row>
    <row r="73" spans="2:5">
      <c r="B73" s="16">
        <f t="shared" si="11"/>
        <v>140</v>
      </c>
      <c r="C73">
        <f t="shared" si="13"/>
        <v>2.6469182621280133E-8</v>
      </c>
      <c r="D73" s="13">
        <f t="shared" si="8"/>
        <v>2.3333333333333335</v>
      </c>
      <c r="E73">
        <f t="shared" si="7"/>
        <v>26.469182621280133</v>
      </c>
    </row>
    <row r="74" spans="2:5">
      <c r="B74">
        <f t="shared" si="11"/>
        <v>142</v>
      </c>
      <c r="C74">
        <f>$F$36*EXP(-$F$32*(B74-140))+(1/$F$32)*($F$33+$F$34*((B74-140)-1/$F$32))</f>
        <v>2.9975415420299018E-8</v>
      </c>
      <c r="D74" s="13">
        <f t="shared" si="8"/>
        <v>2.3666666666666667</v>
      </c>
      <c r="E74">
        <f t="shared" si="7"/>
        <v>29.975415420299019</v>
      </c>
    </row>
    <row r="75" spans="2:5">
      <c r="B75">
        <f t="shared" si="11"/>
        <v>144</v>
      </c>
      <c r="C75">
        <f t="shared" ref="C75:C78" si="14">$F$36*EXP(-$F$32*(B75-140))+(1/$F$32)*($F$33+$F$34*((B75-140)-1/$F$32))</f>
        <v>3.3637780793582861E-8</v>
      </c>
      <c r="D75" s="13">
        <f t="shared" si="8"/>
        <v>2.4</v>
      </c>
      <c r="E75">
        <f t="shared" si="7"/>
        <v>33.637780793582863</v>
      </c>
    </row>
    <row r="76" spans="2:5">
      <c r="B76">
        <f t="shared" si="11"/>
        <v>146</v>
      </c>
      <c r="C76">
        <f t="shared" si="14"/>
        <v>3.7455232703060939E-8</v>
      </c>
      <c r="D76" s="13">
        <f t="shared" si="8"/>
        <v>2.4333333333333331</v>
      </c>
      <c r="E76">
        <f t="shared" si="7"/>
        <v>37.455232703060936</v>
      </c>
    </row>
    <row r="77" spans="2:5">
      <c r="B77">
        <f t="shared" si="11"/>
        <v>148</v>
      </c>
      <c r="C77">
        <f t="shared" si="14"/>
        <v>4.1426732118780831E-8</v>
      </c>
      <c r="D77" s="13">
        <f t="shared" si="8"/>
        <v>2.4666666666666668</v>
      </c>
      <c r="E77">
        <f t="shared" si="7"/>
        <v>41.426732118780834</v>
      </c>
    </row>
    <row r="78" spans="2:5">
      <c r="B78" s="16">
        <f t="shared" si="11"/>
        <v>150</v>
      </c>
      <c r="C78">
        <f t="shared" si="14"/>
        <v>4.5551246971955908E-8</v>
      </c>
      <c r="D78" s="13">
        <f t="shared" si="8"/>
        <v>2.5</v>
      </c>
      <c r="E78">
        <f t="shared" si="7"/>
        <v>45.551246971955905</v>
      </c>
    </row>
    <row r="79" spans="2:5">
      <c r="B79">
        <f t="shared" si="11"/>
        <v>152</v>
      </c>
      <c r="C79">
        <f>$G$36*EXP(-$G$32*(B79-150))+(1/$G$32)*($G$33+$G$34*((B79-150)-1/$G$32))</f>
        <v>5.0635955918623298E-8</v>
      </c>
      <c r="D79" s="13">
        <f t="shared" si="8"/>
        <v>2.5333333333333332</v>
      </c>
      <c r="E79">
        <f t="shared" si="7"/>
        <v>50.635955918623296</v>
      </c>
    </row>
    <row r="80" spans="2:5">
      <c r="B80">
        <f t="shared" si="11"/>
        <v>154</v>
      </c>
      <c r="C80">
        <f t="shared" ref="C80:C88" si="15">$G$36*EXP(-$G$32*(B80-150))+(1/$G$32)*($G$33+$G$34*((B80-150)-1/$G$32))</f>
        <v>5.5686598949425716E-8</v>
      </c>
      <c r="D80" s="13">
        <f t="shared" si="8"/>
        <v>2.5666666666666669</v>
      </c>
      <c r="E80">
        <f t="shared" si="7"/>
        <v>55.686598949425715</v>
      </c>
    </row>
    <row r="81" spans="2:5">
      <c r="B81">
        <f t="shared" si="11"/>
        <v>156</v>
      </c>
      <c r="C81">
        <f t="shared" si="15"/>
        <v>6.0703404295051825E-8</v>
      </c>
      <c r="D81" s="13">
        <f t="shared" si="8"/>
        <v>2.6</v>
      </c>
      <c r="E81">
        <f t="shared" si="7"/>
        <v>60.703404295051826</v>
      </c>
    </row>
    <row r="82" spans="2:5">
      <c r="B82">
        <f t="shared" si="11"/>
        <v>158</v>
      </c>
      <c r="C82">
        <f t="shared" si="15"/>
        <v>6.5686598657117621E-8</v>
      </c>
      <c r="D82" s="13">
        <f t="shared" si="8"/>
        <v>2.6333333333333333</v>
      </c>
      <c r="E82">
        <f t="shared" si="7"/>
        <v>65.686598657117628</v>
      </c>
    </row>
    <row r="83" spans="2:5">
      <c r="B83">
        <f t="shared" si="11"/>
        <v>160</v>
      </c>
      <c r="C83">
        <f t="shared" si="15"/>
        <v>7.0636407218411408E-8</v>
      </c>
      <c r="D83" s="13">
        <f t="shared" si="8"/>
        <v>2.6666666666666665</v>
      </c>
      <c r="E83">
        <f t="shared" si="7"/>
        <v>70.636407218411406</v>
      </c>
    </row>
    <row r="84" spans="2:5">
      <c r="B84">
        <f t="shared" si="11"/>
        <v>162</v>
      </c>
      <c r="C84">
        <f t="shared" si="15"/>
        <v>7.5553053653069412E-8</v>
      </c>
      <c r="D84" s="13">
        <f t="shared" si="8"/>
        <v>2.7</v>
      </c>
      <c r="E84">
        <f t="shared" si="7"/>
        <v>75.553053653069412</v>
      </c>
    </row>
    <row r="85" spans="2:5">
      <c r="B85">
        <f t="shared" si="11"/>
        <v>164</v>
      </c>
      <c r="C85">
        <f t="shared" si="15"/>
        <v>8.0436760136682263E-8</v>
      </c>
      <c r="D85" s="13">
        <f t="shared" si="8"/>
        <v>2.7333333333333334</v>
      </c>
      <c r="E85">
        <f t="shared" si="7"/>
        <v>80.436760136682267</v>
      </c>
    </row>
    <row r="86" spans="2:5">
      <c r="B86">
        <f t="shared" si="11"/>
        <v>166</v>
      </c>
      <c r="C86">
        <f t="shared" si="15"/>
        <v>8.5287747356336462E-8</v>
      </c>
      <c r="D86" s="13">
        <f t="shared" si="8"/>
        <v>2.7666666666666666</v>
      </c>
      <c r="E86">
        <f t="shared" si="7"/>
        <v>85.287747356336467</v>
      </c>
    </row>
    <row r="87" spans="2:5">
      <c r="B87">
        <f t="shared" si="11"/>
        <v>168</v>
      </c>
      <c r="C87">
        <f t="shared" si="15"/>
        <v>9.0106234520585233E-8</v>
      </c>
      <c r="D87" s="13">
        <f t="shared" si="8"/>
        <v>2.8</v>
      </c>
      <c r="E87">
        <f t="shared" si="7"/>
        <v>90.106234520585232</v>
      </c>
    </row>
    <row r="88" spans="2:5">
      <c r="B88" s="16">
        <f t="shared" si="11"/>
        <v>170</v>
      </c>
      <c r="C88">
        <f t="shared" si="15"/>
        <v>9.4892439369355418E-8</v>
      </c>
      <c r="D88" s="13">
        <f t="shared" si="8"/>
        <v>2.8333333333333335</v>
      </c>
      <c r="E88">
        <f t="shared" si="7"/>
        <v>94.892439369355415</v>
      </c>
    </row>
    <row r="89" spans="2:5">
      <c r="B89">
        <f t="shared" si="11"/>
        <v>172</v>
      </c>
      <c r="C89">
        <f>$H$36*EXP(-$H$32*(B89-170))+(1/$H$32)*($H$33+$H$34*((B89-170)-1/$H$32))</f>
        <v>9.9107104829027537E-8</v>
      </c>
      <c r="D89" s="13">
        <f t="shared" si="8"/>
        <v>2.8666666666666667</v>
      </c>
      <c r="E89">
        <f t="shared" si="7"/>
        <v>99.107104829027534</v>
      </c>
    </row>
    <row r="90" spans="2:5">
      <c r="B90">
        <f t="shared" si="11"/>
        <v>174</v>
      </c>
      <c r="C90">
        <f t="shared" ref="C90:C93" si="16">$H$36*EXP(-$H$32*(B90-170))+(1/$H$32)*($H$33+$H$34*((B90-170)-1/$H$32))</f>
        <v>1.0221579414129776E-7</v>
      </c>
      <c r="D90" s="13">
        <f t="shared" si="8"/>
        <v>2.9</v>
      </c>
      <c r="E90">
        <f t="shared" si="7"/>
        <v>102.21579414129776</v>
      </c>
    </row>
    <row r="91" spans="2:5">
      <c r="B91">
        <f t="shared" si="11"/>
        <v>176</v>
      </c>
      <c r="C91">
        <f t="shared" si="16"/>
        <v>1.042259169909127E-7</v>
      </c>
      <c r="D91" s="13">
        <f t="shared" si="8"/>
        <v>2.9333333333333331</v>
      </c>
      <c r="E91">
        <f t="shared" si="7"/>
        <v>104.22591699091269</v>
      </c>
    </row>
    <row r="92" spans="2:5">
      <c r="B92">
        <f t="shared" si="11"/>
        <v>178</v>
      </c>
      <c r="C92">
        <f t="shared" si="16"/>
        <v>1.0514483342013211E-7</v>
      </c>
      <c r="D92" s="13">
        <f t="shared" si="8"/>
        <v>2.9666666666666668</v>
      </c>
      <c r="E92">
        <f t="shared" si="7"/>
        <v>105.14483342013212</v>
      </c>
    </row>
    <row r="93" spans="2:5">
      <c r="B93" s="16">
        <f t="shared" si="11"/>
        <v>180</v>
      </c>
      <c r="C93">
        <f t="shared" si="16"/>
        <v>1.0497985416128421E-7</v>
      </c>
      <c r="D93" s="13">
        <f t="shared" si="8"/>
        <v>3</v>
      </c>
      <c r="E93">
        <f t="shared" si="7"/>
        <v>104.97985416128421</v>
      </c>
    </row>
    <row r="94" spans="2:5">
      <c r="B94">
        <f>B93+5</f>
        <v>185</v>
      </c>
      <c r="C94">
        <f>$I$36*EXP(-$I$32*(B94-180))+(1/$I$32)*($I$33+$I$34*((B94-180)-1/$I$32))</f>
        <v>1.0323331491445362E-7</v>
      </c>
      <c r="D94" s="13">
        <f t="shared" si="8"/>
        <v>3.0833333333333335</v>
      </c>
      <c r="E94">
        <f t="shared" si="7"/>
        <v>103.23331491445362</v>
      </c>
    </row>
    <row r="95" spans="2:5">
      <c r="B95">
        <f t="shared" ref="B95:B158" si="17">B94+5</f>
        <v>190</v>
      </c>
      <c r="C95">
        <f t="shared" ref="C95:C158" si="18">$I$36*EXP(-$I$32*(B95-180))+(1/$I$32)*($I$33+$I$34*((B95-180)-1/$I$32))</f>
        <v>1.0151588197113536E-7</v>
      </c>
      <c r="D95" s="13">
        <f t="shared" si="8"/>
        <v>3.1666666666666665</v>
      </c>
      <c r="E95">
        <f t="shared" si="7"/>
        <v>101.51588197113536</v>
      </c>
    </row>
    <row r="96" spans="2:5">
      <c r="B96">
        <f t="shared" si="17"/>
        <v>195</v>
      </c>
      <c r="C96">
        <f t="shared" si="18"/>
        <v>9.9827070270999033E-8</v>
      </c>
      <c r="D96" s="13">
        <f t="shared" si="8"/>
        <v>3.25</v>
      </c>
      <c r="E96">
        <f t="shared" si="7"/>
        <v>99.82707027099903</v>
      </c>
    </row>
    <row r="97" spans="2:5">
      <c r="B97">
        <f t="shared" si="17"/>
        <v>200</v>
      </c>
      <c r="C97">
        <f t="shared" si="18"/>
        <v>9.8166402837307682E-8</v>
      </c>
      <c r="D97" s="13">
        <f t="shared" si="8"/>
        <v>3.3333333333333335</v>
      </c>
      <c r="E97">
        <f t="shared" si="7"/>
        <v>98.166402837307686</v>
      </c>
    </row>
    <row r="98" spans="2:5">
      <c r="B98">
        <f t="shared" si="17"/>
        <v>205</v>
      </c>
      <c r="C98">
        <f t="shared" si="18"/>
        <v>9.6533410642203599E-8</v>
      </c>
      <c r="D98" s="13">
        <f t="shared" si="8"/>
        <v>3.4166666666666665</v>
      </c>
      <c r="E98">
        <f t="shared" si="7"/>
        <v>96.533410642203592</v>
      </c>
    </row>
    <row r="99" spans="2:5">
      <c r="B99">
        <f t="shared" si="17"/>
        <v>210</v>
      </c>
      <c r="C99">
        <f t="shared" si="18"/>
        <v>9.4927632474239324E-8</v>
      </c>
      <c r="D99" s="13">
        <f t="shared" si="8"/>
        <v>3.5</v>
      </c>
      <c r="E99">
        <f t="shared" si="7"/>
        <v>94.927632474239331</v>
      </c>
    </row>
    <row r="100" spans="2:5">
      <c r="B100">
        <f t="shared" si="17"/>
        <v>215</v>
      </c>
      <c r="C100">
        <f t="shared" si="18"/>
        <v>9.3348614808116111E-8</v>
      </c>
      <c r="D100" s="13">
        <f t="shared" si="8"/>
        <v>3.5833333333333335</v>
      </c>
      <c r="E100">
        <f t="shared" si="7"/>
        <v>93.34861480811611</v>
      </c>
    </row>
    <row r="101" spans="2:5">
      <c r="B101">
        <f t="shared" si="17"/>
        <v>220</v>
      </c>
      <c r="C101">
        <f t="shared" si="18"/>
        <v>9.1795911676593221E-8</v>
      </c>
      <c r="D101" s="13">
        <f t="shared" si="8"/>
        <v>3.6666666666666665</v>
      </c>
      <c r="E101">
        <f t="shared" si="7"/>
        <v>91.795911676593221</v>
      </c>
    </row>
    <row r="102" spans="2:5">
      <c r="B102">
        <f t="shared" si="17"/>
        <v>225</v>
      </c>
      <c r="C102">
        <f t="shared" si="18"/>
        <v>9.0269084544531951E-8</v>
      </c>
      <c r="D102" s="13">
        <f t="shared" si="8"/>
        <v>3.75</v>
      </c>
      <c r="E102">
        <f t="shared" si="7"/>
        <v>90.26908454453195</v>
      </c>
    </row>
    <row r="103" spans="2:5">
      <c r="B103">
        <f t="shared" si="17"/>
        <v>230</v>
      </c>
      <c r="C103">
        <f t="shared" si="18"/>
        <v>8.8767702185038644E-8</v>
      </c>
      <c r="D103" s="13">
        <f t="shared" si="8"/>
        <v>3.8333333333333335</v>
      </c>
      <c r="E103">
        <f t="shared" ref="E103:E166" si="19">C103*10^9</f>
        <v>88.767702185038644</v>
      </c>
    </row>
    <row r="104" spans="2:5">
      <c r="B104">
        <f t="shared" si="17"/>
        <v>235</v>
      </c>
      <c r="C104">
        <f t="shared" si="18"/>
        <v>8.7291340557671921E-8</v>
      </c>
      <c r="D104" s="13">
        <f t="shared" ref="D104:D167" si="20">B104/60</f>
        <v>3.9166666666666665</v>
      </c>
      <c r="E104">
        <f t="shared" si="19"/>
        <v>87.291340557671916</v>
      </c>
    </row>
    <row r="105" spans="2:5">
      <c r="B105">
        <f t="shared" si="17"/>
        <v>240</v>
      </c>
      <c r="C105">
        <f t="shared" si="18"/>
        <v>8.5839582688679435E-8</v>
      </c>
      <c r="D105" s="13">
        <f t="shared" si="20"/>
        <v>4</v>
      </c>
      <c r="E105">
        <f t="shared" si="19"/>
        <v>85.839582688679428</v>
      </c>
    </row>
    <row r="106" spans="2:5">
      <c r="B106">
        <f t="shared" si="17"/>
        <v>245</v>
      </c>
      <c r="C106">
        <f t="shared" si="18"/>
        <v>8.4412018553230584E-8</v>
      </c>
      <c r="D106" s="13">
        <f t="shared" si="20"/>
        <v>4.083333333333333</v>
      </c>
      <c r="E106">
        <f t="shared" si="19"/>
        <v>84.412018553230581</v>
      </c>
    </row>
    <row r="107" spans="2:5">
      <c r="B107">
        <f t="shared" si="17"/>
        <v>250</v>
      </c>
      <c r="C107">
        <f t="shared" si="18"/>
        <v>8.3008244959611894E-8</v>
      </c>
      <c r="D107" s="13">
        <f t="shared" si="20"/>
        <v>4.166666666666667</v>
      </c>
      <c r="E107">
        <f t="shared" si="19"/>
        <v>83.008244959611901</v>
      </c>
    </row>
    <row r="108" spans="2:5">
      <c r="B108">
        <f t="shared" si="17"/>
        <v>255</v>
      </c>
      <c r="C108">
        <f t="shared" si="18"/>
        <v>8.1627865435352139E-8</v>
      </c>
      <c r="D108" s="13">
        <f t="shared" si="20"/>
        <v>4.25</v>
      </c>
      <c r="E108">
        <f t="shared" si="19"/>
        <v>81.627865435352135</v>
      </c>
    </row>
    <row r="109" spans="2:5">
      <c r="B109">
        <f t="shared" si="17"/>
        <v>260</v>
      </c>
      <c r="C109">
        <f t="shared" si="18"/>
        <v>8.0270490115245404E-8</v>
      </c>
      <c r="D109" s="13">
        <f t="shared" si="20"/>
        <v>4.333333333333333</v>
      </c>
      <c r="E109">
        <f t="shared" si="19"/>
        <v>80.270490115245408</v>
      </c>
    </row>
    <row r="110" spans="2:5">
      <c r="B110">
        <f t="shared" si="17"/>
        <v>265</v>
      </c>
      <c r="C110">
        <f t="shared" si="18"/>
        <v>7.8935735631240059E-8</v>
      </c>
      <c r="D110" s="13">
        <f t="shared" si="20"/>
        <v>4.416666666666667</v>
      </c>
      <c r="E110">
        <f t="shared" si="19"/>
        <v>78.935735631240064</v>
      </c>
    </row>
    <row r="111" spans="2:5">
      <c r="B111">
        <f t="shared" si="17"/>
        <v>270</v>
      </c>
      <c r="C111">
        <f t="shared" si="18"/>
        <v>7.7623225004162878E-8</v>
      </c>
      <c r="D111" s="13">
        <f t="shared" si="20"/>
        <v>4.5</v>
      </c>
      <c r="E111">
        <f t="shared" si="19"/>
        <v>77.623225004162876</v>
      </c>
    </row>
    <row r="112" spans="2:5">
      <c r="B112">
        <f t="shared" si="17"/>
        <v>275</v>
      </c>
      <c r="C112">
        <f t="shared" si="18"/>
        <v>7.6332587537247544E-8</v>
      </c>
      <c r="D112" s="13">
        <f t="shared" si="20"/>
        <v>4.583333333333333</v>
      </c>
      <c r="E112">
        <f t="shared" si="19"/>
        <v>76.332587537247548</v>
      </c>
    </row>
    <row r="113" spans="2:5">
      <c r="B113">
        <f t="shared" si="17"/>
        <v>280</v>
      </c>
      <c r="C113">
        <f t="shared" si="18"/>
        <v>7.5063458711437553E-8</v>
      </c>
      <c r="D113" s="13">
        <f t="shared" si="20"/>
        <v>4.666666666666667</v>
      </c>
      <c r="E113">
        <f t="shared" si="19"/>
        <v>75.063458711437548</v>
      </c>
    </row>
    <row r="114" spans="2:5">
      <c r="B114">
        <f t="shared" si="17"/>
        <v>285</v>
      </c>
      <c r="C114">
        <f t="shared" si="18"/>
        <v>7.3815480082433799E-8</v>
      </c>
      <c r="D114" s="13">
        <f t="shared" si="20"/>
        <v>4.75</v>
      </c>
      <c r="E114">
        <f t="shared" si="19"/>
        <v>73.815480082433794</v>
      </c>
    </row>
    <row r="115" spans="2:5">
      <c r="B115">
        <f t="shared" si="17"/>
        <v>290</v>
      </c>
      <c r="C115">
        <f t="shared" si="18"/>
        <v>7.2588299179458039E-8</v>
      </c>
      <c r="D115" s="13">
        <f t="shared" si="20"/>
        <v>4.833333333333333</v>
      </c>
      <c r="E115">
        <f t="shared" si="19"/>
        <v>72.588299179458033</v>
      </c>
    </row>
    <row r="116" spans="2:5">
      <c r="B116">
        <f t="shared" si="17"/>
        <v>295</v>
      </c>
      <c r="C116">
        <f t="shared" si="18"/>
        <v>7.1381569405703326E-8</v>
      </c>
      <c r="D116" s="13">
        <f t="shared" si="20"/>
        <v>4.916666666666667</v>
      </c>
      <c r="E116">
        <f t="shared" si="19"/>
        <v>71.381569405703331</v>
      </c>
    </row>
    <row r="117" spans="2:5">
      <c r="B117">
        <f t="shared" si="17"/>
        <v>300</v>
      </c>
      <c r="C117">
        <f t="shared" si="18"/>
        <v>7.0194949940443557E-8</v>
      </c>
      <c r="D117" s="13">
        <f t="shared" si="20"/>
        <v>5</v>
      </c>
      <c r="E117">
        <f t="shared" si="19"/>
        <v>70.19494994044355</v>
      </c>
    </row>
    <row r="118" spans="2:5">
      <c r="B118">
        <f t="shared" si="17"/>
        <v>305</v>
      </c>
      <c r="C118">
        <f t="shared" si="18"/>
        <v>6.9028105642774312E-8</v>
      </c>
      <c r="D118" s="13">
        <f t="shared" si="20"/>
        <v>5.083333333333333</v>
      </c>
      <c r="E118">
        <f t="shared" si="19"/>
        <v>69.028105642774307</v>
      </c>
    </row>
    <row r="119" spans="2:5">
      <c r="B119">
        <f t="shared" si="17"/>
        <v>310</v>
      </c>
      <c r="C119">
        <f t="shared" si="18"/>
        <v>6.7880706956957908E-8</v>
      </c>
      <c r="D119" s="13">
        <f t="shared" si="20"/>
        <v>5.166666666666667</v>
      </c>
      <c r="E119">
        <f t="shared" si="19"/>
        <v>67.880706956957908</v>
      </c>
    </row>
    <row r="120" spans="2:5">
      <c r="B120">
        <f t="shared" si="17"/>
        <v>315</v>
      </c>
      <c r="C120">
        <f t="shared" si="18"/>
        <v>6.6752429819345845E-8</v>
      </c>
      <c r="D120" s="13">
        <f t="shared" si="20"/>
        <v>5.25</v>
      </c>
      <c r="E120">
        <f t="shared" si="19"/>
        <v>66.752429819345849</v>
      </c>
    </row>
    <row r="121" spans="2:5">
      <c r="B121">
        <f t="shared" si="17"/>
        <v>320</v>
      </c>
      <c r="C121">
        <f t="shared" si="18"/>
        <v>6.5642955566852444E-8</v>
      </c>
      <c r="D121" s="13">
        <f t="shared" si="20"/>
        <v>5.333333333333333</v>
      </c>
      <c r="E121">
        <f t="shared" si="19"/>
        <v>65.64295556685245</v>
      </c>
    </row>
    <row r="122" spans="2:5">
      <c r="B122">
        <f t="shared" si="17"/>
        <v>325</v>
      </c>
      <c r="C122">
        <f t="shared" si="18"/>
        <v>6.4551970846953741E-8</v>
      </c>
      <c r="D122" s="13">
        <f t="shared" si="20"/>
        <v>5.416666666666667</v>
      </c>
      <c r="E122">
        <f t="shared" si="19"/>
        <v>64.551970846953736</v>
      </c>
    </row>
    <row r="123" spans="2:5">
      <c r="B123">
        <f t="shared" si="17"/>
        <v>330</v>
      </c>
      <c r="C123">
        <f t="shared" si="18"/>
        <v>6.3479167529186341E-8</v>
      </c>
      <c r="D123" s="13">
        <f t="shared" si="20"/>
        <v>5.5</v>
      </c>
      <c r="E123">
        <f t="shared" si="19"/>
        <v>63.479167529186341</v>
      </c>
    </row>
    <row r="124" spans="2:5">
      <c r="B124">
        <f t="shared" si="17"/>
        <v>335</v>
      </c>
      <c r="C124">
        <f t="shared" si="18"/>
        <v>6.2424242618121017E-8</v>
      </c>
      <c r="D124" s="13">
        <f t="shared" si="20"/>
        <v>5.583333333333333</v>
      </c>
      <c r="E124">
        <f t="shared" si="19"/>
        <v>62.424242618121021</v>
      </c>
    </row>
    <row r="125" spans="2:5">
      <c r="B125">
        <f t="shared" si="17"/>
        <v>340</v>
      </c>
      <c r="C125">
        <f t="shared" si="18"/>
        <v>6.1386898167786778E-8</v>
      </c>
      <c r="D125" s="13">
        <f t="shared" si="20"/>
        <v>5.666666666666667</v>
      </c>
      <c r="E125">
        <f t="shared" si="19"/>
        <v>61.386898167786775</v>
      </c>
    </row>
    <row r="126" spans="2:5">
      <c r="B126">
        <f t="shared" si="17"/>
        <v>345</v>
      </c>
      <c r="C126">
        <f t="shared" si="18"/>
        <v>6.0366841197520956E-8</v>
      </c>
      <c r="D126" s="13">
        <f t="shared" si="20"/>
        <v>5.75</v>
      </c>
      <c r="E126">
        <f t="shared" si="19"/>
        <v>60.366841197520955</v>
      </c>
    </row>
    <row r="127" spans="2:5">
      <c r="B127">
        <f t="shared" si="17"/>
        <v>350</v>
      </c>
      <c r="C127">
        <f t="shared" si="18"/>
        <v>5.9363783609221673E-8</v>
      </c>
      <c r="D127" s="13">
        <f t="shared" si="20"/>
        <v>5.833333333333333</v>
      </c>
      <c r="E127">
        <f t="shared" si="19"/>
        <v>59.36378360922167</v>
      </c>
    </row>
    <row r="128" spans="2:5">
      <c r="B128">
        <f t="shared" si="17"/>
        <v>355</v>
      </c>
      <c r="C128">
        <f t="shared" si="18"/>
        <v>5.8377442105979402E-8</v>
      </c>
      <c r="D128" s="13">
        <f t="shared" si="20"/>
        <v>5.916666666666667</v>
      </c>
      <c r="E128">
        <f t="shared" si="19"/>
        <v>58.377442105979405</v>
      </c>
    </row>
    <row r="129" spans="2:5">
      <c r="B129">
        <f t="shared" si="17"/>
        <v>360</v>
      </c>
      <c r="C129">
        <f t="shared" si="18"/>
        <v>5.740753811206437E-8</v>
      </c>
      <c r="D129" s="13">
        <f t="shared" si="20"/>
        <v>6</v>
      </c>
      <c r="E129">
        <f t="shared" si="19"/>
        <v>57.407538112064373</v>
      </c>
    </row>
    <row r="130" spans="2:5">
      <c r="B130">
        <f t="shared" si="17"/>
        <v>365</v>
      </c>
      <c r="C130">
        <f t="shared" si="18"/>
        <v>5.6453797694247601E-8</v>
      </c>
      <c r="D130" s="13">
        <f t="shared" si="20"/>
        <v>6.083333333333333</v>
      </c>
      <c r="E130">
        <f t="shared" si="19"/>
        <v>56.453797694247598</v>
      </c>
    </row>
    <row r="131" spans="2:5">
      <c r="B131">
        <f t="shared" si="17"/>
        <v>370</v>
      </c>
      <c r="C131">
        <f t="shared" si="18"/>
        <v>5.5515951484432932E-8</v>
      </c>
      <c r="D131" s="13">
        <f t="shared" si="20"/>
        <v>6.166666666666667</v>
      </c>
      <c r="E131">
        <f t="shared" si="19"/>
        <v>55.515951484432932</v>
      </c>
    </row>
    <row r="132" spans="2:5">
      <c r="B132">
        <f t="shared" si="17"/>
        <v>375</v>
      </c>
      <c r="C132">
        <f t="shared" si="18"/>
        <v>5.4593734603578566E-8</v>
      </c>
      <c r="D132" s="13">
        <f t="shared" si="20"/>
        <v>6.25</v>
      </c>
      <c r="E132">
        <f t="shared" si="19"/>
        <v>54.593734603578568</v>
      </c>
    </row>
    <row r="133" spans="2:5">
      <c r="B133">
        <f t="shared" si="17"/>
        <v>380</v>
      </c>
      <c r="C133">
        <f t="shared" si="18"/>
        <v>5.3686886586886312E-8</v>
      </c>
      <c r="D133" s="13">
        <f t="shared" si="20"/>
        <v>6.333333333333333</v>
      </c>
      <c r="E133">
        <f t="shared" si="19"/>
        <v>53.68688658688631</v>
      </c>
    </row>
    <row r="134" spans="2:5">
      <c r="B134">
        <f t="shared" si="17"/>
        <v>385</v>
      </c>
      <c r="C134">
        <f t="shared" si="18"/>
        <v>5.2795151310237737E-8</v>
      </c>
      <c r="D134" s="13">
        <f t="shared" si="20"/>
        <v>6.416666666666667</v>
      </c>
      <c r="E134">
        <f t="shared" si="19"/>
        <v>52.795151310237735</v>
      </c>
    </row>
    <row r="135" spans="2:5">
      <c r="B135">
        <f t="shared" si="17"/>
        <v>390</v>
      </c>
      <c r="C135">
        <f t="shared" si="18"/>
        <v>5.1918276917856089E-8</v>
      </c>
      <c r="D135" s="13">
        <f t="shared" si="20"/>
        <v>6.5</v>
      </c>
      <c r="E135">
        <f t="shared" si="19"/>
        <v>51.91827691785609</v>
      </c>
    </row>
    <row r="136" spans="2:5">
      <c r="B136">
        <f t="shared" si="17"/>
        <v>395</v>
      </c>
      <c r="C136">
        <f t="shared" si="18"/>
        <v>5.1056015751173877E-8</v>
      </c>
      <c r="D136" s="13">
        <f t="shared" si="20"/>
        <v>6.583333333333333</v>
      </c>
      <c r="E136">
        <f t="shared" si="19"/>
        <v>51.056015751173874</v>
      </c>
    </row>
    <row r="137" spans="2:5">
      <c r="B137">
        <f t="shared" si="17"/>
        <v>400</v>
      </c>
      <c r="C137">
        <f t="shared" si="18"/>
        <v>5.0208124278885838E-8</v>
      </c>
      <c r="D137" s="13">
        <f t="shared" si="20"/>
        <v>6.666666666666667</v>
      </c>
      <c r="E137">
        <f t="shared" si="19"/>
        <v>50.20812427888584</v>
      </c>
    </row>
    <row r="138" spans="2:5">
      <c r="B138">
        <f t="shared" si="17"/>
        <v>405</v>
      </c>
      <c r="C138">
        <f t="shared" si="18"/>
        <v>4.9374363028167521E-8</v>
      </c>
      <c r="D138" s="13">
        <f t="shared" si="20"/>
        <v>6.75</v>
      </c>
      <c r="E138">
        <f t="shared" si="19"/>
        <v>49.374363028167522</v>
      </c>
    </row>
    <row r="139" spans="2:5">
      <c r="B139">
        <f t="shared" si="17"/>
        <v>410</v>
      </c>
      <c r="C139">
        <f t="shared" si="18"/>
        <v>4.8554496517040245E-8</v>
      </c>
      <c r="D139" s="13">
        <f t="shared" si="20"/>
        <v>6.833333333333333</v>
      </c>
      <c r="E139">
        <f t="shared" si="19"/>
        <v>48.554496517040242</v>
      </c>
    </row>
    <row r="140" spans="2:5">
      <c r="B140">
        <f t="shared" si="17"/>
        <v>415</v>
      </c>
      <c r="C140">
        <f t="shared" si="18"/>
        <v>4.7748293187863096E-8</v>
      </c>
      <c r="D140" s="13">
        <f t="shared" si="20"/>
        <v>6.916666666666667</v>
      </c>
      <c r="E140">
        <f t="shared" si="19"/>
        <v>47.748293187863098</v>
      </c>
    </row>
    <row r="141" spans="2:5">
      <c r="B141">
        <f t="shared" si="17"/>
        <v>420</v>
      </c>
      <c r="C141">
        <f t="shared" si="18"/>
        <v>4.6955525341933342E-8</v>
      </c>
      <c r="D141" s="13">
        <f t="shared" si="20"/>
        <v>7</v>
      </c>
      <c r="E141">
        <f t="shared" si="19"/>
        <v>46.955525341933338</v>
      </c>
    </row>
    <row r="142" spans="2:5">
      <c r="B142">
        <f t="shared" si="17"/>
        <v>425</v>
      </c>
      <c r="C142">
        <f t="shared" si="18"/>
        <v>4.6175969075176691E-8</v>
      </c>
      <c r="D142" s="13">
        <f t="shared" si="20"/>
        <v>7.083333333333333</v>
      </c>
      <c r="E142">
        <f t="shared" si="19"/>
        <v>46.175969075176688</v>
      </c>
    </row>
    <row r="143" spans="2:5">
      <c r="B143">
        <f t="shared" si="17"/>
        <v>430</v>
      </c>
      <c r="C143">
        <f t="shared" si="18"/>
        <v>4.5409404214909401E-8</v>
      </c>
      <c r="D143" s="13">
        <f t="shared" si="20"/>
        <v>7.166666666666667</v>
      </c>
      <c r="E143">
        <f t="shared" si="19"/>
        <v>45.409404214909401</v>
      </c>
    </row>
    <row r="144" spans="2:5">
      <c r="B144">
        <f t="shared" si="17"/>
        <v>435</v>
      </c>
      <c r="C144">
        <f t="shared" si="18"/>
        <v>4.4655614257654064E-8</v>
      </c>
      <c r="D144" s="13">
        <f t="shared" si="20"/>
        <v>7.25</v>
      </c>
      <c r="E144">
        <f t="shared" si="19"/>
        <v>44.655614257654065</v>
      </c>
    </row>
    <row r="145" spans="2:5">
      <c r="B145">
        <f t="shared" si="17"/>
        <v>440</v>
      </c>
      <c r="C145">
        <f t="shared" si="18"/>
        <v>4.3914386307991883E-8</v>
      </c>
      <c r="D145" s="13">
        <f t="shared" si="20"/>
        <v>7.333333333333333</v>
      </c>
      <c r="E145">
        <f t="shared" si="19"/>
        <v>43.914386307991883</v>
      </c>
    </row>
    <row r="146" spans="2:5">
      <c r="B146">
        <f t="shared" si="17"/>
        <v>445</v>
      </c>
      <c r="C146">
        <f t="shared" si="18"/>
        <v>4.3185511018433879E-8</v>
      </c>
      <c r="D146" s="13">
        <f t="shared" si="20"/>
        <v>7.416666666666667</v>
      </c>
      <c r="E146">
        <f t="shared" si="19"/>
        <v>43.185511018433878</v>
      </c>
    </row>
    <row r="147" spans="2:5">
      <c r="B147">
        <f t="shared" si="17"/>
        <v>450</v>
      </c>
      <c r="C147">
        <f t="shared" si="18"/>
        <v>4.2468782530294186E-8</v>
      </c>
      <c r="D147" s="13">
        <f t="shared" si="20"/>
        <v>7.5</v>
      </c>
      <c r="E147">
        <f t="shared" si="19"/>
        <v>42.468782530294185</v>
      </c>
    </row>
    <row r="148" spans="2:5">
      <c r="B148">
        <f t="shared" si="17"/>
        <v>455</v>
      </c>
      <c r="C148">
        <f t="shared" si="18"/>
        <v>4.1763998415548668E-8</v>
      </c>
      <c r="D148" s="13">
        <f t="shared" si="20"/>
        <v>7.583333333333333</v>
      </c>
      <c r="E148">
        <f t="shared" si="19"/>
        <v>41.76399841554867</v>
      </c>
    </row>
    <row r="149" spans="2:5">
      <c r="B149">
        <f t="shared" si="17"/>
        <v>460</v>
      </c>
      <c r="C149">
        <f t="shared" si="18"/>
        <v>4.1070959619662551E-8</v>
      </c>
      <c r="D149" s="13">
        <f t="shared" si="20"/>
        <v>7.666666666666667</v>
      </c>
      <c r="E149">
        <f t="shared" si="19"/>
        <v>41.070959619662553</v>
      </c>
    </row>
    <row r="150" spans="2:5">
      <c r="B150">
        <f t="shared" si="17"/>
        <v>465</v>
      </c>
      <c r="C150">
        <f t="shared" si="18"/>
        <v>4.0389470405370715E-8</v>
      </c>
      <c r="D150" s="13">
        <f t="shared" si="20"/>
        <v>7.75</v>
      </c>
      <c r="E150">
        <f t="shared" si="19"/>
        <v>40.389470405370716</v>
      </c>
    </row>
    <row r="151" spans="2:5">
      <c r="B151">
        <f t="shared" si="17"/>
        <v>470</v>
      </c>
      <c r="C151">
        <f t="shared" si="18"/>
        <v>3.9719338297395023E-8</v>
      </c>
      <c r="D151" s="13">
        <f t="shared" si="20"/>
        <v>7.833333333333333</v>
      </c>
      <c r="E151">
        <f t="shared" si="19"/>
        <v>39.719338297395026</v>
      </c>
    </row>
    <row r="152" spans="2:5">
      <c r="B152">
        <f t="shared" si="17"/>
        <v>475</v>
      </c>
      <c r="C152">
        <f t="shared" si="18"/>
        <v>3.9060374028082848E-8</v>
      </c>
      <c r="D152" s="13">
        <f t="shared" si="20"/>
        <v>7.916666666666667</v>
      </c>
      <c r="E152">
        <f t="shared" si="19"/>
        <v>39.060374028082848</v>
      </c>
    </row>
    <row r="153" spans="2:5">
      <c r="B153">
        <f t="shared" si="17"/>
        <v>480</v>
      </c>
      <c r="C153">
        <f t="shared" si="18"/>
        <v>3.8412391483951602E-8</v>
      </c>
      <c r="D153" s="13">
        <f t="shared" si="20"/>
        <v>8</v>
      </c>
      <c r="E153">
        <f t="shared" si="19"/>
        <v>38.412391483951602</v>
      </c>
    </row>
    <row r="154" spans="2:5">
      <c r="B154">
        <f t="shared" si="17"/>
        <v>485</v>
      </c>
      <c r="C154">
        <f t="shared" si="18"/>
        <v>3.7775207653124059E-8</v>
      </c>
      <c r="D154" s="13">
        <f t="shared" si="20"/>
        <v>8.0833333333333339</v>
      </c>
      <c r="E154">
        <f t="shared" si="19"/>
        <v>37.775207653124056</v>
      </c>
    </row>
    <row r="155" spans="2:5">
      <c r="B155">
        <f t="shared" si="17"/>
        <v>490</v>
      </c>
      <c r="C155">
        <f t="shared" si="18"/>
        <v>3.7148642573639705E-8</v>
      </c>
      <c r="D155" s="13">
        <f t="shared" si="20"/>
        <v>8.1666666666666661</v>
      </c>
      <c r="E155">
        <f t="shared" si="19"/>
        <v>37.148642573639705</v>
      </c>
    </row>
    <row r="156" spans="2:5">
      <c r="B156">
        <f t="shared" si="17"/>
        <v>495</v>
      </c>
      <c r="C156">
        <f t="shared" si="18"/>
        <v>3.6532519282627507E-8</v>
      </c>
      <c r="D156" s="13">
        <f t="shared" si="20"/>
        <v>8.25</v>
      </c>
      <c r="E156">
        <f t="shared" si="19"/>
        <v>36.532519282627504</v>
      </c>
    </row>
    <row r="157" spans="2:5">
      <c r="B157">
        <f t="shared" si="17"/>
        <v>500</v>
      </c>
      <c r="C157">
        <f t="shared" si="18"/>
        <v>3.5926663766325653E-8</v>
      </c>
      <c r="D157" s="13">
        <f t="shared" si="20"/>
        <v>8.3333333333333339</v>
      </c>
      <c r="E157">
        <f t="shared" si="19"/>
        <v>35.926663766325653</v>
      </c>
    </row>
    <row r="158" spans="2:5">
      <c r="B158">
        <f t="shared" si="17"/>
        <v>505</v>
      </c>
      <c r="C158">
        <f t="shared" si="18"/>
        <v>3.5330904910934287E-8</v>
      </c>
      <c r="D158" s="13">
        <f t="shared" si="20"/>
        <v>8.4166666666666661</v>
      </c>
      <c r="E158">
        <f t="shared" si="19"/>
        <v>35.330904910934287</v>
      </c>
    </row>
    <row r="159" spans="2:5">
      <c r="B159">
        <f t="shared" ref="B159:B222" si="21">B158+5</f>
        <v>510</v>
      </c>
      <c r="C159">
        <f t="shared" ref="C159:C222" si="22">$I$36*EXP(-$I$32*(B159-180))+(1/$I$32)*($I$33+$I$34*((B159-180)-1/$I$32))</f>
        <v>3.474507445428727E-8</v>
      </c>
      <c r="D159" s="13">
        <f t="shared" si="20"/>
        <v>8.5</v>
      </c>
      <c r="E159">
        <f t="shared" si="19"/>
        <v>34.74507445428727</v>
      </c>
    </row>
    <row r="160" spans="2:5">
      <c r="B160">
        <f t="shared" si="21"/>
        <v>515</v>
      </c>
      <c r="C160">
        <f t="shared" si="22"/>
        <v>3.4169006938329336E-8</v>
      </c>
      <c r="D160" s="13">
        <f t="shared" si="20"/>
        <v>8.5833333333333339</v>
      </c>
      <c r="E160">
        <f t="shared" si="19"/>
        <v>34.169006938329339</v>
      </c>
    </row>
    <row r="161" spans="2:5">
      <c r="B161">
        <f t="shared" si="21"/>
        <v>520</v>
      </c>
      <c r="C161">
        <f t="shared" si="22"/>
        <v>3.3602539662385173E-8</v>
      </c>
      <c r="D161" s="13">
        <f t="shared" si="20"/>
        <v>8.6666666666666661</v>
      </c>
      <c r="E161">
        <f t="shared" si="19"/>
        <v>33.602539662385176</v>
      </c>
    </row>
    <row r="162" spans="2:5">
      <c r="B162">
        <f t="shared" si="21"/>
        <v>525</v>
      </c>
      <c r="C162">
        <f t="shared" si="22"/>
        <v>3.3045512637207428E-8</v>
      </c>
      <c r="D162" s="13">
        <f t="shared" si="20"/>
        <v>8.75</v>
      </c>
      <c r="E162">
        <f t="shared" si="19"/>
        <v>33.04551263720743</v>
      </c>
    </row>
    <row r="163" spans="2:5">
      <c r="B163">
        <f t="shared" si="21"/>
        <v>530</v>
      </c>
      <c r="C163">
        <f t="shared" si="22"/>
        <v>3.2497768539790291E-8</v>
      </c>
      <c r="D163" s="13">
        <f t="shared" si="20"/>
        <v>8.8333333333333339</v>
      </c>
      <c r="E163">
        <f t="shared" si="19"/>
        <v>32.497768539790293</v>
      </c>
    </row>
    <row r="164" spans="2:5">
      <c r="B164">
        <f t="shared" si="21"/>
        <v>535</v>
      </c>
      <c r="C164">
        <f t="shared" si="22"/>
        <v>3.1959152668936313E-8</v>
      </c>
      <c r="D164" s="13">
        <f t="shared" si="20"/>
        <v>8.9166666666666661</v>
      </c>
      <c r="E164">
        <f t="shared" si="19"/>
        <v>31.959152668936312</v>
      </c>
    </row>
    <row r="165" spans="2:5">
      <c r="B165">
        <f t="shared" si="21"/>
        <v>540</v>
      </c>
      <c r="C165">
        <f t="shared" si="22"/>
        <v>3.1429512901563606E-8</v>
      </c>
      <c r="D165" s="13">
        <f t="shared" si="20"/>
        <v>9</v>
      </c>
      <c r="E165">
        <f t="shared" si="19"/>
        <v>31.429512901563605</v>
      </c>
    </row>
    <row r="166" spans="2:5">
      <c r="B166">
        <f t="shared" si="21"/>
        <v>545</v>
      </c>
      <c r="C166">
        <f t="shared" si="22"/>
        <v>3.0908699649741195E-8</v>
      </c>
      <c r="D166" s="13">
        <f t="shared" si="20"/>
        <v>9.0833333333333339</v>
      </c>
      <c r="E166">
        <f t="shared" si="19"/>
        <v>30.908699649741195</v>
      </c>
    </row>
    <row r="167" spans="2:5">
      <c r="B167">
        <f t="shared" si="21"/>
        <v>550</v>
      </c>
      <c r="C167">
        <f t="shared" si="22"/>
        <v>3.0396565818440425E-8</v>
      </c>
      <c r="D167" s="13">
        <f t="shared" si="20"/>
        <v>9.1666666666666661</v>
      </c>
      <c r="E167">
        <f t="shared" ref="E167:E230" si="23">C167*10^9</f>
        <v>30.396565818440425</v>
      </c>
    </row>
    <row r="168" spans="2:5">
      <c r="B168">
        <f t="shared" si="21"/>
        <v>555</v>
      </c>
      <c r="C168">
        <f t="shared" si="22"/>
        <v>2.989296676399041E-8</v>
      </c>
      <c r="D168" s="13">
        <f t="shared" ref="D168:D231" si="24">B168/60</f>
        <v>9.25</v>
      </c>
      <c r="E168">
        <f t="shared" si="23"/>
        <v>29.892966763990412</v>
      </c>
    </row>
    <row r="169" spans="2:5">
      <c r="B169">
        <f t="shared" si="21"/>
        <v>560</v>
      </c>
      <c r="C169">
        <f t="shared" si="22"/>
        <v>2.9397760253225829E-8</v>
      </c>
      <c r="D169" s="13">
        <f t="shared" si="24"/>
        <v>9.3333333333333339</v>
      </c>
      <c r="E169">
        <f t="shared" si="23"/>
        <v>29.39776025322583</v>
      </c>
    </row>
    <row r="170" spans="2:5">
      <c r="B170">
        <f t="shared" si="21"/>
        <v>565</v>
      </c>
      <c r="C170">
        <f t="shared" si="22"/>
        <v>2.8910806423315559E-8</v>
      </c>
      <c r="D170" s="13">
        <f t="shared" si="24"/>
        <v>9.4166666666666661</v>
      </c>
      <c r="E170">
        <f t="shared" si="23"/>
        <v>28.910806423315559</v>
      </c>
    </row>
    <row r="171" spans="2:5">
      <c r="B171">
        <f t="shared" si="21"/>
        <v>570</v>
      </c>
      <c r="C171">
        <f t="shared" si="22"/>
        <v>2.8431967742260705E-8</v>
      </c>
      <c r="D171" s="13">
        <f t="shared" si="24"/>
        <v>9.5</v>
      </c>
      <c r="E171">
        <f t="shared" si="23"/>
        <v>28.431967742260703</v>
      </c>
    </row>
    <row r="172" spans="2:5">
      <c r="B172">
        <f t="shared" si="21"/>
        <v>575</v>
      </c>
      <c r="C172">
        <f t="shared" si="22"/>
        <v>2.7961108970051032E-8</v>
      </c>
      <c r="D172" s="13">
        <f t="shared" si="24"/>
        <v>9.5833333333333339</v>
      </c>
      <c r="E172">
        <f t="shared" si="23"/>
        <v>27.961108970051033</v>
      </c>
    </row>
    <row r="173" spans="2:5">
      <c r="B173">
        <f t="shared" si="21"/>
        <v>580</v>
      </c>
      <c r="C173">
        <f t="shared" si="22"/>
        <v>2.7498097120468639E-8</v>
      </c>
      <c r="D173" s="13">
        <f t="shared" si="24"/>
        <v>9.6666666666666661</v>
      </c>
      <c r="E173">
        <f t="shared" si="23"/>
        <v>27.498097120468639</v>
      </c>
    </row>
    <row r="174" spans="2:5">
      <c r="B174">
        <f t="shared" si="21"/>
        <v>585</v>
      </c>
      <c r="C174">
        <f t="shared" si="22"/>
        <v>2.7042801423528228E-8</v>
      </c>
      <c r="D174" s="13">
        <f t="shared" si="24"/>
        <v>9.75</v>
      </c>
      <c r="E174">
        <f t="shared" si="23"/>
        <v>27.042801423528228</v>
      </c>
    </row>
    <row r="175" spans="2:5">
      <c r="B175">
        <f t="shared" si="21"/>
        <v>590</v>
      </c>
      <c r="C175">
        <f t="shared" si="22"/>
        <v>2.65950932885433E-8</v>
      </c>
      <c r="D175" s="13">
        <f t="shared" si="24"/>
        <v>9.8333333333333339</v>
      </c>
      <c r="E175">
        <f t="shared" si="23"/>
        <v>26.5950932885433</v>
      </c>
    </row>
    <row r="176" spans="2:5">
      <c r="B176">
        <f t="shared" si="21"/>
        <v>595</v>
      </c>
      <c r="C176">
        <f t="shared" si="22"/>
        <v>2.6154846267807868E-8</v>
      </c>
      <c r="D176" s="13">
        <f t="shared" si="24"/>
        <v>9.9166666666666661</v>
      </c>
      <c r="E176">
        <f t="shared" si="23"/>
        <v>26.154846267807869</v>
      </c>
    </row>
    <row r="177" spans="2:5">
      <c r="B177">
        <f t="shared" si="21"/>
        <v>600</v>
      </c>
      <c r="C177">
        <f t="shared" si="22"/>
        <v>2.5721936020883375E-8</v>
      </c>
      <c r="D177" s="13">
        <f t="shared" si="24"/>
        <v>10</v>
      </c>
      <c r="E177">
        <f t="shared" si="23"/>
        <v>25.721936020883376</v>
      </c>
    </row>
    <row r="178" spans="2:5">
      <c r="B178">
        <f t="shared" si="21"/>
        <v>605</v>
      </c>
      <c r="C178">
        <f t="shared" si="22"/>
        <v>2.5296240279480851E-8</v>
      </c>
      <c r="D178" s="13">
        <f t="shared" si="24"/>
        <v>10.083333333333334</v>
      </c>
      <c r="E178">
        <f t="shared" si="23"/>
        <v>25.296240279480852</v>
      </c>
    </row>
    <row r="179" spans="2:5">
      <c r="B179">
        <f t="shared" si="21"/>
        <v>610</v>
      </c>
      <c r="C179">
        <f t="shared" si="22"/>
        <v>2.4877638812928234E-8</v>
      </c>
      <c r="D179" s="13">
        <f t="shared" si="24"/>
        <v>10.166666666666666</v>
      </c>
      <c r="E179">
        <f t="shared" si="23"/>
        <v>24.877638812928236</v>
      </c>
    </row>
    <row r="180" spans="2:5">
      <c r="B180">
        <f t="shared" si="21"/>
        <v>615</v>
      </c>
      <c r="C180">
        <f t="shared" si="22"/>
        <v>2.4466013394213256E-8</v>
      </c>
      <c r="D180" s="13">
        <f t="shared" si="24"/>
        <v>10.25</v>
      </c>
      <c r="E180">
        <f t="shared" si="23"/>
        <v>24.466013394213256</v>
      </c>
    </row>
    <row r="181" spans="2:5">
      <c r="B181">
        <f t="shared" si="21"/>
        <v>620</v>
      </c>
      <c r="C181">
        <f t="shared" si="22"/>
        <v>2.4061247766592156E-8</v>
      </c>
      <c r="D181" s="13">
        <f t="shared" si="24"/>
        <v>10.333333333333334</v>
      </c>
      <c r="E181">
        <f t="shared" si="23"/>
        <v>24.061247766592157</v>
      </c>
    </row>
    <row r="182" spans="2:5">
      <c r="B182">
        <f t="shared" si="21"/>
        <v>625</v>
      </c>
      <c r="C182">
        <f t="shared" si="22"/>
        <v>2.3663227610754918E-8</v>
      </c>
      <c r="D182" s="13">
        <f t="shared" si="24"/>
        <v>10.416666666666666</v>
      </c>
      <c r="E182">
        <f t="shared" si="23"/>
        <v>23.663227610754916</v>
      </c>
    </row>
    <row r="183" spans="2:5">
      <c r="B183">
        <f t="shared" si="21"/>
        <v>630</v>
      </c>
      <c r="C183">
        <f t="shared" si="22"/>
        <v>2.3271840512537688E-8</v>
      </c>
      <c r="D183" s="13">
        <f t="shared" si="24"/>
        <v>10.5</v>
      </c>
      <c r="E183">
        <f t="shared" si="23"/>
        <v>23.271840512537686</v>
      </c>
    </row>
    <row r="184" spans="2:5">
      <c r="B184">
        <f t="shared" si="21"/>
        <v>635</v>
      </c>
      <c r="C184">
        <f t="shared" si="22"/>
        <v>2.288697593117326E-8</v>
      </c>
      <c r="D184" s="13">
        <f t="shared" si="24"/>
        <v>10.583333333333334</v>
      </c>
      <c r="E184">
        <f t="shared" si="23"/>
        <v>22.886975931173261</v>
      </c>
    </row>
    <row r="185" spans="2:5">
      <c r="B185">
        <f t="shared" si="21"/>
        <v>640</v>
      </c>
      <c r="C185">
        <f t="shared" si="22"/>
        <v>2.2508525168070667E-8</v>
      </c>
      <c r="D185" s="13">
        <f t="shared" si="24"/>
        <v>10.666666666666666</v>
      </c>
      <c r="E185">
        <f t="shared" si="23"/>
        <v>22.508525168070666</v>
      </c>
    </row>
    <row r="186" spans="2:5">
      <c r="B186">
        <f t="shared" si="21"/>
        <v>645</v>
      </c>
      <c r="C186">
        <f t="shared" si="22"/>
        <v>2.2136381336115104E-8</v>
      </c>
      <c r="D186" s="13">
        <f t="shared" si="24"/>
        <v>10.75</v>
      </c>
      <c r="E186">
        <f t="shared" si="23"/>
        <v>22.136381336115104</v>
      </c>
    </row>
    <row r="187" spans="2:5">
      <c r="B187">
        <f t="shared" si="21"/>
        <v>650</v>
      </c>
      <c r="C187">
        <f t="shared" si="22"/>
        <v>2.1770439329479422E-8</v>
      </c>
      <c r="D187" s="13">
        <f t="shared" si="24"/>
        <v>10.833333333333334</v>
      </c>
      <c r="E187">
        <f t="shared" si="23"/>
        <v>21.770439329479423</v>
      </c>
    </row>
    <row r="188" spans="2:5">
      <c r="B188">
        <f t="shared" si="21"/>
        <v>655</v>
      </c>
      <c r="C188">
        <f t="shared" si="22"/>
        <v>2.1410595793938721E-8</v>
      </c>
      <c r="D188" s="13">
        <f t="shared" si="24"/>
        <v>10.916666666666666</v>
      </c>
      <c r="E188">
        <f t="shared" si="23"/>
        <v>21.410595793938722</v>
      </c>
    </row>
    <row r="189" spans="2:5">
      <c r="B189">
        <f t="shared" si="21"/>
        <v>660</v>
      </c>
      <c r="C189">
        <f t="shared" si="22"/>
        <v>2.1056749097679711E-8</v>
      </c>
      <c r="D189" s="13">
        <f t="shared" si="24"/>
        <v>11</v>
      </c>
      <c r="E189">
        <f t="shared" si="23"/>
        <v>21.05674909767971</v>
      </c>
    </row>
    <row r="190" spans="2:5">
      <c r="B190">
        <f t="shared" si="21"/>
        <v>665</v>
      </c>
      <c r="C190">
        <f t="shared" si="22"/>
        <v>2.0708799302596468E-8</v>
      </c>
      <c r="D190" s="13">
        <f t="shared" si="24"/>
        <v>11.083333333333334</v>
      </c>
      <c r="E190">
        <f t="shared" si="23"/>
        <v>20.708799302596468</v>
      </c>
    </row>
    <row r="191" spans="2:5">
      <c r="B191">
        <f t="shared" si="21"/>
        <v>670</v>
      </c>
      <c r="C191">
        <f t="shared" si="22"/>
        <v>2.0366648136064583E-8</v>
      </c>
      <c r="D191" s="13">
        <f t="shared" si="24"/>
        <v>11.166666666666666</v>
      </c>
      <c r="E191">
        <f t="shared" si="23"/>
        <v>20.366648136064583</v>
      </c>
    </row>
    <row r="192" spans="2:5">
      <c r="B192">
        <f t="shared" si="21"/>
        <v>675</v>
      </c>
      <c r="C192">
        <f t="shared" si="22"/>
        <v>2.0030198963185727E-8</v>
      </c>
      <c r="D192" s="13">
        <f t="shared" si="24"/>
        <v>11.25</v>
      </c>
      <c r="E192">
        <f t="shared" si="23"/>
        <v>20.030198963185725</v>
      </c>
    </row>
    <row r="193" spans="2:5">
      <c r="B193">
        <f t="shared" si="21"/>
        <v>680</v>
      </c>
      <c r="C193">
        <f t="shared" si="22"/>
        <v>1.9699356759494687E-8</v>
      </c>
      <c r="D193" s="13">
        <f t="shared" si="24"/>
        <v>11.333333333333334</v>
      </c>
      <c r="E193">
        <f t="shared" si="23"/>
        <v>19.699356759494687</v>
      </c>
    </row>
    <row r="194" spans="2:5">
      <c r="B194">
        <f t="shared" si="21"/>
        <v>685</v>
      </c>
      <c r="C194">
        <f t="shared" si="22"/>
        <v>1.9374028084121318E-8</v>
      </c>
      <c r="D194" s="13">
        <f t="shared" si="24"/>
        <v>11.416666666666666</v>
      </c>
      <c r="E194">
        <f t="shared" si="23"/>
        <v>19.374028084121317</v>
      </c>
    </row>
    <row r="195" spans="2:5">
      <c r="B195">
        <f t="shared" si="21"/>
        <v>690</v>
      </c>
      <c r="C195">
        <f t="shared" si="22"/>
        <v>1.9054121053399722E-8</v>
      </c>
      <c r="D195" s="13">
        <f t="shared" si="24"/>
        <v>11.5</v>
      </c>
      <c r="E195">
        <f t="shared" si="23"/>
        <v>19.054121053399722</v>
      </c>
    </row>
    <row r="196" spans="2:5">
      <c r="B196">
        <f t="shared" si="21"/>
        <v>695</v>
      </c>
      <c r="C196">
        <f t="shared" si="22"/>
        <v>1.8739545314917223E-8</v>
      </c>
      <c r="D196" s="13">
        <f t="shared" si="24"/>
        <v>11.583333333333334</v>
      </c>
      <c r="E196">
        <f t="shared" si="23"/>
        <v>18.739545314917223</v>
      </c>
    </row>
    <row r="197" spans="2:5">
      <c r="B197">
        <f t="shared" si="21"/>
        <v>700</v>
      </c>
      <c r="C197">
        <f t="shared" si="22"/>
        <v>1.8430212021995862E-8</v>
      </c>
      <c r="D197" s="13">
        <f t="shared" si="24"/>
        <v>11.666666666666666</v>
      </c>
      <c r="E197">
        <f t="shared" si="23"/>
        <v>18.430212021995864</v>
      </c>
    </row>
    <row r="198" spans="2:5">
      <c r="B198">
        <f t="shared" si="21"/>
        <v>705</v>
      </c>
      <c r="C198">
        <f t="shared" si="22"/>
        <v>1.8126033808599099E-8</v>
      </c>
      <c r="D198" s="13">
        <f t="shared" si="24"/>
        <v>11.75</v>
      </c>
      <c r="E198">
        <f t="shared" si="23"/>
        <v>18.1260338085991</v>
      </c>
    </row>
    <row r="199" spans="2:5">
      <c r="B199">
        <f t="shared" si="21"/>
        <v>710</v>
      </c>
      <c r="C199">
        <f t="shared" si="22"/>
        <v>1.782692476465675E-8</v>
      </c>
      <c r="D199" s="13">
        <f t="shared" si="24"/>
        <v>11.833333333333334</v>
      </c>
      <c r="E199">
        <f t="shared" si="23"/>
        <v>17.826924764656749</v>
      </c>
    </row>
    <row r="200" spans="2:5">
      <c r="B200">
        <f t="shared" si="21"/>
        <v>715</v>
      </c>
      <c r="C200">
        <f t="shared" si="22"/>
        <v>1.7532800411801119E-8</v>
      </c>
      <c r="D200" s="13">
        <f t="shared" si="24"/>
        <v>11.916666666666666</v>
      </c>
      <c r="E200">
        <f t="shared" si="23"/>
        <v>17.532800411801119</v>
      </c>
    </row>
    <row r="201" spans="2:5">
      <c r="B201">
        <f t="shared" si="21"/>
        <v>720</v>
      </c>
      <c r="C201">
        <f t="shared" si="22"/>
        <v>1.7243577679507479E-8</v>
      </c>
      <c r="D201" s="13">
        <f t="shared" si="24"/>
        <v>12</v>
      </c>
      <c r="E201">
        <f t="shared" si="23"/>
        <v>17.243577679507478</v>
      </c>
    </row>
    <row r="202" spans="2:5">
      <c r="B202">
        <f t="shared" si="21"/>
        <v>725</v>
      </c>
      <c r="C202">
        <f t="shared" si="22"/>
        <v>1.6959174881632191E-8</v>
      </c>
      <c r="D202" s="13">
        <f t="shared" si="24"/>
        <v>12.083333333333334</v>
      </c>
      <c r="E202">
        <f t="shared" si="23"/>
        <v>16.95917488163219</v>
      </c>
    </row>
    <row r="203" spans="2:5">
      <c r="B203">
        <f t="shared" si="21"/>
        <v>730</v>
      </c>
      <c r="C203">
        <f t="shared" si="22"/>
        <v>1.6679511693341827E-8</v>
      </c>
      <c r="D203" s="13">
        <f t="shared" si="24"/>
        <v>12.166666666666666</v>
      </c>
      <c r="E203">
        <f t="shared" si="23"/>
        <v>16.679511693341826</v>
      </c>
    </row>
    <row r="204" spans="2:5">
      <c r="B204">
        <f t="shared" si="21"/>
        <v>735</v>
      </c>
      <c r="C204">
        <f t="shared" si="22"/>
        <v>1.6404509128426734E-8</v>
      </c>
      <c r="D204" s="13">
        <f t="shared" si="24"/>
        <v>12.25</v>
      </c>
      <c r="E204">
        <f t="shared" si="23"/>
        <v>16.404509128426735</v>
      </c>
    </row>
    <row r="205" spans="2:5">
      <c r="B205">
        <f t="shared" si="21"/>
        <v>740</v>
      </c>
      <c r="C205">
        <f t="shared" si="22"/>
        <v>1.613408951699272E-8</v>
      </c>
      <c r="D205" s="13">
        <f t="shared" si="24"/>
        <v>12.333333333333334</v>
      </c>
      <c r="E205">
        <f t="shared" si="23"/>
        <v>16.13408951699272</v>
      </c>
    </row>
    <row r="206" spans="2:5">
      <c r="B206">
        <f t="shared" si="21"/>
        <v>745</v>
      </c>
      <c r="C206">
        <f t="shared" si="22"/>
        <v>1.5868176483524457E-8</v>
      </c>
      <c r="D206" s="13">
        <f t="shared" si="24"/>
        <v>12.416666666666666</v>
      </c>
      <c r="E206">
        <f t="shared" si="23"/>
        <v>15.868176483524456</v>
      </c>
    </row>
    <row r="207" spans="2:5">
      <c r="B207">
        <f t="shared" si="21"/>
        <v>750</v>
      </c>
      <c r="C207">
        <f t="shared" si="22"/>
        <v>1.5606694925314515E-8</v>
      </c>
      <c r="D207" s="13">
        <f t="shared" si="24"/>
        <v>12.5</v>
      </c>
      <c r="E207">
        <f t="shared" si="23"/>
        <v>15.606694925314516</v>
      </c>
    </row>
    <row r="208" spans="2:5">
      <c r="B208">
        <f t="shared" si="21"/>
        <v>755</v>
      </c>
      <c r="C208">
        <f t="shared" si="22"/>
        <v>1.5349570991251834E-8</v>
      </c>
      <c r="D208" s="13">
        <f t="shared" si="24"/>
        <v>12.583333333333334</v>
      </c>
      <c r="E208">
        <f t="shared" si="23"/>
        <v>15.349570991251834</v>
      </c>
    </row>
    <row r="209" spans="2:5">
      <c r="B209">
        <f t="shared" si="21"/>
        <v>760</v>
      </c>
      <c r="C209">
        <f t="shared" si="22"/>
        <v>1.5096732060963741E-8</v>
      </c>
      <c r="D209" s="13">
        <f t="shared" si="24"/>
        <v>12.666666666666666</v>
      </c>
      <c r="E209">
        <f t="shared" si="23"/>
        <v>15.09673206096374</v>
      </c>
    </row>
    <row r="210" spans="2:5">
      <c r="B210">
        <f t="shared" si="21"/>
        <v>765</v>
      </c>
      <c r="C210">
        <f t="shared" si="22"/>
        <v>1.4848106724305481E-8</v>
      </c>
      <c r="D210" s="13">
        <f t="shared" si="24"/>
        <v>12.75</v>
      </c>
      <c r="E210">
        <f t="shared" si="23"/>
        <v>14.848106724305481</v>
      </c>
    </row>
    <row r="211" spans="2:5">
      <c r="B211">
        <f t="shared" si="21"/>
        <v>770</v>
      </c>
      <c r="C211">
        <f t="shared" si="22"/>
        <v>1.4603624761191654E-8</v>
      </c>
      <c r="D211" s="13">
        <f t="shared" si="24"/>
        <v>12.833333333333334</v>
      </c>
      <c r="E211">
        <f t="shared" si="23"/>
        <v>14.603624761191654</v>
      </c>
    </row>
    <row r="212" spans="2:5">
      <c r="B212">
        <f t="shared" si="21"/>
        <v>775</v>
      </c>
      <c r="C212">
        <f t="shared" si="22"/>
        <v>1.4363217121763712E-8</v>
      </c>
      <c r="D212" s="13">
        <f t="shared" si="24"/>
        <v>12.916666666666666</v>
      </c>
      <c r="E212">
        <f t="shared" si="23"/>
        <v>14.363217121763711</v>
      </c>
    </row>
    <row r="213" spans="2:5">
      <c r="B213">
        <f t="shared" si="21"/>
        <v>780</v>
      </c>
      <c r="C213">
        <f t="shared" si="22"/>
        <v>1.4126815906887963E-8</v>
      </c>
      <c r="D213" s="13">
        <f t="shared" si="24"/>
        <v>13</v>
      </c>
      <c r="E213">
        <f t="shared" si="23"/>
        <v>14.126815906887963</v>
      </c>
    </row>
    <row r="214" spans="2:5">
      <c r="B214">
        <f t="shared" si="21"/>
        <v>785</v>
      </c>
      <c r="C214">
        <f t="shared" si="22"/>
        <v>1.3894354348978615E-8</v>
      </c>
      <c r="D214" s="13">
        <f t="shared" si="24"/>
        <v>13.083333333333334</v>
      </c>
      <c r="E214">
        <f t="shared" si="23"/>
        <v>13.894354348978615</v>
      </c>
    </row>
    <row r="215" spans="2:5">
      <c r="B215">
        <f t="shared" si="21"/>
        <v>790</v>
      </c>
      <c r="C215">
        <f t="shared" si="22"/>
        <v>1.3665766793140355E-8</v>
      </c>
      <c r="D215" s="13">
        <f t="shared" si="24"/>
        <v>13.166666666666666</v>
      </c>
      <c r="E215">
        <f t="shared" si="23"/>
        <v>13.665766793140355</v>
      </c>
    </row>
    <row r="216" spans="2:5">
      <c r="B216">
        <f t="shared" si="21"/>
        <v>795</v>
      </c>
      <c r="C216">
        <f t="shared" si="22"/>
        <v>1.3440988678625245E-8</v>
      </c>
      <c r="D216" s="13">
        <f t="shared" si="24"/>
        <v>13.25</v>
      </c>
      <c r="E216">
        <f t="shared" si="23"/>
        <v>13.440988678625246</v>
      </c>
    </row>
    <row r="217" spans="2:5">
      <c r="B217">
        <f t="shared" si="21"/>
        <v>800</v>
      </c>
      <c r="C217">
        <f t="shared" si="22"/>
        <v>1.3219956520598582E-8</v>
      </c>
      <c r="D217" s="13">
        <f t="shared" si="24"/>
        <v>13.333333333333334</v>
      </c>
      <c r="E217">
        <f t="shared" si="23"/>
        <v>13.219956520598583</v>
      </c>
    </row>
    <row r="218" spans="2:5">
      <c r="B218">
        <f t="shared" si="21"/>
        <v>805</v>
      </c>
      <c r="C218">
        <f t="shared" si="22"/>
        <v>1.3002607892208716E-8</v>
      </c>
      <c r="D218" s="13">
        <f t="shared" si="24"/>
        <v>13.416666666666666</v>
      </c>
      <c r="E218">
        <f t="shared" si="23"/>
        <v>13.002607892208717</v>
      </c>
    </row>
    <row r="219" spans="2:5">
      <c r="B219">
        <f t="shared" si="21"/>
        <v>810</v>
      </c>
      <c r="C219">
        <f t="shared" si="22"/>
        <v>1.2788881406955563E-8</v>
      </c>
      <c r="D219" s="13">
        <f t="shared" si="24"/>
        <v>13.5</v>
      </c>
      <c r="E219">
        <f t="shared" si="23"/>
        <v>12.788881406955563</v>
      </c>
    </row>
    <row r="220" spans="2:5">
      <c r="B220">
        <f t="shared" si="21"/>
        <v>815</v>
      </c>
      <c r="C220">
        <f t="shared" si="22"/>
        <v>1.2578716701353049E-8</v>
      </c>
      <c r="D220" s="13">
        <f t="shared" si="24"/>
        <v>13.583333333333334</v>
      </c>
      <c r="E220">
        <f t="shared" si="23"/>
        <v>12.57871670135305</v>
      </c>
    </row>
    <row r="221" spans="2:5">
      <c r="B221">
        <f t="shared" si="21"/>
        <v>820</v>
      </c>
      <c r="C221">
        <f t="shared" si="22"/>
        <v>1.2372054417880443E-8</v>
      </c>
      <c r="D221" s="13">
        <f t="shared" si="24"/>
        <v>13.666666666666666</v>
      </c>
      <c r="E221">
        <f t="shared" si="23"/>
        <v>12.372054417880443</v>
      </c>
    </row>
    <row r="222" spans="2:5">
      <c r="B222">
        <f t="shared" si="21"/>
        <v>825</v>
      </c>
      <c r="C222">
        <f t="shared" si="22"/>
        <v>1.2168836188217807E-8</v>
      </c>
      <c r="D222" s="13">
        <f t="shared" si="24"/>
        <v>13.75</v>
      </c>
      <c r="E222">
        <f t="shared" si="23"/>
        <v>12.168836188217806</v>
      </c>
    </row>
    <row r="223" spans="2:5">
      <c r="B223">
        <f t="shared" ref="B223:B286" si="25">B222+5</f>
        <v>830</v>
      </c>
      <c r="C223">
        <f t="shared" ref="C223:C261" si="26">$I$36*EXP(-$I$32*(B223-180))+(1/$I$32)*($I$33+$I$34*((B223-180)-1/$I$32))</f>
        <v>1.1969004616760841E-8</v>
      </c>
      <c r="D223" s="13">
        <f t="shared" si="24"/>
        <v>13.833333333333334</v>
      </c>
      <c r="E223">
        <f t="shared" si="23"/>
        <v>11.969004616760841</v>
      </c>
    </row>
    <row r="224" spans="2:5">
      <c r="B224">
        <f t="shared" si="25"/>
        <v>835</v>
      </c>
      <c r="C224">
        <f t="shared" si="26"/>
        <v>1.1772503264410448E-8</v>
      </c>
      <c r="D224" s="13">
        <f t="shared" si="24"/>
        <v>13.916666666666666</v>
      </c>
      <c r="E224">
        <f t="shared" si="23"/>
        <v>11.772503264410448</v>
      </c>
    </row>
    <row r="225" spans="2:5">
      <c r="B225">
        <f t="shared" si="25"/>
        <v>840</v>
      </c>
      <c r="C225">
        <f t="shared" si="26"/>
        <v>1.1579276632632453E-8</v>
      </c>
      <c r="D225" s="13">
        <f t="shared" si="24"/>
        <v>14</v>
      </c>
      <c r="E225">
        <f t="shared" si="23"/>
        <v>11.579276632632453</v>
      </c>
    </row>
    <row r="226" spans="2:5">
      <c r="B226">
        <f t="shared" si="25"/>
        <v>845</v>
      </c>
      <c r="C226">
        <f t="shared" si="26"/>
        <v>1.1389270147782967E-8</v>
      </c>
      <c r="D226" s="13">
        <f t="shared" si="24"/>
        <v>14.083333333333334</v>
      </c>
      <c r="E226">
        <f t="shared" si="23"/>
        <v>11.389270147782966</v>
      </c>
    </row>
    <row r="227" spans="2:5">
      <c r="B227">
        <f t="shared" si="25"/>
        <v>850</v>
      </c>
      <c r="C227">
        <f t="shared" si="26"/>
        <v>1.1202430145694962E-8</v>
      </c>
      <c r="D227" s="13">
        <f t="shared" si="24"/>
        <v>14.166666666666666</v>
      </c>
      <c r="E227">
        <f t="shared" si="23"/>
        <v>11.202430145694962</v>
      </c>
    </row>
    <row r="228" spans="2:5">
      <c r="B228">
        <f t="shared" si="25"/>
        <v>855</v>
      </c>
      <c r="C228">
        <f t="shared" si="26"/>
        <v>1.1018703856521735E-8</v>
      </c>
      <c r="D228" s="13">
        <f t="shared" si="24"/>
        <v>14.25</v>
      </c>
      <c r="E228">
        <f t="shared" si="23"/>
        <v>11.018703856521736</v>
      </c>
    </row>
    <row r="229" spans="2:5">
      <c r="B229">
        <f t="shared" si="25"/>
        <v>860</v>
      </c>
      <c r="C229">
        <f t="shared" si="26"/>
        <v>1.0838039389832928E-8</v>
      </c>
      <c r="D229" s="13">
        <f t="shared" si="24"/>
        <v>14.333333333333334</v>
      </c>
      <c r="E229">
        <f t="shared" si="23"/>
        <v>10.838039389832929</v>
      </c>
    </row>
    <row r="230" spans="2:5">
      <c r="B230">
        <f t="shared" si="25"/>
        <v>865</v>
      </c>
      <c r="C230">
        <f t="shared" si="26"/>
        <v>1.066038571995896E-8</v>
      </c>
      <c r="D230" s="13">
        <f t="shared" si="24"/>
        <v>14.416666666666666</v>
      </c>
      <c r="E230">
        <f t="shared" si="23"/>
        <v>10.66038571995896</v>
      </c>
    </row>
    <row r="231" spans="2:5">
      <c r="B231">
        <f t="shared" si="25"/>
        <v>870</v>
      </c>
      <c r="C231">
        <f t="shared" si="26"/>
        <v>1.0485692671579652E-8</v>
      </c>
      <c r="D231" s="13">
        <f t="shared" si="24"/>
        <v>14.5</v>
      </c>
      <c r="E231">
        <f t="shared" ref="E231:E294" si="27">C231*10^9</f>
        <v>10.485692671579653</v>
      </c>
    </row>
    <row r="232" spans="2:5">
      <c r="B232">
        <f t="shared" si="25"/>
        <v>875</v>
      </c>
      <c r="C232">
        <f t="shared" si="26"/>
        <v>1.0313910905553061E-8</v>
      </c>
      <c r="D232" s="13">
        <f t="shared" ref="D232:D295" si="28">B232/60</f>
        <v>14.583333333333334</v>
      </c>
      <c r="E232">
        <f t="shared" si="27"/>
        <v>10.31391090555306</v>
      </c>
    </row>
    <row r="233" spans="2:5">
      <c r="B233">
        <f t="shared" si="25"/>
        <v>880</v>
      </c>
      <c r="C233">
        <f t="shared" si="26"/>
        <v>1.0144991904980456E-8</v>
      </c>
      <c r="D233" s="13">
        <f t="shared" si="28"/>
        <v>14.666666666666666</v>
      </c>
      <c r="E233">
        <f t="shared" si="27"/>
        <v>10.144991904980456</v>
      </c>
    </row>
    <row r="234" spans="2:5">
      <c r="B234">
        <f t="shared" si="25"/>
        <v>885</v>
      </c>
      <c r="C234">
        <f t="shared" si="26"/>
        <v>9.9788879615035274E-9</v>
      </c>
      <c r="D234" s="13">
        <f t="shared" si="28"/>
        <v>14.75</v>
      </c>
      <c r="E234">
        <f t="shared" si="27"/>
        <v>9.9788879615035277</v>
      </c>
    </row>
    <row r="235" spans="2:5">
      <c r="B235">
        <f t="shared" si="25"/>
        <v>890</v>
      </c>
      <c r="C235">
        <f t="shared" si="26"/>
        <v>9.8155521618299586E-9</v>
      </c>
      <c r="D235" s="13">
        <f t="shared" si="28"/>
        <v>14.833333333333334</v>
      </c>
      <c r="E235">
        <f t="shared" si="27"/>
        <v>9.8155521618299595</v>
      </c>
    </row>
    <row r="236" spans="2:5">
      <c r="B236">
        <f t="shared" si="25"/>
        <v>895</v>
      </c>
      <c r="C236">
        <f t="shared" si="26"/>
        <v>9.6549383744835424E-9</v>
      </c>
      <c r="D236" s="13">
        <f t="shared" si="28"/>
        <v>14.916666666666666</v>
      </c>
      <c r="E236">
        <f t="shared" si="27"/>
        <v>9.6549383744835424</v>
      </c>
    </row>
    <row r="237" spans="2:5">
      <c r="B237">
        <f t="shared" si="25"/>
        <v>900</v>
      </c>
      <c r="C237">
        <f t="shared" si="26"/>
        <v>9.4970012367751242E-9</v>
      </c>
      <c r="D237" s="13">
        <f t="shared" si="28"/>
        <v>15</v>
      </c>
      <c r="E237">
        <f t="shared" si="27"/>
        <v>9.4970012367751249</v>
      </c>
    </row>
    <row r="238" spans="2:5">
      <c r="B238">
        <f t="shared" si="25"/>
        <v>905</v>
      </c>
      <c r="C238">
        <f t="shared" si="26"/>
        <v>9.3416961419906485E-9</v>
      </c>
      <c r="D238" s="13">
        <f t="shared" si="28"/>
        <v>15.083333333333334</v>
      </c>
      <c r="E238">
        <f t="shared" si="27"/>
        <v>9.3416961419906492</v>
      </c>
    </row>
    <row r="239" spans="2:5">
      <c r="B239">
        <f t="shared" si="25"/>
        <v>910</v>
      </c>
      <c r="C239">
        <f t="shared" si="26"/>
        <v>9.1889792267927543E-9</v>
      </c>
      <c r="D239" s="13">
        <f t="shared" si="28"/>
        <v>15.166666666666666</v>
      </c>
      <c r="E239">
        <f t="shared" si="27"/>
        <v>9.188979226792755</v>
      </c>
    </row>
    <row r="240" spans="2:5">
      <c r="B240">
        <f t="shared" si="25"/>
        <v>915</v>
      </c>
      <c r="C240">
        <f t="shared" si="26"/>
        <v>9.0388073588322968E-9</v>
      </c>
      <c r="D240" s="13">
        <f t="shared" si="28"/>
        <v>15.25</v>
      </c>
      <c r="E240">
        <f t="shared" si="27"/>
        <v>9.0388073588322975</v>
      </c>
    </row>
    <row r="241" spans="2:5">
      <c r="B241">
        <f t="shared" si="25"/>
        <v>920</v>
      </c>
      <c r="C241">
        <f t="shared" si="26"/>
        <v>8.8911381245663288E-9</v>
      </c>
      <c r="D241" s="13">
        <f t="shared" si="28"/>
        <v>15.333333333333334</v>
      </c>
      <c r="E241">
        <f t="shared" si="27"/>
        <v>8.8911381245663286</v>
      </c>
    </row>
    <row r="242" spans="2:5">
      <c r="B242">
        <f t="shared" si="25"/>
        <v>925</v>
      </c>
      <c r="C242">
        <f t="shared" si="26"/>
        <v>8.7459298172791216E-9</v>
      </c>
      <c r="D242" s="13">
        <f t="shared" si="28"/>
        <v>15.416666666666666</v>
      </c>
      <c r="E242">
        <f t="shared" si="27"/>
        <v>8.7459298172791211</v>
      </c>
    </row>
    <row r="243" spans="2:5">
      <c r="B243">
        <f t="shared" si="25"/>
        <v>930</v>
      </c>
      <c r="C243">
        <f t="shared" si="26"/>
        <v>8.6031414253027698E-9</v>
      </c>
      <c r="D243" s="13">
        <f t="shared" si="28"/>
        <v>15.5</v>
      </c>
      <c r="E243">
        <f t="shared" si="27"/>
        <v>8.6031414253027698</v>
      </c>
    </row>
    <row r="244" spans="2:5">
      <c r="B244">
        <f t="shared" si="25"/>
        <v>935</v>
      </c>
      <c r="C244">
        <f t="shared" si="26"/>
        <v>8.4627326204341473E-9</v>
      </c>
      <c r="D244" s="13">
        <f t="shared" si="28"/>
        <v>15.583333333333334</v>
      </c>
      <c r="E244">
        <f t="shared" si="27"/>
        <v>8.4627326204341475</v>
      </c>
    </row>
    <row r="245" spans="2:5">
      <c r="B245">
        <f t="shared" si="25"/>
        <v>940</v>
      </c>
      <c r="C245">
        <f t="shared" si="26"/>
        <v>8.3246637465448778E-9</v>
      </c>
      <c r="D245" s="13">
        <f t="shared" si="28"/>
        <v>15.666666666666666</v>
      </c>
      <c r="E245">
        <f t="shared" si="27"/>
        <v>8.3246637465448785</v>
      </c>
    </row>
    <row r="246" spans="2:5">
      <c r="B246">
        <f t="shared" si="25"/>
        <v>945</v>
      </c>
      <c r="C246">
        <f t="shared" si="26"/>
        <v>8.1888958083811143E-9</v>
      </c>
      <c r="D246" s="13">
        <f t="shared" si="28"/>
        <v>15.75</v>
      </c>
      <c r="E246">
        <f t="shared" si="27"/>
        <v>8.1888958083811136</v>
      </c>
    </row>
    <row r="247" spans="2:5">
      <c r="B247">
        <f t="shared" si="25"/>
        <v>950</v>
      </c>
      <c r="C247">
        <f t="shared" si="26"/>
        <v>8.0553904605499802E-9</v>
      </c>
      <c r="D247" s="13">
        <f t="shared" si="28"/>
        <v>15.833333333333334</v>
      </c>
      <c r="E247">
        <f t="shared" si="27"/>
        <v>8.0553904605499795</v>
      </c>
    </row>
    <row r="248" spans="2:5">
      <c r="B248">
        <f t="shared" si="25"/>
        <v>955</v>
      </c>
      <c r="C248">
        <f t="shared" si="26"/>
        <v>7.924109996689561E-9</v>
      </c>
      <c r="D248" s="13">
        <f t="shared" si="28"/>
        <v>15.916666666666666</v>
      </c>
      <c r="E248">
        <f t="shared" si="27"/>
        <v>7.9241099966895607</v>
      </c>
    </row>
    <row r="249" spans="2:5">
      <c r="B249">
        <f t="shared" si="25"/>
        <v>960</v>
      </c>
      <c r="C249">
        <f t="shared" si="26"/>
        <v>7.7950173388193564E-9</v>
      </c>
      <c r="D249" s="13">
        <f t="shared" si="28"/>
        <v>16</v>
      </c>
      <c r="E249">
        <f t="shared" si="27"/>
        <v>7.7950173388193562</v>
      </c>
    </row>
    <row r="250" spans="2:5">
      <c r="B250">
        <f t="shared" si="25"/>
        <v>965</v>
      </c>
      <c r="C250">
        <f t="shared" si="26"/>
        <v>7.6680760268682348E-9</v>
      </c>
      <c r="D250" s="13">
        <f t="shared" si="28"/>
        <v>16.083333333333332</v>
      </c>
      <c r="E250">
        <f t="shared" si="27"/>
        <v>7.6680760268682349</v>
      </c>
    </row>
    <row r="251" spans="2:5">
      <c r="B251">
        <f t="shared" si="25"/>
        <v>970</v>
      </c>
      <c r="C251">
        <f t="shared" si="26"/>
        <v>7.543250208376885E-9</v>
      </c>
      <c r="D251" s="13">
        <f t="shared" si="28"/>
        <v>16.166666666666668</v>
      </c>
      <c r="E251">
        <f t="shared" si="27"/>
        <v>7.5432502083768851</v>
      </c>
    </row>
    <row r="252" spans="2:5">
      <c r="B252">
        <f t="shared" si="25"/>
        <v>975</v>
      </c>
      <c r="C252">
        <f t="shared" si="26"/>
        <v>7.4205046283718864E-9</v>
      </c>
      <c r="D252" s="13">
        <f t="shared" si="28"/>
        <v>16.25</v>
      </c>
      <c r="E252">
        <f t="shared" si="27"/>
        <v>7.4205046283718863</v>
      </c>
    </row>
    <row r="253" spans="2:5">
      <c r="B253">
        <f t="shared" si="25"/>
        <v>980</v>
      </c>
      <c r="C253">
        <f t="shared" si="26"/>
        <v>7.2998046194085446E-9</v>
      </c>
      <c r="D253" s="13">
        <f t="shared" si="28"/>
        <v>16.333333333333332</v>
      </c>
      <c r="E253">
        <f t="shared" si="27"/>
        <v>7.2998046194085449</v>
      </c>
    </row>
    <row r="254" spans="2:5">
      <c r="B254">
        <f t="shared" si="25"/>
        <v>985</v>
      </c>
      <c r="C254">
        <f t="shared" si="26"/>
        <v>7.181116091779621E-9</v>
      </c>
      <c r="D254" s="13">
        <f t="shared" si="28"/>
        <v>16.416666666666668</v>
      </c>
      <c r="E254">
        <f t="shared" si="27"/>
        <v>7.1811160917796206</v>
      </c>
    </row>
    <row r="255" spans="2:5">
      <c r="B255">
        <f t="shared" si="25"/>
        <v>990</v>
      </c>
      <c r="C255">
        <f t="shared" si="26"/>
        <v>7.0644055238872843E-9</v>
      </c>
      <c r="D255" s="13">
        <f t="shared" si="28"/>
        <v>16.5</v>
      </c>
      <c r="E255">
        <f t="shared" si="27"/>
        <v>7.0644055238872845</v>
      </c>
    </row>
    <row r="256" spans="2:5">
      <c r="B256">
        <f t="shared" si="25"/>
        <v>995</v>
      </c>
      <c r="C256">
        <f t="shared" si="26"/>
        <v>6.9496399527754883E-9</v>
      </c>
      <c r="D256" s="13">
        <f t="shared" si="28"/>
        <v>16.583333333333332</v>
      </c>
      <c r="E256">
        <f t="shared" si="27"/>
        <v>6.9496399527754882</v>
      </c>
    </row>
    <row r="257" spans="2:5">
      <c r="B257">
        <f t="shared" si="25"/>
        <v>1000</v>
      </c>
      <c r="C257">
        <f t="shared" si="26"/>
        <v>6.8367869648201328E-9</v>
      </c>
      <c r="D257" s="13">
        <f t="shared" si="28"/>
        <v>16.666666666666668</v>
      </c>
      <c r="E257">
        <f t="shared" si="27"/>
        <v>6.8367869648201332</v>
      </c>
    </row>
    <row r="258" spans="2:5">
      <c r="B258">
        <f t="shared" si="25"/>
        <v>1005</v>
      </c>
      <c r="C258">
        <f t="shared" si="26"/>
        <v>6.7258146865743713E-9</v>
      </c>
      <c r="D258" s="13">
        <f t="shared" si="28"/>
        <v>16.75</v>
      </c>
      <c r="E258">
        <f t="shared" si="27"/>
        <v>6.7258146865743713</v>
      </c>
    </row>
    <row r="259" spans="2:5">
      <c r="B259">
        <f t="shared" si="25"/>
        <v>1010</v>
      </c>
      <c r="C259">
        <f t="shared" si="26"/>
        <v>6.6166917757664957E-9</v>
      </c>
      <c r="D259" s="13">
        <f t="shared" si="28"/>
        <v>16.833333333333332</v>
      </c>
      <c r="E259">
        <f t="shared" si="27"/>
        <v>6.6166917757664958</v>
      </c>
    </row>
    <row r="260" spans="2:5">
      <c r="B260">
        <f t="shared" si="25"/>
        <v>1015</v>
      </c>
      <c r="C260">
        <f t="shared" si="26"/>
        <v>6.5093874124478274E-9</v>
      </c>
      <c r="D260" s="13">
        <f t="shared" si="28"/>
        <v>16.916666666666668</v>
      </c>
      <c r="E260">
        <f t="shared" si="27"/>
        <v>6.5093874124478273</v>
      </c>
    </row>
    <row r="261" spans="2:5">
      <c r="B261" s="16">
        <f t="shared" si="25"/>
        <v>1020</v>
      </c>
      <c r="C261">
        <f t="shared" si="26"/>
        <v>6.4038712902881371E-9</v>
      </c>
      <c r="D261" s="13">
        <f t="shared" si="28"/>
        <v>17</v>
      </c>
      <c r="E261">
        <f t="shared" si="27"/>
        <v>6.4038712902881372</v>
      </c>
    </row>
    <row r="262" spans="2:5">
      <c r="B262">
        <f t="shared" si="25"/>
        <v>1025</v>
      </c>
      <c r="C262">
        <f>$J$36*EXP(-$J$32*(B262-1020))+(1/$J$32)*($J$33+$J$34*((B262-1020)-1/$J$32))</f>
        <v>6.3002150274805381E-9</v>
      </c>
      <c r="D262" s="13">
        <f t="shared" si="28"/>
        <v>17.083333333333332</v>
      </c>
      <c r="E262">
        <f t="shared" si="27"/>
        <v>6.3002150274805384</v>
      </c>
    </row>
    <row r="263" spans="2:5">
      <c r="B263">
        <f t="shared" si="25"/>
        <v>1030</v>
      </c>
      <c r="C263">
        <f t="shared" ref="C263:C273" si="29">$J$36*EXP(-$J$32*(B263-1020))+(1/$J$32)*($J$33+$J$34*((B263-1020)-1/$J$32))</f>
        <v>6.1984884821443549E-9</v>
      </c>
      <c r="D263" s="13">
        <f t="shared" si="28"/>
        <v>17.166666666666668</v>
      </c>
      <c r="E263">
        <f t="shared" si="27"/>
        <v>6.1984884821443549</v>
      </c>
    </row>
    <row r="264" spans="2:5">
      <c r="B264">
        <f t="shared" si="25"/>
        <v>1035</v>
      </c>
      <c r="C264">
        <f t="shared" si="29"/>
        <v>6.0986594952871628E-9</v>
      </c>
      <c r="D264" s="13">
        <f t="shared" si="28"/>
        <v>17.25</v>
      </c>
      <c r="E264">
        <f t="shared" si="27"/>
        <v>6.0986594952871629</v>
      </c>
    </row>
    <row r="265" spans="2:5">
      <c r="B265">
        <f t="shared" si="25"/>
        <v>1040</v>
      </c>
      <c r="C265">
        <f t="shared" si="29"/>
        <v>6.0006964438503177E-9</v>
      </c>
      <c r="D265" s="13">
        <f t="shared" si="28"/>
        <v>17.333333333333332</v>
      </c>
      <c r="E265">
        <f t="shared" si="27"/>
        <v>6.0006964438503179</v>
      </c>
    </row>
    <row r="266" spans="2:5">
      <c r="B266">
        <f t="shared" si="25"/>
        <v>1045</v>
      </c>
      <c r="C266">
        <f t="shared" si="29"/>
        <v>5.9045682317775596E-9</v>
      </c>
      <c r="D266" s="13">
        <f t="shared" si="28"/>
        <v>17.416666666666668</v>
      </c>
      <c r="E266">
        <f t="shared" si="27"/>
        <v>5.9045682317775601</v>
      </c>
    </row>
    <row r="267" spans="2:5">
      <c r="B267">
        <f t="shared" si="25"/>
        <v>1050</v>
      </c>
      <c r="C267">
        <f t="shared" si="29"/>
        <v>5.8102442812324487E-9</v>
      </c>
      <c r="D267" s="13">
        <f t="shared" si="28"/>
        <v>17.5</v>
      </c>
      <c r="E267">
        <f t="shared" si="27"/>
        <v>5.8102442812324488</v>
      </c>
    </row>
    <row r="268" spans="2:5">
      <c r="B268">
        <f t="shared" si="25"/>
        <v>1055</v>
      </c>
      <c r="C268">
        <f t="shared" si="29"/>
        <v>5.7176945239621623E-9</v>
      </c>
      <c r="D268" s="13">
        <f t="shared" si="28"/>
        <v>17.583333333333332</v>
      </c>
      <c r="E268">
        <f t="shared" si="27"/>
        <v>5.7176945239621624</v>
      </c>
    </row>
    <row r="269" spans="2:5">
      <c r="B269">
        <f t="shared" si="25"/>
        <v>1060</v>
      </c>
      <c r="C269">
        <f t="shared" si="29"/>
        <v>5.6268893928052161E-9</v>
      </c>
      <c r="D269" s="13">
        <f t="shared" si="28"/>
        <v>17.666666666666668</v>
      </c>
      <c r="E269">
        <f t="shared" si="27"/>
        <v>5.6268893928052162</v>
      </c>
    </row>
    <row r="270" spans="2:5">
      <c r="B270">
        <f t="shared" si="25"/>
        <v>1065</v>
      </c>
      <c r="C270">
        <f t="shared" si="29"/>
        <v>5.537799813340718E-9</v>
      </c>
      <c r="D270" s="13">
        <f t="shared" si="28"/>
        <v>17.75</v>
      </c>
      <c r="E270">
        <f t="shared" si="27"/>
        <v>5.537799813340718</v>
      </c>
    </row>
    <row r="271" spans="2:5">
      <c r="B271">
        <f t="shared" si="25"/>
        <v>1070</v>
      </c>
      <c r="C271">
        <f t="shared" si="29"/>
        <v>5.4503971956767745E-9</v>
      </c>
      <c r="D271" s="13">
        <f t="shared" si="28"/>
        <v>17.833333333333332</v>
      </c>
      <c r="E271">
        <f t="shared" si="27"/>
        <v>5.4503971956767749</v>
      </c>
    </row>
    <row r="272" spans="2:5">
      <c r="B272">
        <f t="shared" si="25"/>
        <v>1075</v>
      </c>
      <c r="C272">
        <f t="shared" si="29"/>
        <v>5.3646534263757572E-9</v>
      </c>
      <c r="D272" s="13">
        <f t="shared" si="28"/>
        <v>17.916666666666668</v>
      </c>
      <c r="E272">
        <f t="shared" si="27"/>
        <v>5.3646534263757575</v>
      </c>
    </row>
    <row r="273" spans="2:5">
      <c r="B273" s="16">
        <f t="shared" si="25"/>
        <v>1080</v>
      </c>
      <c r="C273">
        <f t="shared" si="29"/>
        <v>5.2805408605141326E-9</v>
      </c>
      <c r="D273" s="13">
        <f t="shared" si="28"/>
        <v>18</v>
      </c>
      <c r="E273">
        <f t="shared" si="27"/>
        <v>5.2805408605141322</v>
      </c>
    </row>
    <row r="274" spans="2:5">
      <c r="B274">
        <f t="shared" si="25"/>
        <v>1085</v>
      </c>
      <c r="C274">
        <f>$K$36*EXP(-$K$32*(B274-1080))+(1/$K$32)*($K$33+$K$34*((B274-1080)-1/$K$32))</f>
        <v>5.1979308944101938E-9</v>
      </c>
      <c r="D274" s="13">
        <f t="shared" si="28"/>
        <v>18.083333333333332</v>
      </c>
      <c r="E274">
        <f t="shared" si="27"/>
        <v>5.1979308944101934</v>
      </c>
    </row>
    <row r="275" spans="2:5">
      <c r="B275">
        <f t="shared" si="25"/>
        <v>1090</v>
      </c>
      <c r="C275">
        <f t="shared" ref="C275:C338" si="30">$K$36*EXP(-$K$32*(B275-1080))+(1/$K$32)*($K$33+$K$34*((B275-1080)-1/$K$32))</f>
        <v>5.1166976341265968E-9</v>
      </c>
      <c r="D275" s="13">
        <f t="shared" si="28"/>
        <v>18.166666666666668</v>
      </c>
      <c r="E275">
        <f t="shared" si="27"/>
        <v>5.1166976341265968</v>
      </c>
    </row>
    <row r="276" spans="2:5">
      <c r="B276">
        <f t="shared" si="25"/>
        <v>1095</v>
      </c>
      <c r="C276">
        <f t="shared" si="30"/>
        <v>5.0368181366819403E-9</v>
      </c>
      <c r="D276" s="13">
        <f t="shared" si="28"/>
        <v>18.25</v>
      </c>
      <c r="E276">
        <f t="shared" si="27"/>
        <v>5.0368181366819407</v>
      </c>
    </row>
    <row r="277" spans="2:5">
      <c r="B277">
        <f t="shared" si="25"/>
        <v>1100</v>
      </c>
      <c r="C277">
        <f t="shared" si="30"/>
        <v>4.9582698414425928E-9</v>
      </c>
      <c r="D277" s="13">
        <f t="shared" si="28"/>
        <v>18.333333333333332</v>
      </c>
      <c r="E277">
        <f t="shared" si="27"/>
        <v>4.9582698414425925</v>
      </c>
    </row>
    <row r="278" spans="2:5">
      <c r="B278">
        <f t="shared" si="25"/>
        <v>1105</v>
      </c>
      <c r="C278">
        <f t="shared" si="30"/>
        <v>4.8810305637508104E-9</v>
      </c>
      <c r="D278" s="13">
        <f t="shared" si="28"/>
        <v>18.416666666666668</v>
      </c>
      <c r="E278">
        <f t="shared" si="27"/>
        <v>4.8810305637508105</v>
      </c>
    </row>
    <row r="279" spans="2:5">
      <c r="B279">
        <f t="shared" si="25"/>
        <v>1110</v>
      </c>
      <c r="C279">
        <f t="shared" si="30"/>
        <v>4.8050784886590569E-9</v>
      </c>
      <c r="D279" s="13">
        <f t="shared" si="28"/>
        <v>18.5</v>
      </c>
      <c r="E279">
        <f t="shared" si="27"/>
        <v>4.8050784886590572</v>
      </c>
    </row>
    <row r="280" spans="2:5">
      <c r="B280">
        <f t="shared" si="25"/>
        <v>1115</v>
      </c>
      <c r="C280">
        <f t="shared" si="30"/>
        <v>4.7303921647687284E-9</v>
      </c>
      <c r="D280" s="13">
        <f t="shared" si="28"/>
        <v>18.583333333333332</v>
      </c>
      <c r="E280">
        <f t="shared" si="27"/>
        <v>4.7303921647687286</v>
      </c>
    </row>
    <row r="281" spans="2:5">
      <c r="B281">
        <f t="shared" si="25"/>
        <v>1120</v>
      </c>
      <c r="C281">
        <f t="shared" si="30"/>
        <v>4.6569504981715701E-9</v>
      </c>
      <c r="D281" s="13">
        <f t="shared" si="28"/>
        <v>18.666666666666668</v>
      </c>
      <c r="E281">
        <f t="shared" si="27"/>
        <v>4.6569504981715699</v>
      </c>
    </row>
    <row r="282" spans="2:5">
      <c r="B282">
        <f t="shared" si="25"/>
        <v>1125</v>
      </c>
      <c r="C282">
        <f t="shared" si="30"/>
        <v>4.5847327464920455E-9</v>
      </c>
      <c r="D282" s="13">
        <f t="shared" si="28"/>
        <v>18.75</v>
      </c>
      <c r="E282">
        <f t="shared" si="27"/>
        <v>4.5847327464920458</v>
      </c>
    </row>
    <row r="283" spans="2:5">
      <c r="B283">
        <f t="shared" si="25"/>
        <v>1130</v>
      </c>
      <c r="C283">
        <f t="shared" si="30"/>
        <v>4.5137185130290041E-9</v>
      </c>
      <c r="D283" s="13">
        <f t="shared" si="28"/>
        <v>18.833333333333332</v>
      </c>
      <c r="E283">
        <f t="shared" si="27"/>
        <v>4.5137185130290041</v>
      </c>
    </row>
    <row r="284" spans="2:5">
      <c r="B284">
        <f t="shared" si="25"/>
        <v>1135</v>
      </c>
      <c r="C284">
        <f t="shared" si="30"/>
        <v>4.4438877409949708E-9</v>
      </c>
      <c r="D284" s="13">
        <f t="shared" si="28"/>
        <v>18.916666666666668</v>
      </c>
      <c r="E284">
        <f t="shared" si="27"/>
        <v>4.4438877409949704</v>
      </c>
    </row>
    <row r="285" spans="2:5">
      <c r="B285">
        <f t="shared" si="25"/>
        <v>1140</v>
      </c>
      <c r="C285">
        <f t="shared" si="30"/>
        <v>4.3752207078514391E-9</v>
      </c>
      <c r="D285" s="13">
        <f t="shared" si="28"/>
        <v>19</v>
      </c>
      <c r="E285">
        <f t="shared" si="27"/>
        <v>4.3752207078514394</v>
      </c>
    </row>
    <row r="286" spans="2:5">
      <c r="B286">
        <f t="shared" si="25"/>
        <v>1145</v>
      </c>
      <c r="C286">
        <f t="shared" si="30"/>
        <v>4.3076980197385694E-9</v>
      </c>
      <c r="D286" s="13">
        <f t="shared" si="28"/>
        <v>19.083333333333332</v>
      </c>
      <c r="E286">
        <f t="shared" si="27"/>
        <v>4.3076980197385693</v>
      </c>
    </row>
    <row r="287" spans="2:5">
      <c r="B287">
        <f t="shared" ref="B287:B337" si="31">B286+5</f>
        <v>1150</v>
      </c>
      <c r="C287">
        <f t="shared" si="30"/>
        <v>4.2413006059977191E-9</v>
      </c>
      <c r="D287" s="13">
        <f t="shared" si="28"/>
        <v>19.166666666666668</v>
      </c>
      <c r="E287">
        <f t="shared" si="27"/>
        <v>4.2413006059977194</v>
      </c>
    </row>
    <row r="288" spans="2:5">
      <c r="B288">
        <f t="shared" si="31"/>
        <v>1155</v>
      </c>
      <c r="C288">
        <f t="shared" si="30"/>
        <v>4.1760097137852472E-9</v>
      </c>
      <c r="D288" s="13">
        <f t="shared" si="28"/>
        <v>19.25</v>
      </c>
      <c r="E288">
        <f t="shared" si="27"/>
        <v>4.1760097137852474</v>
      </c>
    </row>
    <row r="289" spans="2:5">
      <c r="B289">
        <f t="shared" si="31"/>
        <v>1160</v>
      </c>
      <c r="C289">
        <f t="shared" si="30"/>
        <v>4.1118069027760896E-9</v>
      </c>
      <c r="D289" s="13">
        <f t="shared" si="28"/>
        <v>19.333333333333332</v>
      </c>
      <c r="E289">
        <f t="shared" si="27"/>
        <v>4.11180690277609</v>
      </c>
    </row>
    <row r="290" spans="2:5">
      <c r="B290">
        <f t="shared" si="31"/>
        <v>1165</v>
      </c>
      <c r="C290">
        <f t="shared" si="30"/>
        <v>4.0486740399555978E-9</v>
      </c>
      <c r="D290" s="13">
        <f t="shared" si="28"/>
        <v>19.416666666666668</v>
      </c>
      <c r="E290">
        <f t="shared" si="27"/>
        <v>4.048674039955598</v>
      </c>
    </row>
    <row r="291" spans="2:5">
      <c r="B291">
        <f t="shared" si="31"/>
        <v>1170</v>
      </c>
      <c r="C291">
        <f t="shared" si="30"/>
        <v>3.9865932944981659E-9</v>
      </c>
      <c r="D291" s="13">
        <f t="shared" si="28"/>
        <v>19.5</v>
      </c>
      <c r="E291">
        <f t="shared" si="27"/>
        <v>3.9865932944981659</v>
      </c>
    </row>
    <row r="292" spans="2:5">
      <c r="B292">
        <f t="shared" si="31"/>
        <v>1175</v>
      </c>
      <c r="C292">
        <f t="shared" si="30"/>
        <v>3.9255471327312153E-9</v>
      </c>
      <c r="D292" s="13">
        <f t="shared" si="28"/>
        <v>19.583333333333332</v>
      </c>
      <c r="E292">
        <f t="shared" si="27"/>
        <v>3.9255471327312152</v>
      </c>
    </row>
    <row r="293" spans="2:5">
      <c r="B293">
        <f t="shared" si="31"/>
        <v>1180</v>
      </c>
      <c r="C293">
        <f t="shared" si="30"/>
        <v>3.8655183131831E-9</v>
      </c>
      <c r="D293" s="13">
        <f t="shared" si="28"/>
        <v>19.666666666666668</v>
      </c>
      <c r="E293">
        <f t="shared" si="27"/>
        <v>3.8655183131831001</v>
      </c>
    </row>
    <row r="294" spans="2:5">
      <c r="B294">
        <f t="shared" si="31"/>
        <v>1185</v>
      </c>
      <c r="C294">
        <f t="shared" si="30"/>
        <v>3.8064898817135382E-9</v>
      </c>
      <c r="D294" s="13">
        <f t="shared" si="28"/>
        <v>19.75</v>
      </c>
      <c r="E294">
        <f t="shared" si="27"/>
        <v>3.8064898817135382</v>
      </c>
    </row>
    <row r="295" spans="2:5">
      <c r="B295">
        <f t="shared" si="31"/>
        <v>1190</v>
      </c>
      <c r="C295">
        <f t="shared" si="30"/>
        <v>3.7484451667252002E-9</v>
      </c>
      <c r="D295" s="13">
        <f t="shared" si="28"/>
        <v>19.833333333333332</v>
      </c>
      <c r="E295">
        <f t="shared" ref="E295:E358" si="32">C295*10^9</f>
        <v>3.7484451667252001</v>
      </c>
    </row>
    <row r="296" spans="2:5">
      <c r="B296">
        <f t="shared" si="31"/>
        <v>1195</v>
      </c>
      <c r="C296">
        <f t="shared" si="30"/>
        <v>3.6913677744550914E-9</v>
      </c>
      <c r="D296" s="13">
        <f t="shared" ref="D296:D359" si="33">B296/60</f>
        <v>19.916666666666668</v>
      </c>
      <c r="E296">
        <f t="shared" si="32"/>
        <v>3.6913677744550912</v>
      </c>
    </row>
    <row r="297" spans="2:5">
      <c r="B297">
        <f t="shared" si="31"/>
        <v>1200</v>
      </c>
      <c r="C297">
        <f t="shared" si="30"/>
        <v>3.6352415843444084E-9</v>
      </c>
      <c r="D297" s="13">
        <f t="shared" si="33"/>
        <v>20</v>
      </c>
      <c r="E297">
        <f t="shared" si="32"/>
        <v>3.6352415843444086</v>
      </c>
    </row>
    <row r="298" spans="2:5">
      <c r="B298">
        <f t="shared" si="31"/>
        <v>1205</v>
      </c>
      <c r="C298">
        <f t="shared" si="30"/>
        <v>3.580050744485555E-9</v>
      </c>
      <c r="D298" s="13">
        <f t="shared" si="33"/>
        <v>20.083333333333332</v>
      </c>
      <c r="E298">
        <f t="shared" si="32"/>
        <v>3.5800507444855549</v>
      </c>
    </row>
    <row r="299" spans="2:5">
      <c r="B299">
        <f t="shared" si="31"/>
        <v>1210</v>
      </c>
      <c r="C299">
        <f t="shared" si="30"/>
        <v>3.5257796671450351E-9</v>
      </c>
      <c r="D299" s="13">
        <f t="shared" si="33"/>
        <v>20.166666666666668</v>
      </c>
      <c r="E299">
        <f t="shared" si="32"/>
        <v>3.5257796671450352</v>
      </c>
    </row>
    <row r="300" spans="2:5">
      <c r="B300">
        <f t="shared" si="31"/>
        <v>1215</v>
      </c>
      <c r="C300">
        <f t="shared" si="30"/>
        <v>3.4724130243609568E-9</v>
      </c>
      <c r="D300" s="13">
        <f t="shared" si="33"/>
        <v>20.25</v>
      </c>
      <c r="E300">
        <f t="shared" si="32"/>
        <v>3.4724130243609568</v>
      </c>
    </row>
    <row r="301" spans="2:5">
      <c r="B301">
        <f t="shared" si="31"/>
        <v>1220</v>
      </c>
      <c r="C301">
        <f t="shared" si="30"/>
        <v>3.4199357436139055E-9</v>
      </c>
      <c r="D301" s="13">
        <f t="shared" si="33"/>
        <v>20.333333333333332</v>
      </c>
      <c r="E301">
        <f t="shared" si="32"/>
        <v>3.4199357436139053</v>
      </c>
    </row>
    <row r="302" spans="2:5">
      <c r="B302">
        <f t="shared" si="31"/>
        <v>1225</v>
      </c>
      <c r="C302">
        <f t="shared" si="30"/>
        <v>3.3683330035699612E-9</v>
      </c>
      <c r="D302" s="13">
        <f t="shared" si="33"/>
        <v>20.416666666666668</v>
      </c>
      <c r="E302">
        <f t="shared" si="32"/>
        <v>3.368333003569961</v>
      </c>
    </row>
    <row r="303" spans="2:5">
      <c r="B303">
        <f t="shared" si="31"/>
        <v>1230</v>
      </c>
      <c r="C303">
        <f t="shared" si="30"/>
        <v>3.3175902298946585E-9</v>
      </c>
      <c r="D303" s="13">
        <f t="shared" si="33"/>
        <v>20.5</v>
      </c>
      <c r="E303">
        <f t="shared" si="32"/>
        <v>3.3175902298946585</v>
      </c>
    </row>
    <row r="304" spans="2:5">
      <c r="B304">
        <f t="shared" si="31"/>
        <v>1235</v>
      </c>
      <c r="C304">
        <f t="shared" si="30"/>
        <v>3.2676930911367114E-9</v>
      </c>
      <c r="D304" s="13">
        <f t="shared" si="33"/>
        <v>20.583333333333332</v>
      </c>
      <c r="E304">
        <f t="shared" si="32"/>
        <v>3.2676930911367115</v>
      </c>
    </row>
    <row r="305" spans="2:5">
      <c r="B305">
        <f t="shared" si="31"/>
        <v>1240</v>
      </c>
      <c r="C305">
        <f t="shared" si="30"/>
        <v>3.2186274946803313E-9</v>
      </c>
      <c r="D305" s="13">
        <f t="shared" si="33"/>
        <v>20.666666666666668</v>
      </c>
      <c r="E305">
        <f t="shared" si="32"/>
        <v>3.2186274946803315</v>
      </c>
    </row>
    <row r="306" spans="2:5">
      <c r="B306">
        <f t="shared" si="31"/>
        <v>1245</v>
      </c>
      <c r="C306">
        <f t="shared" si="30"/>
        <v>3.1703795827650036E-9</v>
      </c>
      <c r="D306" s="13">
        <f t="shared" si="33"/>
        <v>20.75</v>
      </c>
      <c r="E306">
        <f t="shared" si="32"/>
        <v>3.1703795827650034</v>
      </c>
    </row>
    <row r="307" spans="2:5">
      <c r="B307">
        <f t="shared" si="31"/>
        <v>1250</v>
      </c>
      <c r="C307">
        <f t="shared" si="30"/>
        <v>3.122935728571592E-9</v>
      </c>
      <c r="D307" s="13">
        <f t="shared" si="33"/>
        <v>20.833333333333332</v>
      </c>
      <c r="E307">
        <f t="shared" si="32"/>
        <v>3.122935728571592</v>
      </c>
    </row>
    <row r="308" spans="2:5">
      <c r="B308">
        <f t="shared" si="31"/>
        <v>1255</v>
      </c>
      <c r="C308">
        <f t="shared" si="30"/>
        <v>3.0762825323736733E-9</v>
      </c>
      <c r="D308" s="13">
        <f t="shared" si="33"/>
        <v>20.916666666666668</v>
      </c>
      <c r="E308">
        <f t="shared" si="32"/>
        <v>3.0762825323736731</v>
      </c>
    </row>
    <row r="309" spans="2:5">
      <c r="B309">
        <f t="shared" si="31"/>
        <v>1260</v>
      </c>
      <c r="C309">
        <f t="shared" si="30"/>
        <v>3.0304068177530069E-9</v>
      </c>
      <c r="D309" s="13">
        <f t="shared" si="33"/>
        <v>21</v>
      </c>
      <c r="E309">
        <f t="shared" si="32"/>
        <v>3.0304068177530068</v>
      </c>
    </row>
    <row r="310" spans="2:5">
      <c r="B310">
        <f t="shared" si="31"/>
        <v>1265</v>
      </c>
      <c r="C310">
        <f t="shared" si="30"/>
        <v>2.9852956278780727E-9</v>
      </c>
      <c r="D310" s="13">
        <f t="shared" si="33"/>
        <v>21.083333333333332</v>
      </c>
      <c r="E310">
        <f t="shared" si="32"/>
        <v>2.9852956278780725</v>
      </c>
    </row>
    <row r="311" spans="2:5">
      <c r="B311">
        <f t="shared" si="31"/>
        <v>1270</v>
      </c>
      <c r="C311">
        <f t="shared" si="30"/>
        <v>2.9409362218446323E-9</v>
      </c>
      <c r="D311" s="13">
        <f t="shared" si="33"/>
        <v>21.166666666666668</v>
      </c>
      <c r="E311">
        <f t="shared" si="32"/>
        <v>2.9409362218446322</v>
      </c>
    </row>
    <row r="312" spans="2:5">
      <c r="B312">
        <f t="shared" si="31"/>
        <v>1275</v>
      </c>
      <c r="C312">
        <f t="shared" si="30"/>
        <v>2.8973160710772743E-9</v>
      </c>
      <c r="D312" s="13">
        <f t="shared" si="33"/>
        <v>21.25</v>
      </c>
      <c r="E312">
        <f t="shared" si="32"/>
        <v>2.8973160710772743</v>
      </c>
    </row>
    <row r="313" spans="2:5">
      <c r="B313">
        <f t="shared" si="31"/>
        <v>1280</v>
      </c>
      <c r="C313">
        <f t="shared" si="30"/>
        <v>2.8544228557909205E-9</v>
      </c>
      <c r="D313" s="13">
        <f t="shared" si="33"/>
        <v>21.333333333333332</v>
      </c>
      <c r="E313">
        <f t="shared" si="32"/>
        <v>2.8544228557909204</v>
      </c>
    </row>
    <row r="314" spans="2:5">
      <c r="B314">
        <f t="shared" si="31"/>
        <v>1285</v>
      </c>
      <c r="C314">
        <f t="shared" si="30"/>
        <v>2.8122444615113159E-9</v>
      </c>
      <c r="D314" s="13">
        <f t="shared" si="33"/>
        <v>21.416666666666668</v>
      </c>
      <c r="E314">
        <f t="shared" si="32"/>
        <v>2.812244461511316</v>
      </c>
    </row>
    <row r="315" spans="2:5">
      <c r="B315">
        <f t="shared" si="31"/>
        <v>1290</v>
      </c>
      <c r="C315">
        <f t="shared" si="30"/>
        <v>2.7707689756534901E-9</v>
      </c>
      <c r="D315" s="13">
        <f t="shared" si="33"/>
        <v>21.5</v>
      </c>
      <c r="E315">
        <f t="shared" si="32"/>
        <v>2.7707689756534899</v>
      </c>
    </row>
    <row r="316" spans="2:5">
      <c r="B316">
        <f t="shared" si="31"/>
        <v>1295</v>
      </c>
      <c r="C316">
        <f t="shared" si="30"/>
        <v>2.7299846841572516E-9</v>
      </c>
      <c r="D316" s="13">
        <f t="shared" si="33"/>
        <v>21.583333333333332</v>
      </c>
      <c r="E316">
        <f t="shared" si="32"/>
        <v>2.7299846841572517</v>
      </c>
    </row>
    <row r="317" spans="2:5">
      <c r="B317">
        <f t="shared" si="31"/>
        <v>1300</v>
      </c>
      <c r="C317">
        <f t="shared" si="30"/>
        <v>2.6898800681787434E-9</v>
      </c>
      <c r="D317" s="13">
        <f t="shared" si="33"/>
        <v>21.666666666666668</v>
      </c>
      <c r="E317">
        <f t="shared" si="32"/>
        <v>2.6898800681787436</v>
      </c>
    </row>
    <row r="318" spans="2:5">
      <c r="B318">
        <f t="shared" si="31"/>
        <v>1305</v>
      </c>
      <c r="C318">
        <f t="shared" si="30"/>
        <v>2.650443800837138E-9</v>
      </c>
      <c r="D318" s="13">
        <f t="shared" si="33"/>
        <v>21.75</v>
      </c>
      <c r="E318">
        <f t="shared" si="32"/>
        <v>2.650443800837138</v>
      </c>
    </row>
    <row r="319" spans="2:5">
      <c r="B319">
        <f t="shared" si="31"/>
        <v>1310</v>
      </c>
      <c r="C319">
        <f t="shared" si="30"/>
        <v>2.6116647440155488E-9</v>
      </c>
      <c r="D319" s="13">
        <f t="shared" si="33"/>
        <v>21.833333333333332</v>
      </c>
      <c r="E319">
        <f t="shared" si="32"/>
        <v>2.6116647440155489</v>
      </c>
    </row>
    <row r="320" spans="2:5">
      <c r="B320">
        <f t="shared" si="31"/>
        <v>1315</v>
      </c>
      <c r="C320">
        <f t="shared" si="30"/>
        <v>2.5735319452152557E-9</v>
      </c>
      <c r="D320" s="13">
        <f t="shared" si="33"/>
        <v>21.916666666666668</v>
      </c>
      <c r="E320">
        <f t="shared" si="32"/>
        <v>2.5735319452152559</v>
      </c>
    </row>
    <row r="321" spans="2:5">
      <c r="B321">
        <f t="shared" si="31"/>
        <v>1320</v>
      </c>
      <c r="C321">
        <f t="shared" si="30"/>
        <v>2.5360346344623525E-9</v>
      </c>
      <c r="D321" s="13">
        <f t="shared" si="33"/>
        <v>22</v>
      </c>
      <c r="E321">
        <f t="shared" si="32"/>
        <v>2.5360346344623523</v>
      </c>
    </row>
    <row r="322" spans="2:5">
      <c r="B322">
        <f t="shared" si="31"/>
        <v>1325</v>
      </c>
      <c r="C322">
        <f t="shared" si="30"/>
        <v>2.4991622212659452E-9</v>
      </c>
      <c r="D322" s="13">
        <f t="shared" si="33"/>
        <v>22.083333333333332</v>
      </c>
      <c r="E322">
        <f t="shared" si="32"/>
        <v>2.4991622212659452</v>
      </c>
    </row>
    <row r="323" spans="2:5">
      <c r="B323">
        <f t="shared" si="31"/>
        <v>1330</v>
      </c>
      <c r="C323">
        <f t="shared" si="30"/>
        <v>2.4629042916270507E-9</v>
      </c>
      <c r="D323" s="13">
        <f t="shared" si="33"/>
        <v>22.166666666666668</v>
      </c>
      <c r="E323">
        <f t="shared" si="32"/>
        <v>2.4629042916270509</v>
      </c>
    </row>
    <row r="324" spans="2:5">
      <c r="B324">
        <f t="shared" si="31"/>
        <v>1335</v>
      </c>
      <c r="C324">
        <f t="shared" si="30"/>
        <v>2.4272506050973298E-9</v>
      </c>
      <c r="D324" s="13">
        <f t="shared" si="33"/>
        <v>22.25</v>
      </c>
      <c r="E324">
        <f t="shared" si="32"/>
        <v>2.4272506050973299</v>
      </c>
    </row>
    <row r="325" spans="2:5">
      <c r="B325">
        <f t="shared" si="31"/>
        <v>1340</v>
      </c>
      <c r="C325">
        <f t="shared" si="30"/>
        <v>2.3921910918868468E-9</v>
      </c>
      <c r="D325" s="13">
        <f t="shared" si="33"/>
        <v>22.333333333333332</v>
      </c>
      <c r="E325">
        <f t="shared" si="32"/>
        <v>2.392191091886847</v>
      </c>
    </row>
    <row r="326" spans="2:5">
      <c r="B326">
        <f t="shared" si="31"/>
        <v>1345</v>
      </c>
      <c r="C326">
        <f t="shared" si="30"/>
        <v>2.3577158500200235E-9</v>
      </c>
      <c r="D326" s="13">
        <f t="shared" si="33"/>
        <v>22.416666666666668</v>
      </c>
      <c r="E326">
        <f t="shared" si="32"/>
        <v>2.3577158500200235</v>
      </c>
    </row>
    <row r="327" spans="2:5">
      <c r="B327">
        <f t="shared" si="31"/>
        <v>1350</v>
      </c>
      <c r="C327">
        <f t="shared" si="30"/>
        <v>2.3238151425389902E-9</v>
      </c>
      <c r="D327" s="13">
        <f t="shared" si="33"/>
        <v>22.5</v>
      </c>
      <c r="E327">
        <f t="shared" si="32"/>
        <v>2.3238151425389901</v>
      </c>
    </row>
    <row r="328" spans="2:5">
      <c r="B328">
        <f t="shared" si="31"/>
        <v>1355</v>
      </c>
      <c r="C328">
        <f t="shared" si="30"/>
        <v>2.2904793947535474E-9</v>
      </c>
      <c r="D328" s="13">
        <f t="shared" si="33"/>
        <v>22.583333333333332</v>
      </c>
      <c r="E328">
        <f t="shared" si="32"/>
        <v>2.2904793947535476</v>
      </c>
    </row>
    <row r="329" spans="2:5">
      <c r="B329">
        <f t="shared" si="31"/>
        <v>1360</v>
      </c>
      <c r="C329">
        <f t="shared" si="30"/>
        <v>2.2576991915369525E-9</v>
      </c>
      <c r="D329" s="13">
        <f t="shared" si="33"/>
        <v>22.666666666666668</v>
      </c>
      <c r="E329">
        <f t="shared" si="32"/>
        <v>2.2576991915369526</v>
      </c>
    </row>
    <row r="330" spans="2:5">
      <c r="B330">
        <f t="shared" si="31"/>
        <v>1365</v>
      </c>
      <c r="C330">
        <f t="shared" si="30"/>
        <v>2.2254652746667702E-9</v>
      </c>
      <c r="D330" s="13">
        <f t="shared" si="33"/>
        <v>22.75</v>
      </c>
      <c r="E330">
        <f t="shared" si="32"/>
        <v>2.22546527466677</v>
      </c>
    </row>
    <row r="331" spans="2:5">
      <c r="B331">
        <f t="shared" si="31"/>
        <v>1370</v>
      </c>
      <c r="C331">
        <f t="shared" si="30"/>
        <v>2.1937685402100481E-9</v>
      </c>
      <c r="D331" s="13">
        <f t="shared" si="33"/>
        <v>22.833333333333332</v>
      </c>
      <c r="E331">
        <f t="shared" si="32"/>
        <v>2.1937685402100482</v>
      </c>
    </row>
    <row r="332" spans="2:5">
      <c r="B332">
        <f t="shared" si="31"/>
        <v>1375</v>
      </c>
      <c r="C332">
        <f t="shared" si="30"/>
        <v>2.1626000359520582E-9</v>
      </c>
      <c r="D332" s="13">
        <f t="shared" si="33"/>
        <v>22.916666666666668</v>
      </c>
      <c r="E332">
        <f t="shared" si="32"/>
        <v>2.1626000359520581</v>
      </c>
    </row>
    <row r="333" spans="2:5">
      <c r="B333">
        <f t="shared" si="31"/>
        <v>1380</v>
      </c>
      <c r="C333">
        <f t="shared" si="30"/>
        <v>2.1319509588678958E-9</v>
      </c>
      <c r="D333" s="13">
        <f t="shared" si="33"/>
        <v>23</v>
      </c>
      <c r="E333">
        <f t="shared" si="32"/>
        <v>2.131950958867896</v>
      </c>
    </row>
    <row r="334" spans="2:5">
      <c r="B334">
        <f t="shared" si="31"/>
        <v>1385</v>
      </c>
      <c r="C334">
        <f t="shared" si="30"/>
        <v>2.1018126526362083E-9</v>
      </c>
      <c r="D334" s="13">
        <f t="shared" si="33"/>
        <v>23.083333333333332</v>
      </c>
      <c r="E334">
        <f t="shared" si="32"/>
        <v>2.1018126526362084</v>
      </c>
    </row>
    <row r="335" spans="2:5">
      <c r="B335">
        <f t="shared" si="31"/>
        <v>1390</v>
      </c>
      <c r="C335">
        <f t="shared" si="30"/>
        <v>2.0721766051943645E-9</v>
      </c>
      <c r="D335" s="13">
        <f t="shared" si="33"/>
        <v>23.166666666666668</v>
      </c>
      <c r="E335">
        <f t="shared" si="32"/>
        <v>2.0721766051943646</v>
      </c>
    </row>
    <row r="336" spans="2:5">
      <c r="B336">
        <f t="shared" si="31"/>
        <v>1395</v>
      </c>
      <c r="C336">
        <f t="shared" si="30"/>
        <v>2.0430344463343631E-9</v>
      </c>
      <c r="D336" s="13">
        <f t="shared" si="33"/>
        <v>23.25</v>
      </c>
      <c r="E336">
        <f t="shared" si="32"/>
        <v>2.0430344463343633</v>
      </c>
    </row>
    <row r="337" spans="2:5">
      <c r="B337">
        <f t="shared" si="31"/>
        <v>1400</v>
      </c>
      <c r="C337">
        <f t="shared" si="30"/>
        <v>2.0143779453388058E-9</v>
      </c>
      <c r="D337" s="13">
        <f t="shared" si="33"/>
        <v>23.333333333333332</v>
      </c>
      <c r="E337">
        <f t="shared" si="32"/>
        <v>2.014377945338806</v>
      </c>
    </row>
    <row r="338" spans="2:5">
      <c r="B338">
        <f>B337+5</f>
        <v>1405</v>
      </c>
      <c r="C338">
        <f t="shared" si="30"/>
        <v>1.9861990086562707E-9</v>
      </c>
      <c r="D338" s="13">
        <f t="shared" si="33"/>
        <v>23.416666666666668</v>
      </c>
      <c r="E338">
        <f t="shared" si="32"/>
        <v>1.9861990086562706</v>
      </c>
    </row>
    <row r="339" spans="2:5">
      <c r="B339">
        <f t="shared" ref="B339:B402" si="34">B338+5</f>
        <v>1410</v>
      </c>
      <c r="C339">
        <f t="shared" ref="C339:C402" si="35">$K$36*EXP(-$K$32*(B339-1080))+(1/$K$32)*($K$33+$K$34*((B339-1080)-1/$K$32))</f>
        <v>1.9584896776154213E-9</v>
      </c>
      <c r="D339" s="13">
        <f t="shared" si="33"/>
        <v>23.5</v>
      </c>
      <c r="E339">
        <f t="shared" si="32"/>
        <v>1.9584896776154213</v>
      </c>
    </row>
    <row r="340" spans="2:5">
      <c r="B340">
        <f t="shared" si="34"/>
        <v>1415</v>
      </c>
      <c r="C340">
        <f t="shared" si="35"/>
        <v>1.9312421261772136E-9</v>
      </c>
      <c r="D340" s="13">
        <f t="shared" si="33"/>
        <v>23.583333333333332</v>
      </c>
      <c r="E340">
        <f t="shared" si="32"/>
        <v>1.9312421261772135</v>
      </c>
    </row>
    <row r="341" spans="2:5">
      <c r="B341">
        <f t="shared" si="34"/>
        <v>1420</v>
      </c>
      <c r="C341">
        <f t="shared" si="35"/>
        <v>1.9044486587245601E-9</v>
      </c>
      <c r="D341" s="13">
        <f t="shared" si="33"/>
        <v>23.666666666666668</v>
      </c>
      <c r="E341">
        <f t="shared" si="32"/>
        <v>1.9044486587245602</v>
      </c>
    </row>
    <row r="342" spans="2:5">
      <c r="B342">
        <f t="shared" si="34"/>
        <v>1425</v>
      </c>
      <c r="C342">
        <f t="shared" si="35"/>
        <v>1.8781017078888344E-9</v>
      </c>
      <c r="D342" s="13">
        <f t="shared" si="33"/>
        <v>23.75</v>
      </c>
      <c r="E342">
        <f t="shared" si="32"/>
        <v>1.8781017078888345</v>
      </c>
    </row>
    <row r="343" spans="2:5">
      <c r="B343">
        <f t="shared" si="34"/>
        <v>1430</v>
      </c>
      <c r="C343">
        <f t="shared" si="35"/>
        <v>1.8521938324125892E-9</v>
      </c>
      <c r="D343" s="13">
        <f t="shared" si="33"/>
        <v>23.833333333333332</v>
      </c>
      <c r="E343">
        <f t="shared" si="32"/>
        <v>1.8521938324125893</v>
      </c>
    </row>
    <row r="344" spans="2:5">
      <c r="B344">
        <f t="shared" si="34"/>
        <v>1435</v>
      </c>
      <c r="C344">
        <f t="shared" si="35"/>
        <v>1.8267177150479009E-9</v>
      </c>
      <c r="D344" s="13">
        <f t="shared" si="33"/>
        <v>23.916666666666668</v>
      </c>
      <c r="E344">
        <f t="shared" si="32"/>
        <v>1.8267177150479008</v>
      </c>
    </row>
    <row r="345" spans="2:5">
      <c r="B345">
        <f t="shared" si="34"/>
        <v>1440</v>
      </c>
      <c r="C345">
        <f t="shared" si="35"/>
        <v>1.8016661604897336E-9</v>
      </c>
      <c r="D345" s="13">
        <f t="shared" si="33"/>
        <v>24</v>
      </c>
      <c r="E345">
        <f t="shared" si="32"/>
        <v>1.8016661604897337</v>
      </c>
    </row>
    <row r="346" spans="2:5">
      <c r="B346">
        <f t="shared" si="34"/>
        <v>1445</v>
      </c>
      <c r="C346">
        <f t="shared" si="35"/>
        <v>1.7770320933437438E-9</v>
      </c>
      <c r="D346" s="13">
        <f t="shared" si="33"/>
        <v>24.083333333333332</v>
      </c>
      <c r="E346">
        <f t="shared" si="32"/>
        <v>1.7770320933437438</v>
      </c>
    </row>
    <row r="347" spans="2:5">
      <c r="B347">
        <f t="shared" si="34"/>
        <v>1450</v>
      </c>
      <c r="C347">
        <f t="shared" si="35"/>
        <v>1.752808556127955E-9</v>
      </c>
      <c r="D347" s="13">
        <f t="shared" si="33"/>
        <v>24.166666666666668</v>
      </c>
      <c r="E347">
        <f t="shared" si="32"/>
        <v>1.7528085561279549</v>
      </c>
    </row>
    <row r="348" spans="2:5">
      <c r="B348">
        <f t="shared" si="34"/>
        <v>1455</v>
      </c>
      <c r="C348">
        <f t="shared" si="35"/>
        <v>1.7289887073077321E-9</v>
      </c>
      <c r="D348" s="13">
        <f t="shared" si="33"/>
        <v>24.25</v>
      </c>
      <c r="E348">
        <f t="shared" si="32"/>
        <v>1.7289887073077321</v>
      </c>
    </row>
    <row r="349" spans="2:5">
      <c r="B349">
        <f t="shared" si="34"/>
        <v>1460</v>
      </c>
      <c r="C349">
        <f t="shared" si="35"/>
        <v>1.7055658193635028E-9</v>
      </c>
      <c r="D349" s="13">
        <f t="shared" si="33"/>
        <v>24.333333333333332</v>
      </c>
      <c r="E349">
        <f t="shared" si="32"/>
        <v>1.7055658193635028</v>
      </c>
    </row>
    <row r="350" spans="2:5">
      <c r="B350">
        <f t="shared" si="34"/>
        <v>1465</v>
      </c>
      <c r="C350">
        <f t="shared" si="35"/>
        <v>1.682533276890684E-9</v>
      </c>
      <c r="D350" s="13">
        <f t="shared" si="33"/>
        <v>24.416666666666668</v>
      </c>
      <c r="E350">
        <f t="shared" si="32"/>
        <v>1.682533276890684</v>
      </c>
    </row>
    <row r="351" spans="2:5">
      <c r="B351">
        <f t="shared" si="34"/>
        <v>1470</v>
      </c>
      <c r="C351">
        <f t="shared" si="35"/>
        <v>1.6598845747312685E-9</v>
      </c>
      <c r="D351" s="13">
        <f t="shared" si="33"/>
        <v>24.5</v>
      </c>
      <c r="E351">
        <f t="shared" si="32"/>
        <v>1.6598845747312685</v>
      </c>
    </row>
    <row r="352" spans="2:5">
      <c r="B352">
        <f t="shared" si="34"/>
        <v>1475</v>
      </c>
      <c r="C352">
        <f t="shared" si="35"/>
        <v>1.6376133161365535E-9</v>
      </c>
      <c r="D352" s="13">
        <f t="shared" si="33"/>
        <v>24.583333333333332</v>
      </c>
      <c r="E352">
        <f t="shared" si="32"/>
        <v>1.6376133161365536</v>
      </c>
    </row>
    <row r="353" spans="2:5">
      <c r="B353">
        <f t="shared" si="34"/>
        <v>1480</v>
      </c>
      <c r="C353">
        <f t="shared" si="35"/>
        <v>1.6157132109604837E-9</v>
      </c>
      <c r="D353" s="13">
        <f t="shared" si="33"/>
        <v>24.666666666666668</v>
      </c>
      <c r="E353">
        <f t="shared" si="32"/>
        <v>1.6157132109604837</v>
      </c>
    </row>
    <row r="354" spans="2:5">
      <c r="B354">
        <f t="shared" si="34"/>
        <v>1485</v>
      </c>
      <c r="C354">
        <f t="shared" si="35"/>
        <v>1.5941780738831064E-9</v>
      </c>
      <c r="D354" s="13">
        <f t="shared" si="33"/>
        <v>24.75</v>
      </c>
      <c r="E354">
        <f t="shared" si="32"/>
        <v>1.5941780738831064</v>
      </c>
    </row>
    <row r="355" spans="2:5">
      <c r="B355">
        <f t="shared" si="34"/>
        <v>1490</v>
      </c>
      <c r="C355">
        <f t="shared" si="35"/>
        <v>1.5730018226636286E-9</v>
      </c>
      <c r="D355" s="13">
        <f t="shared" si="33"/>
        <v>24.833333333333332</v>
      </c>
      <c r="E355">
        <f t="shared" si="32"/>
        <v>1.5730018226636286</v>
      </c>
    </row>
    <row r="356" spans="2:5">
      <c r="B356">
        <f t="shared" si="34"/>
        <v>1495</v>
      </c>
      <c r="C356">
        <f t="shared" si="35"/>
        <v>1.5521784764225913E-9</v>
      </c>
      <c r="D356" s="13">
        <f t="shared" si="33"/>
        <v>24.916666666666668</v>
      </c>
      <c r="E356">
        <f t="shared" si="32"/>
        <v>1.5521784764225912</v>
      </c>
    </row>
    <row r="357" spans="2:5">
      <c r="B357">
        <f t="shared" si="34"/>
        <v>1500</v>
      </c>
      <c r="C357">
        <f t="shared" si="35"/>
        <v>1.5317021539526681E-9</v>
      </c>
      <c r="D357" s="13">
        <f t="shared" si="33"/>
        <v>25</v>
      </c>
      <c r="E357">
        <f t="shared" si="32"/>
        <v>1.5317021539526681</v>
      </c>
    </row>
    <row r="358" spans="2:5">
      <c r="B358">
        <f t="shared" si="34"/>
        <v>1505</v>
      </c>
      <c r="C358">
        <f t="shared" si="35"/>
        <v>1.5115670720576177E-9</v>
      </c>
      <c r="D358" s="13">
        <f t="shared" si="33"/>
        <v>25.083333333333332</v>
      </c>
      <c r="E358">
        <f t="shared" si="32"/>
        <v>1.5115670720576178</v>
      </c>
    </row>
    <row r="359" spans="2:5">
      <c r="B359">
        <f t="shared" si="34"/>
        <v>1510</v>
      </c>
      <c r="C359">
        <f t="shared" si="35"/>
        <v>1.4917675439189153E-9</v>
      </c>
      <c r="D359" s="13">
        <f t="shared" si="33"/>
        <v>25.166666666666668</v>
      </c>
      <c r="E359">
        <f t="shared" ref="E359:E422" si="36">C359*10^9</f>
        <v>1.4917675439189153</v>
      </c>
    </row>
    <row r="360" spans="2:5">
      <c r="B360">
        <f t="shared" si="34"/>
        <v>1515</v>
      </c>
      <c r="C360">
        <f t="shared" si="35"/>
        <v>1.4722979774896062E-9</v>
      </c>
      <c r="D360" s="13">
        <f t="shared" ref="D360:D423" si="37">B360/60</f>
        <v>25.25</v>
      </c>
      <c r="E360">
        <f t="shared" si="36"/>
        <v>1.4722979774896061</v>
      </c>
    </row>
    <row r="361" spans="2:5">
      <c r="B361">
        <f t="shared" si="34"/>
        <v>1520</v>
      </c>
      <c r="C361">
        <f t="shared" si="35"/>
        <v>1.4531528739149243E-9</v>
      </c>
      <c r="D361" s="13">
        <f t="shared" si="37"/>
        <v>25.333333333333332</v>
      </c>
      <c r="E361">
        <f t="shared" si="36"/>
        <v>1.4531528739149242</v>
      </c>
    </row>
    <row r="362" spans="2:5">
      <c r="B362">
        <f t="shared" si="34"/>
        <v>1525</v>
      </c>
      <c r="C362">
        <f t="shared" si="35"/>
        <v>1.4343268259792333E-9</v>
      </c>
      <c r="D362" s="13">
        <f t="shared" si="37"/>
        <v>25.416666666666668</v>
      </c>
      <c r="E362">
        <f t="shared" si="36"/>
        <v>1.4343268259792334</v>
      </c>
    </row>
    <row r="363" spans="2:5">
      <c r="B363">
        <f t="shared" si="34"/>
        <v>1530</v>
      </c>
      <c r="C363">
        <f t="shared" si="35"/>
        <v>1.4158145165788477E-9</v>
      </c>
      <c r="D363" s="13">
        <f t="shared" si="37"/>
        <v>25.5</v>
      </c>
      <c r="E363">
        <f t="shared" si="36"/>
        <v>1.4158145165788478</v>
      </c>
    </row>
    <row r="364" spans="2:5">
      <c r="B364">
        <f t="shared" si="34"/>
        <v>1535</v>
      </c>
      <c r="C364">
        <f t="shared" si="35"/>
        <v>1.3976107172203065E-9</v>
      </c>
      <c r="D364" s="13">
        <f t="shared" si="37"/>
        <v>25.583333333333332</v>
      </c>
      <c r="E364">
        <f t="shared" si="36"/>
        <v>1.3976107172203065</v>
      </c>
    </row>
    <row r="365" spans="2:5">
      <c r="B365">
        <f t="shared" si="34"/>
        <v>1540</v>
      </c>
      <c r="C365">
        <f t="shared" si="35"/>
        <v>1.3797102865436707E-9</v>
      </c>
      <c r="D365" s="13">
        <f t="shared" si="37"/>
        <v>25.666666666666668</v>
      </c>
      <c r="E365">
        <f t="shared" si="36"/>
        <v>1.3797102865436708</v>
      </c>
    </row>
    <row r="366" spans="2:5">
      <c r="B366">
        <f t="shared" si="34"/>
        <v>1545</v>
      </c>
      <c r="C366">
        <f t="shared" si="35"/>
        <v>1.3621081688704339E-9</v>
      </c>
      <c r="D366" s="13">
        <f t="shared" si="37"/>
        <v>25.75</v>
      </c>
      <c r="E366">
        <f t="shared" si="36"/>
        <v>1.362108168870434</v>
      </c>
    </row>
    <row r="367" spans="2:5">
      <c r="B367">
        <f t="shared" si="34"/>
        <v>1550</v>
      </c>
      <c r="C367">
        <f t="shared" si="35"/>
        <v>1.3447993927756282E-9</v>
      </c>
      <c r="D367" s="13">
        <f t="shared" si="37"/>
        <v>25.833333333333332</v>
      </c>
      <c r="E367">
        <f t="shared" si="36"/>
        <v>1.3447993927756283</v>
      </c>
    </row>
    <row r="368" spans="2:5">
      <c r="B368">
        <f t="shared" si="34"/>
        <v>1555</v>
      </c>
      <c r="C368">
        <f t="shared" si="35"/>
        <v>1.3277790696837293E-9</v>
      </c>
      <c r="D368" s="13">
        <f t="shared" si="37"/>
        <v>25.916666666666668</v>
      </c>
      <c r="E368">
        <f t="shared" si="36"/>
        <v>1.3277790696837293</v>
      </c>
    </row>
    <row r="369" spans="2:5">
      <c r="B369">
        <f t="shared" si="34"/>
        <v>1560</v>
      </c>
      <c r="C369">
        <f t="shared" si="35"/>
        <v>1.3110423924879591E-9</v>
      </c>
      <c r="D369" s="13">
        <f t="shared" si="37"/>
        <v>26</v>
      </c>
      <c r="E369">
        <f t="shared" si="36"/>
        <v>1.3110423924879591</v>
      </c>
    </row>
    <row r="370" spans="2:5">
      <c r="B370">
        <f t="shared" si="34"/>
        <v>1565</v>
      </c>
      <c r="C370">
        <f t="shared" si="35"/>
        <v>1.2945846341925985E-9</v>
      </c>
      <c r="D370" s="13">
        <f t="shared" si="37"/>
        <v>26.083333333333332</v>
      </c>
      <c r="E370">
        <f t="shared" si="36"/>
        <v>1.2945846341925984</v>
      </c>
    </row>
    <row r="371" spans="2:5">
      <c r="B371">
        <f t="shared" si="34"/>
        <v>1570</v>
      </c>
      <c r="C371">
        <f t="shared" si="35"/>
        <v>1.2784011465779263E-9</v>
      </c>
      <c r="D371" s="13">
        <f t="shared" si="37"/>
        <v>26.166666666666668</v>
      </c>
      <c r="E371">
        <f t="shared" si="36"/>
        <v>1.2784011465779264</v>
      </c>
    </row>
    <row r="372" spans="2:5">
      <c r="B372">
        <f t="shared" si="34"/>
        <v>1575</v>
      </c>
      <c r="C372">
        <f t="shared" si="35"/>
        <v>1.2624873588874076E-9</v>
      </c>
      <c r="D372" s="13">
        <f t="shared" si="37"/>
        <v>26.25</v>
      </c>
      <c r="E372">
        <f t="shared" si="36"/>
        <v>1.2624873588874077</v>
      </c>
    </row>
    <row r="373" spans="2:5">
      <c r="B373">
        <f t="shared" si="34"/>
        <v>1580</v>
      </c>
      <c r="C373">
        <f t="shared" si="35"/>
        <v>1.2468387765367583E-9</v>
      </c>
      <c r="D373" s="13">
        <f t="shared" si="37"/>
        <v>26.333333333333332</v>
      </c>
      <c r="E373">
        <f t="shared" si="36"/>
        <v>1.2468387765367583</v>
      </c>
    </row>
    <row r="374" spans="2:5">
      <c r="B374">
        <f t="shared" si="34"/>
        <v>1585</v>
      </c>
      <c r="C374">
        <f t="shared" si="35"/>
        <v>1.2314509798445264E-9</v>
      </c>
      <c r="D374" s="13">
        <f t="shared" si="37"/>
        <v>26.416666666666668</v>
      </c>
      <c r="E374">
        <f t="shared" si="36"/>
        <v>1.2314509798445263</v>
      </c>
    </row>
    <row r="375" spans="2:5">
      <c r="B375">
        <f t="shared" si="34"/>
        <v>1590</v>
      </c>
      <c r="C375">
        <f t="shared" si="35"/>
        <v>1.2163196227838248E-9</v>
      </c>
      <c r="D375" s="13">
        <f t="shared" si="37"/>
        <v>26.5</v>
      </c>
      <c r="E375">
        <f t="shared" si="36"/>
        <v>1.2163196227838249</v>
      </c>
    </row>
    <row r="376" spans="2:5">
      <c r="B376">
        <f t="shared" si="34"/>
        <v>1595</v>
      </c>
      <c r="C376">
        <f t="shared" si="35"/>
        <v>1.2014404317548692E-9</v>
      </c>
      <c r="D376" s="13">
        <f t="shared" si="37"/>
        <v>26.583333333333332</v>
      </c>
      <c r="E376">
        <f t="shared" si="36"/>
        <v>1.2014404317548693</v>
      </c>
    </row>
    <row r="377" spans="2:5">
      <c r="B377">
        <f t="shared" si="34"/>
        <v>1600</v>
      </c>
      <c r="C377">
        <f t="shared" si="35"/>
        <v>1.186809204377972E-9</v>
      </c>
      <c r="D377" s="13">
        <f t="shared" si="37"/>
        <v>26.666666666666668</v>
      </c>
      <c r="E377">
        <f t="shared" si="36"/>
        <v>1.1868092043779721</v>
      </c>
    </row>
    <row r="378" spans="2:5">
      <c r="B378">
        <f t="shared" si="34"/>
        <v>1605</v>
      </c>
      <c r="C378">
        <f t="shared" si="35"/>
        <v>1.1724218083066483E-9</v>
      </c>
      <c r="D378" s="13">
        <f t="shared" si="37"/>
        <v>26.75</v>
      </c>
      <c r="E378">
        <f t="shared" si="36"/>
        <v>1.1724218083066484</v>
      </c>
    </row>
    <row r="379" spans="2:5">
      <c r="B379">
        <f t="shared" si="34"/>
        <v>1610</v>
      </c>
      <c r="C379">
        <f t="shared" si="35"/>
        <v>1.1582741800605047E-9</v>
      </c>
      <c r="D379" s="13">
        <f t="shared" si="37"/>
        <v>26.833333333333332</v>
      </c>
      <c r="E379">
        <f t="shared" si="36"/>
        <v>1.1582741800605048</v>
      </c>
    </row>
    <row r="380" spans="2:5">
      <c r="B380">
        <f t="shared" si="34"/>
        <v>1615</v>
      </c>
      <c r="C380">
        <f t="shared" si="35"/>
        <v>1.1443623238775768E-9</v>
      </c>
      <c r="D380" s="13">
        <f t="shared" si="37"/>
        <v>26.916666666666668</v>
      </c>
      <c r="E380">
        <f t="shared" si="36"/>
        <v>1.1443623238775769</v>
      </c>
    </row>
    <row r="381" spans="2:5">
      <c r="B381">
        <f t="shared" si="34"/>
        <v>1620</v>
      </c>
      <c r="C381">
        <f t="shared" si="35"/>
        <v>1.1306823105857922E-9</v>
      </c>
      <c r="D381" s="13">
        <f t="shared" si="37"/>
        <v>27</v>
      </c>
      <c r="E381">
        <f t="shared" si="36"/>
        <v>1.1306823105857922</v>
      </c>
    </row>
    <row r="382" spans="2:5">
      <c r="B382">
        <f t="shared" si="34"/>
        <v>1625</v>
      </c>
      <c r="C382">
        <f t="shared" si="35"/>
        <v>1.1172302764932413E-9</v>
      </c>
      <c r="D382" s="13">
        <f t="shared" si="37"/>
        <v>27.083333333333332</v>
      </c>
      <c r="E382">
        <f t="shared" si="36"/>
        <v>1.1172302764932414</v>
      </c>
    </row>
    <row r="383" spans="2:5">
      <c r="B383">
        <f t="shared" si="34"/>
        <v>1630</v>
      </c>
      <c r="C383">
        <f t="shared" si="35"/>
        <v>1.104002422296944E-9</v>
      </c>
      <c r="D383" s="13">
        <f t="shared" si="37"/>
        <v>27.166666666666668</v>
      </c>
      <c r="E383">
        <f t="shared" si="36"/>
        <v>1.104002422296944</v>
      </c>
    </row>
    <row r="384" spans="2:5">
      <c r="B384">
        <f t="shared" si="34"/>
        <v>1635</v>
      </c>
      <c r="C384">
        <f t="shared" si="35"/>
        <v>1.0909950120097961E-9</v>
      </c>
      <c r="D384" s="13">
        <f t="shared" si="37"/>
        <v>27.25</v>
      </c>
      <c r="E384">
        <f t="shared" si="36"/>
        <v>1.0909950120097962</v>
      </c>
    </row>
    <row r="385" spans="2:5">
      <c r="B385">
        <f t="shared" si="34"/>
        <v>1640</v>
      </c>
      <c r="C385">
        <f t="shared" si="35"/>
        <v>1.078204371905405E-9</v>
      </c>
      <c r="D385" s="13">
        <f t="shared" si="37"/>
        <v>27.333333333333332</v>
      </c>
      <c r="E385">
        <f t="shared" si="36"/>
        <v>1.0782043719054051</v>
      </c>
    </row>
    <row r="386" spans="2:5">
      <c r="B386">
        <f t="shared" si="34"/>
        <v>1645</v>
      </c>
      <c r="C386">
        <f t="shared" si="35"/>
        <v>1.0656268894805059E-9</v>
      </c>
      <c r="D386" s="13">
        <f t="shared" si="37"/>
        <v>27.416666666666668</v>
      </c>
      <c r="E386">
        <f t="shared" si="36"/>
        <v>1.0656268894805059</v>
      </c>
    </row>
    <row r="387" spans="2:5">
      <c r="B387">
        <f t="shared" si="34"/>
        <v>1650</v>
      </c>
      <c r="C387">
        <f t="shared" si="35"/>
        <v>1.0532590124346695E-9</v>
      </c>
      <c r="D387" s="13">
        <f t="shared" si="37"/>
        <v>27.5</v>
      </c>
      <c r="E387">
        <f t="shared" si="36"/>
        <v>1.0532590124346695</v>
      </c>
    </row>
    <row r="388" spans="2:5">
      <c r="B388">
        <f t="shared" si="34"/>
        <v>1655</v>
      </c>
      <c r="C388">
        <f t="shared" si="35"/>
        <v>1.0410972476670157E-9</v>
      </c>
      <c r="D388" s="13">
        <f t="shared" si="37"/>
        <v>27.583333333333332</v>
      </c>
      <c r="E388">
        <f t="shared" si="36"/>
        <v>1.0410972476670157</v>
      </c>
    </row>
    <row r="389" spans="2:5">
      <c r="B389">
        <f t="shared" si="34"/>
        <v>1660</v>
      </c>
      <c r="C389">
        <f t="shared" si="35"/>
        <v>1.029138160289644E-9</v>
      </c>
      <c r="D389" s="13">
        <f t="shared" si="37"/>
        <v>27.666666666666668</v>
      </c>
      <c r="E389">
        <f t="shared" si="36"/>
        <v>1.0291381602896441</v>
      </c>
    </row>
    <row r="390" spans="2:5">
      <c r="B390">
        <f t="shared" si="34"/>
        <v>1665</v>
      </c>
      <c r="C390">
        <f t="shared" si="35"/>
        <v>1.0173783726575076E-9</v>
      </c>
      <c r="D390" s="13">
        <f t="shared" si="37"/>
        <v>27.75</v>
      </c>
      <c r="E390">
        <f t="shared" si="36"/>
        <v>1.0173783726575076</v>
      </c>
    </row>
    <row r="391" spans="2:5">
      <c r="B391">
        <f t="shared" si="34"/>
        <v>1670</v>
      </c>
      <c r="C391">
        <f t="shared" si="35"/>
        <v>1.005814563414453E-9</v>
      </c>
      <c r="D391" s="13">
        <f t="shared" si="37"/>
        <v>27.833333333333332</v>
      </c>
      <c r="E391">
        <f t="shared" si="36"/>
        <v>1.0058145634144531</v>
      </c>
    </row>
    <row r="392" spans="2:5">
      <c r="B392">
        <f t="shared" si="34"/>
        <v>1675</v>
      </c>
      <c r="C392">
        <f t="shared" si="35"/>
        <v>9.9444346655515824E-10</v>
      </c>
      <c r="D392" s="13">
        <f t="shared" si="37"/>
        <v>27.916666666666668</v>
      </c>
      <c r="E392">
        <f t="shared" si="36"/>
        <v>0.99444346655515825</v>
      </c>
    </row>
    <row r="393" spans="2:5">
      <c r="B393">
        <f t="shared" si="34"/>
        <v>1680</v>
      </c>
      <c r="C393">
        <f t="shared" si="35"/>
        <v>9.8326187050270519E-10</v>
      </c>
      <c r="D393" s="13">
        <f t="shared" si="37"/>
        <v>28</v>
      </c>
      <c r="E393">
        <f t="shared" si="36"/>
        <v>0.98326187050270519</v>
      </c>
    </row>
    <row r="394" spans="2:5">
      <c r="B394">
        <f t="shared" si="34"/>
        <v>1685</v>
      </c>
      <c r="C394">
        <f t="shared" si="35"/>
        <v>9.7226661720152208E-10</v>
      </c>
      <c r="D394" s="13">
        <f t="shared" si="37"/>
        <v>28.083333333333332</v>
      </c>
      <c r="E394">
        <f t="shared" si="36"/>
        <v>0.97226661720152208</v>
      </c>
    </row>
    <row r="395" spans="2:5">
      <c r="B395">
        <f t="shared" si="34"/>
        <v>1690</v>
      </c>
      <c r="C395">
        <f t="shared" si="35"/>
        <v>9.6145460122544331E-10</v>
      </c>
      <c r="D395" s="13">
        <f t="shared" si="37"/>
        <v>28.166666666666668</v>
      </c>
      <c r="E395">
        <f t="shared" si="36"/>
        <v>0.96145460122544335</v>
      </c>
    </row>
    <row r="396" spans="2:5">
      <c r="B396">
        <f t="shared" si="34"/>
        <v>1695</v>
      </c>
      <c r="C396">
        <f t="shared" si="35"/>
        <v>9.5082276890063474E-10</v>
      </c>
      <c r="D396" s="13">
        <f t="shared" si="37"/>
        <v>28.25</v>
      </c>
      <c r="E396">
        <f t="shared" si="36"/>
        <v>0.95082276890063477</v>
      </c>
    </row>
    <row r="397" spans="2:5">
      <c r="B397">
        <f t="shared" si="34"/>
        <v>1700</v>
      </c>
      <c r="C397">
        <f t="shared" si="35"/>
        <v>9.4036811744313223E-10</v>
      </c>
      <c r="D397" s="13">
        <f t="shared" si="37"/>
        <v>28.333333333333332</v>
      </c>
      <c r="E397">
        <f t="shared" si="36"/>
        <v>0.9403681174431322</v>
      </c>
    </row>
    <row r="398" spans="2:5">
      <c r="B398">
        <f t="shared" si="34"/>
        <v>1705</v>
      </c>
      <c r="C398">
        <f t="shared" si="35"/>
        <v>9.30087694110758E-10</v>
      </c>
      <c r="D398" s="13">
        <f t="shared" si="37"/>
        <v>28.416666666666668</v>
      </c>
      <c r="E398">
        <f t="shared" si="36"/>
        <v>0.93008769411075798</v>
      </c>
    </row>
    <row r="399" spans="2:5">
      <c r="B399">
        <f t="shared" si="34"/>
        <v>1710</v>
      </c>
      <c r="C399">
        <f t="shared" si="35"/>
        <v>9.1997859536916565E-10</v>
      </c>
      <c r="D399" s="13">
        <f t="shared" si="37"/>
        <v>28.5</v>
      </c>
      <c r="E399">
        <f t="shared" si="36"/>
        <v>0.9199785953691656</v>
      </c>
    </row>
    <row r="400" spans="2:5">
      <c r="B400">
        <f t="shared" si="34"/>
        <v>1715</v>
      </c>
      <c r="C400">
        <f t="shared" si="35"/>
        <v>9.1003796607178591E-10</v>
      </c>
      <c r="D400" s="13">
        <f t="shared" si="37"/>
        <v>28.583333333333332</v>
      </c>
      <c r="E400">
        <f t="shared" si="36"/>
        <v>0.91003796607178589</v>
      </c>
    </row>
    <row r="401" spans="2:5">
      <c r="B401">
        <f t="shared" si="34"/>
        <v>1720</v>
      </c>
      <c r="C401">
        <f t="shared" si="35"/>
        <v>9.0026299865343824E-10</v>
      </c>
      <c r="D401" s="13">
        <f t="shared" si="37"/>
        <v>28.666666666666668</v>
      </c>
      <c r="E401">
        <f t="shared" si="36"/>
        <v>0.90026299865343828</v>
      </c>
    </row>
    <row r="402" spans="2:5">
      <c r="B402">
        <f t="shared" si="34"/>
        <v>1725</v>
      </c>
      <c r="C402">
        <f t="shared" si="35"/>
        <v>8.9065093233738073E-10</v>
      </c>
      <c r="D402" s="13">
        <f t="shared" si="37"/>
        <v>28.75</v>
      </c>
      <c r="E402">
        <f t="shared" si="36"/>
        <v>0.89065093233738069</v>
      </c>
    </row>
    <row r="403" spans="2:5">
      <c r="B403">
        <f t="shared" ref="B403:B425" si="38">B402+5</f>
        <v>1730</v>
      </c>
      <c r="C403">
        <f t="shared" ref="C403:C453" si="39">$K$36*EXP(-$K$32*(B403-1080))+(1/$K$32)*($K$33+$K$34*((B403-1080)-1/$K$32))</f>
        <v>8.8119905235557466E-10</v>
      </c>
      <c r="D403" s="13">
        <f t="shared" si="37"/>
        <v>28.833333333333332</v>
      </c>
      <c r="E403">
        <f t="shared" si="36"/>
        <v>0.88119905235557461</v>
      </c>
    </row>
    <row r="404" spans="2:5">
      <c r="B404">
        <f t="shared" si="38"/>
        <v>1735</v>
      </c>
      <c r="C404">
        <f t="shared" si="39"/>
        <v>8.7190468918194336E-10</v>
      </c>
      <c r="D404" s="13">
        <f t="shared" si="37"/>
        <v>28.916666666666668</v>
      </c>
      <c r="E404">
        <f t="shared" si="36"/>
        <v>0.8719046891819433</v>
      </c>
    </row>
    <row r="405" spans="2:5">
      <c r="B405">
        <f t="shared" si="38"/>
        <v>1740</v>
      </c>
      <c r="C405">
        <f t="shared" si="39"/>
        <v>8.627652177784092E-10</v>
      </c>
      <c r="D405" s="13">
        <f t="shared" si="37"/>
        <v>29</v>
      </c>
      <c r="E405">
        <f t="shared" si="36"/>
        <v>0.8627652177784092</v>
      </c>
    </row>
    <row r="406" spans="2:5">
      <c r="B406">
        <f t="shared" si="38"/>
        <v>1745</v>
      </c>
      <c r="C406">
        <f t="shared" si="39"/>
        <v>8.5377805685349528E-10</v>
      </c>
      <c r="D406" s="13">
        <f t="shared" si="37"/>
        <v>29.083333333333332</v>
      </c>
      <c r="E406">
        <f t="shared" si="36"/>
        <v>0.85377805685349528</v>
      </c>
    </row>
    <row r="407" spans="2:5">
      <c r="B407">
        <f t="shared" si="38"/>
        <v>1750</v>
      </c>
      <c r="C407">
        <f t="shared" si="39"/>
        <v>8.4494066813328235E-10</v>
      </c>
      <c r="D407" s="13">
        <f t="shared" si="37"/>
        <v>29.166666666666668</v>
      </c>
      <c r="E407">
        <f t="shared" si="36"/>
        <v>0.84494066813328239</v>
      </c>
    </row>
    <row r="408" spans="2:5">
      <c r="B408">
        <f t="shared" si="38"/>
        <v>1755</v>
      </c>
      <c r="C408">
        <f t="shared" si="39"/>
        <v>8.3625055564451625E-10</v>
      </c>
      <c r="D408" s="13">
        <f t="shared" si="37"/>
        <v>29.25</v>
      </c>
      <c r="E408">
        <f t="shared" si="36"/>
        <v>0.83625055564451622</v>
      </c>
    </row>
    <row r="409" spans="2:5">
      <c r="B409">
        <f t="shared" si="38"/>
        <v>1760</v>
      </c>
      <c r="C409">
        <f t="shared" si="39"/>
        <v>8.2770526500966109E-10</v>
      </c>
      <c r="D409" s="13">
        <f t="shared" si="37"/>
        <v>29.333333333333332</v>
      </c>
      <c r="E409">
        <f t="shared" si="36"/>
        <v>0.82770526500966113</v>
      </c>
    </row>
    <row r="410" spans="2:5">
      <c r="B410">
        <f t="shared" si="38"/>
        <v>1765</v>
      </c>
      <c r="C410">
        <f t="shared" si="39"/>
        <v>8.1930238275370205E-10</v>
      </c>
      <c r="D410" s="13">
        <f t="shared" si="37"/>
        <v>29.416666666666668</v>
      </c>
      <c r="E410">
        <f t="shared" si="36"/>
        <v>0.81930238275370204</v>
      </c>
    </row>
    <row r="411" spans="2:5">
      <c r="B411">
        <f t="shared" si="38"/>
        <v>1770</v>
      </c>
      <c r="C411">
        <f t="shared" si="39"/>
        <v>8.1103953562249872E-10</v>
      </c>
      <c r="D411" s="13">
        <f t="shared" si="37"/>
        <v>29.5</v>
      </c>
      <c r="E411">
        <f t="shared" si="36"/>
        <v>0.81103953562249875</v>
      </c>
    </row>
    <row r="412" spans="2:5">
      <c r="B412">
        <f t="shared" si="38"/>
        <v>1775</v>
      </c>
      <c r="C412">
        <f t="shared" si="39"/>
        <v>8.0291438991249916E-10</v>
      </c>
      <c r="D412" s="13">
        <f t="shared" si="37"/>
        <v>29.583333333333332</v>
      </c>
      <c r="E412">
        <f t="shared" si="36"/>
        <v>0.80291438991249919</v>
      </c>
    </row>
    <row r="413" spans="2:5">
      <c r="B413">
        <f t="shared" si="38"/>
        <v>1780</v>
      </c>
      <c r="C413">
        <f t="shared" si="39"/>
        <v>7.9492465081162488E-10</v>
      </c>
      <c r="D413" s="13">
        <f t="shared" si="37"/>
        <v>29.666666666666668</v>
      </c>
      <c r="E413">
        <f t="shared" si="36"/>
        <v>0.79492465081162489</v>
      </c>
    </row>
    <row r="414" spans="2:5">
      <c r="B414">
        <f t="shared" si="38"/>
        <v>1785</v>
      </c>
      <c r="C414">
        <f t="shared" si="39"/>
        <v>7.8706806175113835E-10</v>
      </c>
      <c r="D414" s="13">
        <f t="shared" si="37"/>
        <v>29.75</v>
      </c>
      <c r="E414">
        <f t="shared" si="36"/>
        <v>0.7870680617511383</v>
      </c>
    </row>
    <row r="415" spans="2:5">
      <c r="B415">
        <f t="shared" si="38"/>
        <v>1790</v>
      </c>
      <c r="C415">
        <f t="shared" si="39"/>
        <v>7.7934240376831378E-10</v>
      </c>
      <c r="D415" s="13">
        <f t="shared" si="37"/>
        <v>29.833333333333332</v>
      </c>
      <c r="E415">
        <f t="shared" si="36"/>
        <v>0.77934240376831376</v>
      </c>
    </row>
    <row r="416" spans="2:5">
      <c r="B416">
        <f t="shared" si="38"/>
        <v>1795</v>
      </c>
      <c r="C416">
        <f t="shared" si="39"/>
        <v>7.7174549487972726E-10</v>
      </c>
      <c r="D416" s="13">
        <f t="shared" si="37"/>
        <v>29.916666666666668</v>
      </c>
      <c r="E416">
        <f t="shared" si="36"/>
        <v>0.77174549487972721</v>
      </c>
    </row>
    <row r="417" spans="2:5">
      <c r="B417">
        <f t="shared" si="38"/>
        <v>1800</v>
      </c>
      <c r="C417">
        <f t="shared" si="39"/>
        <v>7.6427518946499235E-10</v>
      </c>
      <c r="D417" s="13">
        <f t="shared" si="37"/>
        <v>30</v>
      </c>
      <c r="E417">
        <f t="shared" si="36"/>
        <v>0.7642751894649924</v>
      </c>
    </row>
    <row r="418" spans="2:5">
      <c r="B418">
        <f t="shared" si="38"/>
        <v>1805</v>
      </c>
      <c r="C418">
        <f t="shared" si="39"/>
        <v>7.5692937766076499E-10</v>
      </c>
      <c r="D418" s="13">
        <f t="shared" si="37"/>
        <v>30.083333333333332</v>
      </c>
      <c r="E418">
        <f t="shared" si="36"/>
        <v>0.75692937766076496</v>
      </c>
    </row>
    <row r="419" spans="2:5">
      <c r="B419">
        <f t="shared" si="38"/>
        <v>1810</v>
      </c>
      <c r="C419">
        <f t="shared" si="39"/>
        <v>7.4970598476484816E-10</v>
      </c>
      <c r="D419" s="13">
        <f t="shared" si="37"/>
        <v>30.166666666666668</v>
      </c>
      <c r="E419">
        <f t="shared" si="36"/>
        <v>0.74970598476484818</v>
      </c>
    </row>
    <row r="420" spans="2:5">
      <c r="B420">
        <f t="shared" si="38"/>
        <v>1815</v>
      </c>
      <c r="C420">
        <f t="shared" si="39"/>
        <v>7.4260297065022651E-10</v>
      </c>
      <c r="D420" s="13">
        <f t="shared" si="37"/>
        <v>30.25</v>
      </c>
      <c r="E420">
        <f t="shared" si="36"/>
        <v>0.74260297065022651</v>
      </c>
    </row>
    <row r="421" spans="2:5">
      <c r="B421">
        <f t="shared" si="38"/>
        <v>1820</v>
      </c>
      <c r="C421">
        <f t="shared" si="39"/>
        <v>7.3561832918886607E-10</v>
      </c>
      <c r="D421" s="13">
        <f t="shared" si="37"/>
        <v>30.333333333333332</v>
      </c>
      <c r="E421">
        <f t="shared" si="36"/>
        <v>0.73561832918886605</v>
      </c>
    </row>
    <row r="422" spans="2:5">
      <c r="B422">
        <f t="shared" si="38"/>
        <v>1825</v>
      </c>
      <c r="C422">
        <f t="shared" si="39"/>
        <v>7.2875008768511818E-10</v>
      </c>
      <c r="D422" s="13">
        <f t="shared" si="37"/>
        <v>30.416666666666668</v>
      </c>
      <c r="E422">
        <f t="shared" si="36"/>
        <v>0.72875008768511818</v>
      </c>
    </row>
    <row r="423" spans="2:5">
      <c r="B423">
        <f t="shared" si="38"/>
        <v>1830</v>
      </c>
      <c r="C423">
        <f t="shared" si="39"/>
        <v>7.2199630631856267E-10</v>
      </c>
      <c r="D423" s="13">
        <f t="shared" si="37"/>
        <v>30.5</v>
      </c>
      <c r="E423">
        <f t="shared" ref="E423:E453" si="40">C423*10^9</f>
        <v>0.72199630631856271</v>
      </c>
    </row>
    <row r="424" spans="2:5">
      <c r="B424">
        <f t="shared" si="38"/>
        <v>1835</v>
      </c>
      <c r="C424">
        <f t="shared" si="39"/>
        <v>7.1535507759613921E-10</v>
      </c>
      <c r="D424" s="13">
        <f t="shared" ref="D424:D453" si="41">B424/60</f>
        <v>30.583333333333332</v>
      </c>
      <c r="E424">
        <f t="shared" si="40"/>
        <v>0.71535507759613925</v>
      </c>
    </row>
    <row r="425" spans="2:5">
      <c r="B425">
        <f t="shared" si="38"/>
        <v>1840</v>
      </c>
      <c r="C425">
        <f t="shared" si="39"/>
        <v>7.0882452581340685E-10</v>
      </c>
      <c r="D425" s="13">
        <f t="shared" si="41"/>
        <v>30.666666666666668</v>
      </c>
      <c r="E425">
        <f t="shared" si="40"/>
        <v>0.70882452581340682</v>
      </c>
    </row>
    <row r="426" spans="2:5">
      <c r="B426">
        <f>B425+5</f>
        <v>1845</v>
      </c>
      <c r="C426">
        <f t="shared" si="39"/>
        <v>7.0240280652478324E-10</v>
      </c>
      <c r="D426" s="13">
        <f t="shared" si="41"/>
        <v>30.75</v>
      </c>
      <c r="E426">
        <f t="shared" si="40"/>
        <v>0.70240280652478326</v>
      </c>
    </row>
    <row r="427" spans="2:5">
      <c r="B427">
        <f t="shared" ref="B427:B436" si="42">B426+5</f>
        <v>1850</v>
      </c>
      <c r="C427">
        <f t="shared" si="39"/>
        <v>6.9608810602261109E-10</v>
      </c>
      <c r="D427" s="13">
        <f t="shared" si="41"/>
        <v>30.833333333333332</v>
      </c>
      <c r="E427">
        <f t="shared" si="40"/>
        <v>0.69608810602261106</v>
      </c>
    </row>
    <row r="428" spans="2:5">
      <c r="B428">
        <f t="shared" si="42"/>
        <v>1855</v>
      </c>
      <c r="C428">
        <f t="shared" si="39"/>
        <v>6.8987864082490715E-10</v>
      </c>
      <c r="D428" s="13">
        <f t="shared" si="41"/>
        <v>30.916666666666668</v>
      </c>
      <c r="E428">
        <f t="shared" si="40"/>
        <v>0.68987864082490713</v>
      </c>
    </row>
    <row r="429" spans="2:5">
      <c r="B429">
        <f t="shared" si="42"/>
        <v>1860</v>
      </c>
      <c r="C429">
        <f t="shared" si="39"/>
        <v>6.8377265717164704E-10</v>
      </c>
      <c r="D429" s="13">
        <f t="shared" si="41"/>
        <v>31</v>
      </c>
      <c r="E429">
        <f t="shared" si="40"/>
        <v>0.68377265717164704</v>
      </c>
    </row>
    <row r="430" spans="2:5">
      <c r="B430">
        <f t="shared" si="42"/>
        <v>1865</v>
      </c>
      <c r="C430">
        <f t="shared" si="39"/>
        <v>6.7776843052944508E-10</v>
      </c>
      <c r="D430" s="13">
        <f t="shared" si="41"/>
        <v>31.083333333333332</v>
      </c>
      <c r="E430">
        <f t="shared" si="40"/>
        <v>0.67776843052944513</v>
      </c>
    </row>
    <row r="431" spans="2:5">
      <c r="B431">
        <f t="shared" si="42"/>
        <v>1870</v>
      </c>
      <c r="C431">
        <f t="shared" si="39"/>
        <v>6.7186426510448849E-10</v>
      </c>
      <c r="D431" s="13">
        <f t="shared" si="41"/>
        <v>31.166666666666668</v>
      </c>
      <c r="E431">
        <f t="shared" si="40"/>
        <v>0.67186426510448849</v>
      </c>
    </row>
    <row r="432" spans="2:5">
      <c r="B432">
        <f t="shared" si="42"/>
        <v>1875</v>
      </c>
      <c r="C432">
        <f t="shared" si="39"/>
        <v>6.6605849336358889E-10</v>
      </c>
      <c r="D432" s="13">
        <f t="shared" si="41"/>
        <v>31.25</v>
      </c>
      <c r="E432">
        <f t="shared" si="40"/>
        <v>0.66605849336358891</v>
      </c>
    </row>
    <row r="433" spans="2:5">
      <c r="B433">
        <f t="shared" si="42"/>
        <v>1880</v>
      </c>
      <c r="C433">
        <f t="shared" si="39"/>
        <v>6.6034947556321543E-10</v>
      </c>
      <c r="D433" s="13">
        <f t="shared" si="41"/>
        <v>31.333333333333332</v>
      </c>
      <c r="E433">
        <f t="shared" si="40"/>
        <v>0.66034947556321544</v>
      </c>
    </row>
    <row r="434" spans="2:5">
      <c r="B434">
        <f t="shared" si="42"/>
        <v>1885</v>
      </c>
      <c r="C434">
        <f t="shared" si="39"/>
        <v>6.5473559928637577E-10</v>
      </c>
      <c r="D434" s="13">
        <f t="shared" si="41"/>
        <v>31.416666666666668</v>
      </c>
      <c r="E434">
        <f t="shared" si="40"/>
        <v>0.65473559928637581</v>
      </c>
    </row>
    <row r="435" spans="2:5">
      <c r="B435">
        <f t="shared" si="42"/>
        <v>1890</v>
      </c>
      <c r="C435">
        <f t="shared" si="39"/>
        <v>6.4921527898721642E-10</v>
      </c>
      <c r="D435" s="13">
        <f t="shared" si="41"/>
        <v>31.5</v>
      </c>
      <c r="E435">
        <f t="shared" si="40"/>
        <v>0.64921527898721643</v>
      </c>
    </row>
    <row r="436" spans="2:5">
      <c r="B436">
        <f t="shared" si="42"/>
        <v>1895</v>
      </c>
      <c r="C436">
        <f t="shared" si="39"/>
        <v>6.4378695554321187E-10</v>
      </c>
      <c r="D436" s="13">
        <f t="shared" si="41"/>
        <v>31.583333333333332</v>
      </c>
      <c r="E436">
        <f t="shared" si="40"/>
        <v>0.64378695554321186</v>
      </c>
    </row>
    <row r="437" spans="2:5">
      <c r="B437">
        <f>B436+5</f>
        <v>1900</v>
      </c>
      <c r="C437">
        <f t="shared" si="39"/>
        <v>6.3844909581481592E-10</v>
      </c>
      <c r="D437" s="13">
        <f t="shared" si="41"/>
        <v>31.666666666666668</v>
      </c>
      <c r="E437">
        <f t="shared" si="40"/>
        <v>0.6384490958148159</v>
      </c>
    </row>
    <row r="438" spans="2:5">
      <c r="B438">
        <f t="shared" ref="B438:B443" si="43">B437+5</f>
        <v>1905</v>
      </c>
      <c r="C438">
        <f t="shared" si="39"/>
        <v>6.3320019221245188E-10</v>
      </c>
      <c r="D438" s="13">
        <f t="shared" si="41"/>
        <v>31.75</v>
      </c>
      <c r="E438">
        <f t="shared" si="40"/>
        <v>0.63320019221245183</v>
      </c>
    </row>
    <row r="439" spans="2:5">
      <c r="B439">
        <f t="shared" si="43"/>
        <v>1910</v>
      </c>
      <c r="C439">
        <f t="shared" si="39"/>
        <v>6.2803876227071975E-10</v>
      </c>
      <c r="D439" s="13">
        <f t="shared" si="41"/>
        <v>31.833333333333332</v>
      </c>
      <c r="E439">
        <f t="shared" si="40"/>
        <v>0.62803876227071975</v>
      </c>
    </row>
    <row r="440" spans="2:5">
      <c r="B440">
        <f t="shared" si="43"/>
        <v>1915</v>
      </c>
      <c r="C440">
        <f t="shared" si="39"/>
        <v>6.2296334822969785E-10</v>
      </c>
      <c r="D440" s="13">
        <f t="shared" si="41"/>
        <v>31.916666666666668</v>
      </c>
      <c r="E440">
        <f t="shared" si="40"/>
        <v>0.6229633482296979</v>
      </c>
    </row>
    <row r="441" spans="2:5">
      <c r="B441">
        <f t="shared" si="43"/>
        <v>1920</v>
      </c>
      <c r="C441">
        <f t="shared" si="39"/>
        <v>6.1797251662322286E-10</v>
      </c>
      <c r="D441" s="13">
        <f t="shared" si="41"/>
        <v>32</v>
      </c>
      <c r="E441">
        <f t="shared" si="40"/>
        <v>0.61797251662322283</v>
      </c>
    </row>
    <row r="442" spans="2:5">
      <c r="B442">
        <f t="shared" si="43"/>
        <v>1925</v>
      </c>
      <c r="C442">
        <f t="shared" si="39"/>
        <v>6.1306485787403177E-10</v>
      </c>
      <c r="D442" s="13">
        <f t="shared" si="41"/>
        <v>32.083333333333336</v>
      </c>
      <c r="E442">
        <f t="shared" si="40"/>
        <v>0.61306485787403175</v>
      </c>
    </row>
    <row r="443" spans="2:5">
      <c r="B443">
        <f t="shared" si="43"/>
        <v>1930</v>
      </c>
      <c r="C443">
        <f t="shared" si="39"/>
        <v>6.0823898589564923E-10</v>
      </c>
      <c r="D443" s="13">
        <f t="shared" si="41"/>
        <v>32.166666666666664</v>
      </c>
      <c r="E443">
        <f t="shared" si="40"/>
        <v>0.60823898589564929</v>
      </c>
    </row>
    <row r="444" spans="2:5">
      <c r="B444">
        <f>B443+5</f>
        <v>1935</v>
      </c>
      <c r="C444">
        <f t="shared" si="39"/>
        <v>6.0349353770091167E-10</v>
      </c>
      <c r="D444" s="13">
        <f t="shared" si="41"/>
        <v>32.25</v>
      </c>
      <c r="E444">
        <f t="shared" si="40"/>
        <v>0.60349353770091163</v>
      </c>
    </row>
    <row r="445" spans="2:5">
      <c r="B445">
        <f t="shared" ref="B445:B453" si="44">B444+5</f>
        <v>1940</v>
      </c>
      <c r="C445">
        <f t="shared" si="39"/>
        <v>5.9882717301701348E-10</v>
      </c>
      <c r="D445" s="13">
        <f t="shared" si="41"/>
        <v>32.333333333333336</v>
      </c>
      <c r="E445">
        <f t="shared" si="40"/>
        <v>0.59882717301701349</v>
      </c>
    </row>
    <row r="446" spans="2:5">
      <c r="B446">
        <f t="shared" si="44"/>
        <v>1945</v>
      </c>
      <c r="C446">
        <f t="shared" si="39"/>
        <v>5.9423857390696971E-10</v>
      </c>
      <c r="D446" s="13">
        <f t="shared" si="41"/>
        <v>32.416666666666664</v>
      </c>
      <c r="E446">
        <f t="shared" si="40"/>
        <v>0.59423857390696966</v>
      </c>
    </row>
    <row r="447" spans="2:5">
      <c r="B447">
        <f t="shared" si="44"/>
        <v>1950</v>
      </c>
      <c r="C447">
        <f t="shared" si="39"/>
        <v>5.8972644439738628E-10</v>
      </c>
      <c r="D447" s="13">
        <f t="shared" si="41"/>
        <v>32.5</v>
      </c>
      <c r="E447">
        <f t="shared" si="40"/>
        <v>0.58972644439738631</v>
      </c>
    </row>
    <row r="448" spans="2:5">
      <c r="B448">
        <f t="shared" si="44"/>
        <v>1955</v>
      </c>
      <c r="C448">
        <f t="shared" si="39"/>
        <v>5.8528951011243415E-10</v>
      </c>
      <c r="D448" s="13">
        <f t="shared" si="41"/>
        <v>32.583333333333336</v>
      </c>
      <c r="E448">
        <f t="shared" si="40"/>
        <v>0.58528951011243413</v>
      </c>
    </row>
    <row r="449" spans="2:5">
      <c r="B449">
        <f t="shared" si="44"/>
        <v>1960</v>
      </c>
      <c r="C449">
        <f t="shared" si="39"/>
        <v>5.8092651791392327E-10</v>
      </c>
      <c r="D449" s="13">
        <f t="shared" si="41"/>
        <v>32.666666666666664</v>
      </c>
      <c r="E449">
        <f t="shared" si="40"/>
        <v>0.58092651791392325</v>
      </c>
    </row>
    <row r="450" spans="2:5">
      <c r="B450">
        <f t="shared" si="44"/>
        <v>1965</v>
      </c>
      <c r="C450">
        <f t="shared" si="39"/>
        <v>5.7663623554737443E-10</v>
      </c>
      <c r="D450" s="13">
        <f t="shared" si="41"/>
        <v>32.75</v>
      </c>
      <c r="E450">
        <f t="shared" si="40"/>
        <v>0.57663623554737442</v>
      </c>
    </row>
    <row r="451" spans="2:5">
      <c r="B451">
        <f t="shared" si="44"/>
        <v>1970</v>
      </c>
      <c r="C451">
        <f t="shared" si="39"/>
        <v>5.7241745129398892E-10</v>
      </c>
      <c r="D451" s="13">
        <f t="shared" si="41"/>
        <v>32.833333333333336</v>
      </c>
      <c r="E451">
        <f t="shared" si="40"/>
        <v>0.57241745129398891</v>
      </c>
    </row>
    <row r="452" spans="2:5">
      <c r="B452">
        <f t="shared" si="44"/>
        <v>1975</v>
      </c>
      <c r="C452">
        <f t="shared" si="39"/>
        <v>5.6826897362842001E-10</v>
      </c>
      <c r="D452" s="13">
        <f t="shared" si="41"/>
        <v>32.916666666666664</v>
      </c>
      <c r="E452">
        <f t="shared" si="40"/>
        <v>0.56826897362841999</v>
      </c>
    </row>
    <row r="453" spans="2:5">
      <c r="B453">
        <f t="shared" si="44"/>
        <v>1980</v>
      </c>
      <c r="C453">
        <f t="shared" si="39"/>
        <v>5.6418963088224509E-10</v>
      </c>
      <c r="D453" s="13">
        <f t="shared" si="41"/>
        <v>33</v>
      </c>
      <c r="E453">
        <f t="shared" si="40"/>
        <v>0.56418963088224505</v>
      </c>
    </row>
    <row r="518" spans="2:2">
      <c r="B518" s="16"/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Tabelle13"/>
  <dimension ref="A1:DO518"/>
  <sheetViews>
    <sheetView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5" max="7" width="12.125" bestFit="1" customWidth="1"/>
    <col min="8" max="8" width="14.375" customWidth="1"/>
    <col min="9" max="10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165.46</v>
      </c>
      <c r="C11" s="13"/>
      <c r="D11" s="13">
        <v>165.46</v>
      </c>
      <c r="E11" s="13">
        <v>165.46</v>
      </c>
      <c r="F11" s="13">
        <v>165.46</v>
      </c>
      <c r="G11" s="13">
        <v>165.46</v>
      </c>
      <c r="H11" s="13">
        <v>165.46</v>
      </c>
      <c r="I11" s="13">
        <v>165.46</v>
      </c>
      <c r="J11" s="13">
        <v>165.46</v>
      </c>
      <c r="K11" s="13">
        <v>165.46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/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>
        <v>0.5</v>
      </c>
      <c r="K12">
        <v>0.5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/>
      <c r="D13" s="13">
        <f>1/180</f>
        <v>5.5555555555555558E-3</v>
      </c>
      <c r="E13" s="13">
        <f t="shared" ref="E13:K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>
        <f t="shared" si="0"/>
        <v>5.5555555555555558E-3</v>
      </c>
      <c r="K13" s="13">
        <f t="shared" si="0"/>
        <v>5.5555555555555558E-3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>
        <v>0.01</v>
      </c>
      <c r="K14">
        <v>0.01</v>
      </c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/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>
        <v>1</v>
      </c>
      <c r="K15">
        <v>1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13">
        <v>0.9</v>
      </c>
      <c r="C16" s="14"/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>
        <v>0.9</v>
      </c>
      <c r="K16">
        <v>0.9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/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>
        <v>0.9</v>
      </c>
      <c r="K17">
        <v>0.9</v>
      </c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/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>
        <v>0.9</v>
      </c>
      <c r="K18">
        <v>0.9</v>
      </c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/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>
        <v>0.9</v>
      </c>
      <c r="K19">
        <v>0.9</v>
      </c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 s="23">
        <f>5.84*10^-11</f>
        <v>5.84E-11</v>
      </c>
      <c r="C20" s="14"/>
      <c r="D20" s="23">
        <f t="shared" ref="D20:K20" si="1">5.84*10^-11</f>
        <v>5.84E-11</v>
      </c>
      <c r="E20" s="23">
        <f t="shared" si="1"/>
        <v>5.84E-11</v>
      </c>
      <c r="F20" s="23">
        <f t="shared" si="1"/>
        <v>5.84E-11</v>
      </c>
      <c r="G20" s="23">
        <f t="shared" si="1"/>
        <v>5.84E-11</v>
      </c>
      <c r="H20" s="23">
        <f t="shared" si="1"/>
        <v>5.84E-11</v>
      </c>
      <c r="I20" s="23">
        <f t="shared" si="1"/>
        <v>5.84E-11</v>
      </c>
      <c r="J20" s="23">
        <f t="shared" si="1"/>
        <v>5.84E-11</v>
      </c>
      <c r="K20" s="23">
        <f t="shared" si="1"/>
        <v>5.84E-11</v>
      </c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10</v>
      </c>
      <c r="B21" s="13">
        <v>0</v>
      </c>
      <c r="C21" s="13"/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27">
        <v>0</v>
      </c>
      <c r="C22" s="21"/>
      <c r="D22" s="23">
        <v>0</v>
      </c>
      <c r="E22" s="23">
        <f>(2/13*6*9.768*10^-7)</f>
        <v>9.0166153846153863E-7</v>
      </c>
      <c r="F22" s="23">
        <f>(2/13*6*9.768*10^-7)</f>
        <v>9.0166153846153863E-7</v>
      </c>
      <c r="G22" s="23">
        <f>(3/13*6*9.768*10^-7)</f>
        <v>1.3524923076923077E-6</v>
      </c>
      <c r="H22" s="23">
        <f>(3/13*6*9.768*10^-7)</f>
        <v>1.3524923076923077E-6</v>
      </c>
      <c r="I22" s="23">
        <v>0</v>
      </c>
      <c r="J22" s="23">
        <v>0</v>
      </c>
      <c r="K22" s="23">
        <v>0</v>
      </c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10</v>
      </c>
      <c r="B23" s="27">
        <v>0</v>
      </c>
      <c r="C23" s="21"/>
      <c r="D23" s="23">
        <f>(2/13*6*9.768*10^-7)/10</f>
        <v>9.016615384615386E-8</v>
      </c>
      <c r="E23" s="23">
        <v>0</v>
      </c>
      <c r="F23" s="28">
        <f>6/26*9.768*10^-7*1/10</f>
        <v>2.2541538461538465E-8</v>
      </c>
      <c r="G23" s="23">
        <v>0</v>
      </c>
      <c r="H23" s="23">
        <f>(-3/13*6*9.768*10^-7)/10</f>
        <v>-1.3524923076923076E-7</v>
      </c>
      <c r="I23" s="23">
        <v>0</v>
      </c>
      <c r="J23" s="23">
        <v>0</v>
      </c>
      <c r="K23" s="23">
        <v>0</v>
      </c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27">
        <v>1</v>
      </c>
      <c r="C24" s="21"/>
      <c r="D24" s="23">
        <v>1</v>
      </c>
      <c r="E24" s="23">
        <v>1</v>
      </c>
      <c r="F24" s="23">
        <v>1</v>
      </c>
      <c r="G24" s="23">
        <v>1</v>
      </c>
      <c r="H24" s="23">
        <v>1</v>
      </c>
      <c r="I24" s="23">
        <v>1</v>
      </c>
      <c r="J24" s="23">
        <v>1</v>
      </c>
      <c r="K24" s="23">
        <v>1</v>
      </c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 s="23">
        <v>0</v>
      </c>
      <c r="C25" s="27"/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f>2*10^-10</f>
        <v>2.0000000000000001E-10</v>
      </c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10</v>
      </c>
      <c r="B26" s="23">
        <v>0</v>
      </c>
      <c r="C26" s="27"/>
      <c r="D26" s="23">
        <v>0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  <c r="J26" s="23">
        <f>2*10^-10/60</f>
        <v>3.3333333333333335E-12</v>
      </c>
      <c r="K26" s="23">
        <v>0</v>
      </c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23">
        <f>1*10^-10</f>
        <v>1E-10</v>
      </c>
      <c r="C27" s="13"/>
      <c r="D27">
        <f>1*10^-10</f>
        <v>1E-10</v>
      </c>
      <c r="E27">
        <f t="shared" ref="E27:K27" si="2">1*10^-10</f>
        <v>1E-10</v>
      </c>
      <c r="F27">
        <f t="shared" si="2"/>
        <v>1E-10</v>
      </c>
      <c r="G27">
        <f t="shared" si="2"/>
        <v>1E-10</v>
      </c>
      <c r="H27">
        <f t="shared" si="2"/>
        <v>1E-10</v>
      </c>
      <c r="I27">
        <f t="shared" si="2"/>
        <v>1E-10</v>
      </c>
      <c r="J27">
        <f t="shared" si="2"/>
        <v>1E-10</v>
      </c>
      <c r="K27">
        <f t="shared" si="2"/>
        <v>1E-10</v>
      </c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10</v>
      </c>
      <c r="B28" s="13">
        <v>0</v>
      </c>
      <c r="C28" s="13"/>
      <c r="D28">
        <v>0</v>
      </c>
      <c r="E28">
        <v>0</v>
      </c>
      <c r="F28">
        <v>0</v>
      </c>
      <c r="G28">
        <v>0</v>
      </c>
      <c r="H28">
        <v>0</v>
      </c>
      <c r="I28" s="13">
        <v>0</v>
      </c>
      <c r="J28" s="13">
        <v>0</v>
      </c>
      <c r="K28" s="13">
        <v>0</v>
      </c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24</v>
      </c>
      <c r="B30" s="22">
        <v>0</v>
      </c>
      <c r="C30" s="11"/>
      <c r="D30" s="22">
        <v>1</v>
      </c>
      <c r="E30" s="22">
        <v>2</v>
      </c>
      <c r="F30" s="22">
        <v>3</v>
      </c>
      <c r="G30" s="22">
        <v>4</v>
      </c>
      <c r="H30" s="22">
        <v>5</v>
      </c>
      <c r="I30" s="22">
        <v>6</v>
      </c>
      <c r="J30" s="22">
        <v>7</v>
      </c>
      <c r="K30" s="22">
        <v>8</v>
      </c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13</v>
      </c>
      <c r="B31">
        <v>0</v>
      </c>
      <c r="D31">
        <v>120</v>
      </c>
      <c r="E31">
        <v>130</v>
      </c>
      <c r="F31">
        <v>140</v>
      </c>
      <c r="G31">
        <v>150</v>
      </c>
      <c r="H31">
        <v>170</v>
      </c>
      <c r="I31">
        <v>180</v>
      </c>
      <c r="J31">
        <v>1020</v>
      </c>
      <c r="K31">
        <v>1080</v>
      </c>
    </row>
    <row r="32" spans="1:119">
      <c r="A32" s="10" t="s">
        <v>14</v>
      </c>
      <c r="B32">
        <f>B13*(1+B14-B12*B18*B16*B15)</f>
        <v>3.3611111111111112E-3</v>
      </c>
      <c r="D32">
        <f>D13*(1+D14-D12*D18*D16*D15)</f>
        <v>3.3611111111111112E-3</v>
      </c>
      <c r="E32">
        <f t="shared" ref="E32:K32" si="3">E13*(1+E14-E12*E18*E16*E15)</f>
        <v>3.3611111111111112E-3</v>
      </c>
      <c r="F32">
        <f t="shared" si="3"/>
        <v>3.3611111111111112E-3</v>
      </c>
      <c r="G32">
        <f t="shared" si="3"/>
        <v>3.3611111111111112E-3</v>
      </c>
      <c r="H32">
        <f t="shared" si="3"/>
        <v>3.3611111111111112E-3</v>
      </c>
      <c r="I32">
        <f t="shared" si="3"/>
        <v>3.3611111111111112E-3</v>
      </c>
      <c r="J32">
        <f t="shared" si="3"/>
        <v>3.3611111111111112E-3</v>
      </c>
      <c r="K32">
        <f t="shared" si="3"/>
        <v>3.3611111111111112E-3</v>
      </c>
    </row>
    <row r="33" spans="1:11">
      <c r="A33" s="10" t="s">
        <v>11</v>
      </c>
      <c r="B33">
        <f>1/B11*(B20+B22*B24*B15+(1-B12)*(B25+B27)*B19*B17*B15)</f>
        <v>5.977275474434908E-13</v>
      </c>
      <c r="D33">
        <f t="shared" ref="D33:K33" si="4">1/D11*(D20+D22*D24*D15+(1-D12)*(D25+D27)*D19*D17*D15)</f>
        <v>5.977275474434908E-13</v>
      </c>
      <c r="E33">
        <f t="shared" si="4"/>
        <v>5.4500207812253021E-9</v>
      </c>
      <c r="F33">
        <f t="shared" si="4"/>
        <v>5.4500207812253021E-9</v>
      </c>
      <c r="G33">
        <f t="shared" si="4"/>
        <v>8.1747323080642312E-9</v>
      </c>
      <c r="H33">
        <f t="shared" si="4"/>
        <v>8.1747323080642312E-9</v>
      </c>
      <c r="I33">
        <f t="shared" si="4"/>
        <v>5.977275474434908E-13</v>
      </c>
      <c r="J33">
        <f t="shared" si="4"/>
        <v>5.977275474434908E-13</v>
      </c>
      <c r="K33">
        <f t="shared" si="4"/>
        <v>1.087271848180829E-12</v>
      </c>
    </row>
    <row r="34" spans="1:11">
      <c r="A34" s="10" t="s">
        <v>12</v>
      </c>
      <c r="B34">
        <f>1/B11*(B21+B23*B24*B15+(1-B12)*(B26+B28)*B19*B17*B15)</f>
        <v>0</v>
      </c>
      <c r="D34">
        <f t="shared" ref="D34:K34" si="5">1/D11*(D21+D23*D24*D15+(1-D12)*(D26+D28)*D19*D17*D15)</f>
        <v>5.4494230536778592E-10</v>
      </c>
      <c r="E34">
        <f t="shared" si="5"/>
        <v>0</v>
      </c>
      <c r="F34">
        <f t="shared" si="5"/>
        <v>1.3623557634194648E-10</v>
      </c>
      <c r="G34">
        <f t="shared" si="5"/>
        <v>0</v>
      </c>
      <c r="H34">
        <f t="shared" si="5"/>
        <v>-8.1741345805167862E-10</v>
      </c>
      <c r="I34">
        <f t="shared" si="5"/>
        <v>0</v>
      </c>
      <c r="J34">
        <f t="shared" si="5"/>
        <v>8.1590716789556381E-15</v>
      </c>
      <c r="K34">
        <f t="shared" si="5"/>
        <v>0</v>
      </c>
    </row>
    <row r="35" spans="1:11">
      <c r="A35" s="10" t="s">
        <v>15</v>
      </c>
      <c r="B35">
        <f>0.1*10^-9</f>
        <v>1.0000000000000002E-10</v>
      </c>
      <c r="C35" s="14"/>
      <c r="D35">
        <f>C63</f>
        <v>1.2583469407683283E-10</v>
      </c>
      <c r="E35">
        <f>C68</f>
        <v>2.7071948098064832E-8</v>
      </c>
      <c r="F35">
        <f>C73</f>
        <v>7.9771629066319039E-8</v>
      </c>
      <c r="G35">
        <f>C78</f>
        <v>1.3746555072693186E-7</v>
      </c>
      <c r="H35">
        <f>C88</f>
        <v>2.8664905994127057E-7</v>
      </c>
      <c r="I35">
        <f>C93</f>
        <v>3.1714676758341494E-7</v>
      </c>
      <c r="J35">
        <f>C261</f>
        <v>1.900819566000082E-8</v>
      </c>
      <c r="K35">
        <f>C273</f>
        <v>1.5582903921875634E-8</v>
      </c>
    </row>
    <row r="36" spans="1:11">
      <c r="A36" s="10" t="s">
        <v>19</v>
      </c>
      <c r="B36">
        <f>B35-(1/B32)*(B33-B34/B32)</f>
        <v>-7.7836295107154269E-11</v>
      </c>
      <c r="D36">
        <f>D35-(1/D32)*(D33-D34/D32)</f>
        <v>4.8237447332915101E-5</v>
      </c>
      <c r="E36">
        <f t="shared" ref="E36:H36" si="6">E35-(1/E32)*(E33-E34/E32)</f>
        <v>-1.5944218380516118E-6</v>
      </c>
      <c r="F36">
        <f t="shared" si="6"/>
        <v>1.0517652676545674E-5</v>
      </c>
      <c r="G36">
        <f t="shared" si="6"/>
        <v>-2.2946862103500296E-6</v>
      </c>
      <c r="H36">
        <f t="shared" si="6"/>
        <v>-7.4501751702909862E-5</v>
      </c>
      <c r="I36">
        <f>I35-(1/I32)*(I33-I34/I32)</f>
        <v>3.1696893128830778E-7</v>
      </c>
      <c r="J36">
        <f>J35-(1/J32)*(J33-J34/J32)</f>
        <v>1.955258850879958E-8</v>
      </c>
      <c r="K36">
        <f>K35-(1/K32)*(K33-K34/K32)</f>
        <v>1.5259418082747455E-8</v>
      </c>
    </row>
    <row r="38" spans="1:11">
      <c r="A38" s="17"/>
      <c r="B38" s="17" t="s">
        <v>17</v>
      </c>
      <c r="C38" s="17" t="s">
        <v>18</v>
      </c>
      <c r="D38" s="17" t="s">
        <v>20</v>
      </c>
      <c r="E38" s="17" t="s">
        <v>21</v>
      </c>
    </row>
    <row r="39" spans="1:11">
      <c r="B39" s="16">
        <v>0</v>
      </c>
      <c r="C39" s="16">
        <f>B35</f>
        <v>1.0000000000000002E-10</v>
      </c>
      <c r="D39" s="13">
        <f>B39/60</f>
        <v>0</v>
      </c>
      <c r="E39">
        <f t="shared" ref="E39:E102" si="7">C39*10^9</f>
        <v>0.10000000000000002</v>
      </c>
    </row>
    <row r="40" spans="1:11">
      <c r="B40">
        <f>B39+5</f>
        <v>5</v>
      </c>
      <c r="C40">
        <f>$B$36*EXP(-$B$32*B40)+(1/$B$32)*($B$33+$B$34*(B40-1/$B$32))</f>
        <v>1.0129715197283819E-10</v>
      </c>
      <c r="D40" s="13">
        <f t="shared" ref="D40:D103" si="8">B40/60</f>
        <v>8.3333333333333329E-2</v>
      </c>
      <c r="E40">
        <f t="shared" si="7"/>
        <v>0.10129715197283819</v>
      </c>
    </row>
    <row r="41" spans="1:11">
      <c r="B41">
        <f>B40+5</f>
        <v>10</v>
      </c>
      <c r="C41">
        <f t="shared" ref="C41:C63" si="9">$B$36*EXP(-$B$32*B41)+(1/$B$32)*($B$33+$B$34*(B41-1/$B$32))</f>
        <v>1.0257268673948327E-10</v>
      </c>
      <c r="D41" s="13">
        <f t="shared" si="8"/>
        <v>0.16666666666666666</v>
      </c>
      <c r="E41">
        <f t="shared" si="7"/>
        <v>0.10257268673948328</v>
      </c>
    </row>
    <row r="42" spans="1:11">
      <c r="B42">
        <f t="shared" ref="B42:B63" si="10">B41+5</f>
        <v>15</v>
      </c>
      <c r="C42">
        <f t="shared" si="9"/>
        <v>1.0382696455348565E-10</v>
      </c>
      <c r="D42" s="13">
        <f t="shared" si="8"/>
        <v>0.25</v>
      </c>
      <c r="E42">
        <f t="shared" si="7"/>
        <v>0.10382696455348565</v>
      </c>
    </row>
    <row r="43" spans="1:11">
      <c r="B43">
        <f t="shared" si="10"/>
        <v>20</v>
      </c>
      <c r="C43">
        <f t="shared" si="9"/>
        <v>1.0506033966472343E-10</v>
      </c>
      <c r="D43" s="13">
        <f t="shared" si="8"/>
        <v>0.33333333333333331</v>
      </c>
      <c r="E43">
        <f t="shared" si="7"/>
        <v>0.10506033966472343</v>
      </c>
    </row>
    <row r="44" spans="1:11">
      <c r="B44">
        <f t="shared" si="10"/>
        <v>25</v>
      </c>
      <c r="C44">
        <f t="shared" si="9"/>
        <v>1.0627316041945455E-10</v>
      </c>
      <c r="D44" s="13">
        <f t="shared" si="8"/>
        <v>0.41666666666666669</v>
      </c>
      <c r="E44">
        <f t="shared" si="7"/>
        <v>0.10627316041945455</v>
      </c>
    </row>
    <row r="45" spans="1:11">
      <c r="B45">
        <f t="shared" si="10"/>
        <v>30</v>
      </c>
      <c r="C45">
        <f t="shared" si="9"/>
        <v>1.0746576935870122E-10</v>
      </c>
      <c r="D45" s="13">
        <f t="shared" si="8"/>
        <v>0.5</v>
      </c>
      <c r="E45">
        <f t="shared" si="7"/>
        <v>0.10746576935870122</v>
      </c>
    </row>
    <row r="46" spans="1:11">
      <c r="B46">
        <f t="shared" si="10"/>
        <v>35</v>
      </c>
      <c r="C46">
        <f t="shared" si="9"/>
        <v>1.0863850331499504E-10</v>
      </c>
      <c r="D46" s="13">
        <f t="shared" si="8"/>
        <v>0.58333333333333337</v>
      </c>
      <c r="E46">
        <f t="shared" si="7"/>
        <v>0.10863850331499504</v>
      </c>
    </row>
    <row r="47" spans="1:11">
      <c r="B47">
        <f t="shared" si="10"/>
        <v>40</v>
      </c>
      <c r="C47">
        <f t="shared" si="9"/>
        <v>1.0979169350750966E-10</v>
      </c>
      <c r="D47" s="13">
        <f t="shared" si="8"/>
        <v>0.66666666666666663</v>
      </c>
      <c r="E47">
        <f t="shared" si="7"/>
        <v>0.10979169350750967</v>
      </c>
    </row>
    <row r="48" spans="1:11">
      <c r="B48">
        <f t="shared" si="10"/>
        <v>45</v>
      </c>
      <c r="C48">
        <f t="shared" si="9"/>
        <v>1.1092566563560823E-10</v>
      </c>
      <c r="D48" s="13">
        <f t="shared" si="8"/>
        <v>0.75</v>
      </c>
      <c r="E48">
        <f t="shared" si="7"/>
        <v>0.11092566563560823</v>
      </c>
    </row>
    <row r="49" spans="2:5">
      <c r="B49">
        <f t="shared" si="10"/>
        <v>50</v>
      </c>
      <c r="C49">
        <f t="shared" si="9"/>
        <v>1.120407399708316E-10</v>
      </c>
      <c r="D49" s="13">
        <f t="shared" si="8"/>
        <v>0.83333333333333337</v>
      </c>
      <c r="E49">
        <f t="shared" si="7"/>
        <v>0.11204073997083161</v>
      </c>
    </row>
    <row r="50" spans="2:5">
      <c r="B50">
        <f t="shared" si="10"/>
        <v>55</v>
      </c>
      <c r="C50">
        <f t="shared" si="9"/>
        <v>1.1313723144735384E-10</v>
      </c>
      <c r="D50" s="13">
        <f t="shared" si="8"/>
        <v>0.91666666666666663</v>
      </c>
      <c r="E50">
        <f t="shared" si="7"/>
        <v>0.11313723144735384</v>
      </c>
    </row>
    <row r="51" spans="2:5">
      <c r="B51">
        <f t="shared" si="10"/>
        <v>60</v>
      </c>
      <c r="C51">
        <f t="shared" si="9"/>
        <v>1.1421544975093005E-10</v>
      </c>
      <c r="D51" s="13">
        <f t="shared" si="8"/>
        <v>1</v>
      </c>
      <c r="E51">
        <f t="shared" si="7"/>
        <v>0.11421544975093005</v>
      </c>
    </row>
    <row r="52" spans="2:5">
      <c r="B52">
        <f t="shared" si="10"/>
        <v>65</v>
      </c>
      <c r="C52">
        <f t="shared" si="9"/>
        <v>1.15275699406362E-10</v>
      </c>
      <c r="D52" s="13">
        <f t="shared" si="8"/>
        <v>1.0833333333333333</v>
      </c>
      <c r="E52">
        <f t="shared" si="7"/>
        <v>0.11527569940636199</v>
      </c>
    </row>
    <row r="53" spans="2:5">
      <c r="B53">
        <f t="shared" si="10"/>
        <v>70</v>
      </c>
      <c r="C53">
        <f t="shared" si="9"/>
        <v>1.1631827986350602E-10</v>
      </c>
      <c r="D53" s="13">
        <f t="shared" si="8"/>
        <v>1.1666666666666667</v>
      </c>
      <c r="E53">
        <f t="shared" si="7"/>
        <v>0.11631827986350601</v>
      </c>
    </row>
    <row r="54" spans="2:5">
      <c r="B54">
        <f t="shared" si="10"/>
        <v>75</v>
      </c>
      <c r="C54">
        <f t="shared" si="9"/>
        <v>1.1734348558184773E-10</v>
      </c>
      <c r="D54" s="13">
        <f t="shared" si="8"/>
        <v>1.25</v>
      </c>
      <c r="E54">
        <f t="shared" si="7"/>
        <v>0.11734348558184773</v>
      </c>
    </row>
    <row r="55" spans="2:5">
      <c r="B55">
        <f t="shared" si="10"/>
        <v>80</v>
      </c>
      <c r="C55">
        <f t="shared" si="9"/>
        <v>1.1835160611366712E-10</v>
      </c>
      <c r="D55" s="13">
        <f t="shared" si="8"/>
        <v>1.3333333333333333</v>
      </c>
      <c r="E55">
        <f t="shared" si="7"/>
        <v>0.11835160611366712</v>
      </c>
    </row>
    <row r="56" spans="2:5">
      <c r="B56">
        <f t="shared" si="10"/>
        <v>85</v>
      </c>
      <c r="C56">
        <f t="shared" si="9"/>
        <v>1.1934292618581782E-10</v>
      </c>
      <c r="D56" s="13">
        <f t="shared" si="8"/>
        <v>1.4166666666666667</v>
      </c>
      <c r="E56">
        <f t="shared" si="7"/>
        <v>0.11934292618581782</v>
      </c>
    </row>
    <row r="57" spans="2:5">
      <c r="B57">
        <f t="shared" si="10"/>
        <v>90</v>
      </c>
      <c r="C57">
        <f t="shared" si="9"/>
        <v>1.2031772578014343E-10</v>
      </c>
      <c r="D57" s="13">
        <f t="shared" si="8"/>
        <v>1.5</v>
      </c>
      <c r="E57">
        <f t="shared" si="7"/>
        <v>0.12031772578014342</v>
      </c>
    </row>
    <row r="58" spans="2:5">
      <c r="B58">
        <f t="shared" si="10"/>
        <v>95</v>
      </c>
      <c r="C58">
        <f t="shared" si="9"/>
        <v>1.2127628021255377E-10</v>
      </c>
      <c r="D58" s="13">
        <f t="shared" si="8"/>
        <v>1.5833333333333333</v>
      </c>
      <c r="E58">
        <f t="shared" si="7"/>
        <v>0.12127628021255377</v>
      </c>
    </row>
    <row r="59" spans="2:5">
      <c r="B59">
        <f t="shared" si="10"/>
        <v>100</v>
      </c>
      <c r="C59">
        <f t="shared" si="9"/>
        <v>1.222188602107832E-10</v>
      </c>
      <c r="D59" s="13">
        <f t="shared" si="8"/>
        <v>1.6666666666666667</v>
      </c>
      <c r="E59">
        <f t="shared" si="7"/>
        <v>0.12221886021078321</v>
      </c>
    </row>
    <row r="60" spans="2:5">
      <c r="B60">
        <f t="shared" si="10"/>
        <v>105</v>
      </c>
      <c r="C60">
        <f t="shared" si="9"/>
        <v>1.2314573199085327E-10</v>
      </c>
      <c r="D60" s="13">
        <f t="shared" si="8"/>
        <v>1.75</v>
      </c>
      <c r="E60">
        <f t="shared" si="7"/>
        <v>0.12314573199085327</v>
      </c>
    </row>
    <row r="61" spans="2:5">
      <c r="B61">
        <f t="shared" si="10"/>
        <v>110</v>
      </c>
      <c r="C61">
        <f t="shared" si="9"/>
        <v>1.2405715733226089E-10</v>
      </c>
      <c r="D61" s="13">
        <f t="shared" si="8"/>
        <v>1.8333333333333333</v>
      </c>
      <c r="E61">
        <f t="shared" si="7"/>
        <v>0.12405715733226089</v>
      </c>
    </row>
    <row r="62" spans="2:5">
      <c r="B62">
        <f t="shared" si="10"/>
        <v>115</v>
      </c>
      <c r="C62">
        <f t="shared" si="9"/>
        <v>1.2495339365191361E-10</v>
      </c>
      <c r="D62" s="13">
        <f t="shared" si="8"/>
        <v>1.9166666666666667</v>
      </c>
      <c r="E62">
        <f t="shared" si="7"/>
        <v>0.12495339365191362</v>
      </c>
    </row>
    <row r="63" spans="2:5">
      <c r="B63" s="16">
        <f t="shared" si="10"/>
        <v>120</v>
      </c>
      <c r="C63">
        <f t="shared" si="9"/>
        <v>1.2583469407683283E-10</v>
      </c>
      <c r="D63" s="13">
        <f t="shared" si="8"/>
        <v>2</v>
      </c>
      <c r="E63">
        <f t="shared" si="7"/>
        <v>0.12583469407683281</v>
      </c>
    </row>
    <row r="64" spans="2:5">
      <c r="B64">
        <f>B63+2</f>
        <v>122</v>
      </c>
      <c r="C64">
        <f>$D$36*EXP(-$D$32*(B64-120))+(1/$D$32)*($D$33+$D$34*((B64-120)-1/$D$32))</f>
        <v>1.2136296486411858E-9</v>
      </c>
      <c r="D64" s="13">
        <f t="shared" si="8"/>
        <v>2.0333333333333332</v>
      </c>
      <c r="E64">
        <f t="shared" si="7"/>
        <v>1.2136296486411857</v>
      </c>
    </row>
    <row r="65" spans="2:5">
      <c r="B65">
        <f t="shared" ref="B65:B93" si="11">B64+2</f>
        <v>124</v>
      </c>
      <c r="C65">
        <f>$D$36*EXP(-$D$32*(B65-120))+(1/$D$32)*($D$33+$D$34*((B65-120)-1/$D$32))</f>
        <v>4.4665958906227148E-9</v>
      </c>
      <c r="D65" s="13">
        <f t="shared" si="8"/>
        <v>2.0666666666666669</v>
      </c>
      <c r="E65">
        <f t="shared" si="7"/>
        <v>4.466595890622715</v>
      </c>
    </row>
    <row r="66" spans="2:5">
      <c r="B66">
        <f t="shared" si="11"/>
        <v>126</v>
      </c>
      <c r="C66">
        <f t="shared" ref="C66:C68" si="12">$D$36*EXP(-$D$32*(B66-120))+(1/$D$32)*($D$33+$D$34*((B66-120)-1/$D$32))</f>
        <v>9.8702274682307056E-9</v>
      </c>
      <c r="D66" s="13">
        <f t="shared" si="8"/>
        <v>2.1</v>
      </c>
      <c r="E66">
        <f t="shared" si="7"/>
        <v>9.8702274682307056</v>
      </c>
    </row>
    <row r="67" spans="2:5">
      <c r="B67">
        <f t="shared" si="11"/>
        <v>128</v>
      </c>
      <c r="C67">
        <f t="shared" si="12"/>
        <v>1.7410115614865864E-8</v>
      </c>
      <c r="D67" s="13">
        <f t="shared" si="8"/>
        <v>2.1333333333333333</v>
      </c>
      <c r="E67">
        <f t="shared" si="7"/>
        <v>17.410115614865862</v>
      </c>
    </row>
    <row r="68" spans="2:5">
      <c r="B68" s="16">
        <f t="shared" si="11"/>
        <v>130</v>
      </c>
      <c r="C68">
        <f t="shared" si="12"/>
        <v>2.7071948098064832E-8</v>
      </c>
      <c r="D68" s="13">
        <f t="shared" si="8"/>
        <v>2.1666666666666665</v>
      </c>
      <c r="E68">
        <f t="shared" si="7"/>
        <v>27.07194809806483</v>
      </c>
    </row>
    <row r="69" spans="2:5">
      <c r="B69">
        <f t="shared" si="11"/>
        <v>132</v>
      </c>
      <c r="C69">
        <f>$E$36*EXP(-$E$32*(B69-130))+(1/$E$32)*($E$33+$E$34*((B69-130)-1/$E$32))</f>
        <v>3.7754062012153118E-8</v>
      </c>
      <c r="D69" s="13">
        <f t="shared" si="8"/>
        <v>2.2000000000000002</v>
      </c>
      <c r="E69">
        <f t="shared" si="7"/>
        <v>37.754062012153121</v>
      </c>
    </row>
    <row r="70" spans="2:5">
      <c r="B70">
        <f t="shared" si="11"/>
        <v>134</v>
      </c>
      <c r="C70">
        <f t="shared" ref="C70:C73" si="13">$E$36*EXP(-$E$32*(B70-130))+(1/$E$32)*($E$33+$E$34*((B70-130)-1/$E$32))</f>
        <v>4.836460919593829E-8</v>
      </c>
      <c r="D70" s="13">
        <f t="shared" si="8"/>
        <v>2.2333333333333334</v>
      </c>
      <c r="E70">
        <f t="shared" si="7"/>
        <v>48.364609195938293</v>
      </c>
    </row>
    <row r="71" spans="2:5">
      <c r="B71">
        <f t="shared" si="11"/>
        <v>136</v>
      </c>
      <c r="C71">
        <f t="shared" si="13"/>
        <v>5.890406912351373E-8</v>
      </c>
      <c r="D71" s="13">
        <f t="shared" si="8"/>
        <v>2.2666666666666666</v>
      </c>
      <c r="E71">
        <f t="shared" si="7"/>
        <v>58.904069123513729</v>
      </c>
    </row>
    <row r="72" spans="2:5">
      <c r="B72">
        <f t="shared" si="11"/>
        <v>138</v>
      </c>
      <c r="C72">
        <f t="shared" si="13"/>
        <v>6.9372918056650347E-8</v>
      </c>
      <c r="D72" s="13">
        <f t="shared" si="8"/>
        <v>2.2999999999999998</v>
      </c>
      <c r="E72">
        <f t="shared" si="7"/>
        <v>69.372918056650349</v>
      </c>
    </row>
    <row r="73" spans="2:5">
      <c r="B73" s="16">
        <f t="shared" si="11"/>
        <v>140</v>
      </c>
      <c r="C73">
        <f t="shared" si="13"/>
        <v>7.9771629066319039E-8</v>
      </c>
      <c r="D73" s="13">
        <f t="shared" si="8"/>
        <v>2.3333333333333335</v>
      </c>
      <c r="E73">
        <f t="shared" si="7"/>
        <v>79.771629066319036</v>
      </c>
    </row>
    <row r="74" spans="2:5">
      <c r="B74">
        <f t="shared" si="11"/>
        <v>142</v>
      </c>
      <c r="C74">
        <f>$F$36*EXP(-$F$32*(B74-140))+(1/$F$32)*($F$33+$F$34*((B74-140)-1/$F$32))</f>
        <v>9.0372533694203016E-8</v>
      </c>
      <c r="D74" s="13">
        <f t="shared" si="8"/>
        <v>2.3666666666666667</v>
      </c>
      <c r="E74">
        <f t="shared" si="7"/>
        <v>90.372533694203014</v>
      </c>
    </row>
    <row r="75" spans="2:5">
      <c r="B75">
        <f t="shared" si="11"/>
        <v>144</v>
      </c>
      <c r="C75">
        <f t="shared" ref="C75:C78" si="14">$F$36*EXP(-$F$32*(B75-140))+(1/$F$32)*($F$33+$F$34*((B75-140)-1/$F$32))</f>
        <v>1.0144553045891163E-7</v>
      </c>
      <c r="D75" s="13">
        <f t="shared" si="8"/>
        <v>2.4</v>
      </c>
      <c r="E75">
        <f t="shared" si="7"/>
        <v>101.44553045891163</v>
      </c>
    </row>
    <row r="76" spans="2:5">
      <c r="B76">
        <f t="shared" si="11"/>
        <v>146</v>
      </c>
      <c r="C76">
        <f t="shared" si="14"/>
        <v>1.129874564948441E-7</v>
      </c>
      <c r="D76" s="13">
        <f t="shared" si="8"/>
        <v>2.4333333333333331</v>
      </c>
      <c r="E76">
        <f t="shared" si="7"/>
        <v>112.9874564948441</v>
      </c>
    </row>
    <row r="77" spans="2:5">
      <c r="B77">
        <f t="shared" si="11"/>
        <v>148</v>
      </c>
      <c r="C77">
        <f t="shared" si="14"/>
        <v>1.249951701265837E-7</v>
      </c>
      <c r="D77" s="13">
        <f t="shared" si="8"/>
        <v>2.4666666666666668</v>
      </c>
      <c r="E77">
        <f t="shared" si="7"/>
        <v>124.9951701265837</v>
      </c>
    </row>
    <row r="78" spans="2:5">
      <c r="B78" s="16">
        <f t="shared" si="11"/>
        <v>150</v>
      </c>
      <c r="C78">
        <f t="shared" si="14"/>
        <v>1.3746555072693186E-7</v>
      </c>
      <c r="D78" s="13">
        <f t="shared" si="8"/>
        <v>2.5</v>
      </c>
      <c r="E78">
        <f t="shared" si="7"/>
        <v>137.46555072693187</v>
      </c>
    </row>
    <row r="79" spans="2:5">
      <c r="B79">
        <f t="shared" si="11"/>
        <v>152</v>
      </c>
      <c r="C79">
        <f>$G$36*EXP(-$G$32*(B79-150))+(1/$G$32)*($G$33+$G$34*((B79-150)-1/$G$32))</f>
        <v>1.5283921089079425E-7</v>
      </c>
      <c r="D79" s="13">
        <f t="shared" si="8"/>
        <v>2.5333333333333332</v>
      </c>
      <c r="E79">
        <f t="shared" si="7"/>
        <v>152.83921089079425</v>
      </c>
    </row>
    <row r="80" spans="2:5">
      <c r="B80">
        <f t="shared" si="11"/>
        <v>154</v>
      </c>
      <c r="C80">
        <f t="shared" ref="C80:C88" si="15">$G$36*EXP(-$G$32*(B80-150))+(1/$G$32)*($G$33+$G$34*((B80-150)-1/$G$32))</f>
        <v>1.6810987247220684E-7</v>
      </c>
      <c r="D80" s="13">
        <f t="shared" si="8"/>
        <v>2.5666666666666669</v>
      </c>
      <c r="E80">
        <f t="shared" si="7"/>
        <v>168.10987247220683</v>
      </c>
    </row>
    <row r="81" spans="2:5">
      <c r="B81">
        <f t="shared" si="11"/>
        <v>156</v>
      </c>
      <c r="C81">
        <f t="shared" si="15"/>
        <v>1.8327822552857112E-7</v>
      </c>
      <c r="D81" s="13">
        <f t="shared" si="8"/>
        <v>2.6</v>
      </c>
      <c r="E81">
        <f t="shared" si="7"/>
        <v>183.27822552857111</v>
      </c>
    </row>
    <row r="82" spans="2:5">
      <c r="B82">
        <f t="shared" si="11"/>
        <v>158</v>
      </c>
      <c r="C82">
        <f t="shared" si="15"/>
        <v>1.9834495549412555E-7</v>
      </c>
      <c r="D82" s="13">
        <f t="shared" si="8"/>
        <v>2.6333333333333333</v>
      </c>
      <c r="E82">
        <f t="shared" si="7"/>
        <v>198.34495549412554</v>
      </c>
    </row>
    <row r="83" spans="2:5">
      <c r="B83">
        <f t="shared" si="11"/>
        <v>160</v>
      </c>
      <c r="C83">
        <f t="shared" si="15"/>
        <v>2.1331074321091993E-7</v>
      </c>
      <c r="D83" s="13">
        <f t="shared" si="8"/>
        <v>2.6666666666666665</v>
      </c>
      <c r="E83">
        <f t="shared" si="7"/>
        <v>213.31074321091992</v>
      </c>
    </row>
    <row r="84" spans="2:5">
      <c r="B84">
        <f t="shared" si="11"/>
        <v>162</v>
      </c>
      <c r="C84">
        <f t="shared" si="15"/>
        <v>2.2817626495958168E-7</v>
      </c>
      <c r="D84" s="13">
        <f t="shared" si="8"/>
        <v>2.7</v>
      </c>
      <c r="E84">
        <f t="shared" si="7"/>
        <v>228.17626495958169</v>
      </c>
    </row>
    <row r="85" spans="2:5">
      <c r="B85">
        <f t="shared" si="11"/>
        <v>164</v>
      </c>
      <c r="C85">
        <f t="shared" si="15"/>
        <v>2.4294219248987345E-7</v>
      </c>
      <c r="D85" s="13">
        <f t="shared" si="8"/>
        <v>2.7333333333333334</v>
      </c>
      <c r="E85">
        <f t="shared" si="7"/>
        <v>242.94219248987343</v>
      </c>
    </row>
    <row r="86" spans="2:5">
      <c r="B86">
        <f t="shared" si="11"/>
        <v>166</v>
      </c>
      <c r="C86">
        <f t="shared" si="15"/>
        <v>2.5760919305105287E-7</v>
      </c>
      <c r="D86" s="13">
        <f t="shared" si="8"/>
        <v>2.7666666666666666</v>
      </c>
      <c r="E86">
        <f t="shared" si="7"/>
        <v>257.6091930510529</v>
      </c>
    </row>
    <row r="87" spans="2:5">
      <c r="B87">
        <f t="shared" si="11"/>
        <v>168</v>
      </c>
      <c r="C87">
        <f t="shared" si="15"/>
        <v>2.7217792942202019E-7</v>
      </c>
      <c r="D87" s="13">
        <f t="shared" si="8"/>
        <v>2.8</v>
      </c>
      <c r="E87">
        <f t="shared" si="7"/>
        <v>272.17792942202021</v>
      </c>
    </row>
    <row r="88" spans="2:5">
      <c r="B88" s="16">
        <f t="shared" si="11"/>
        <v>170</v>
      </c>
      <c r="C88">
        <f t="shared" si="15"/>
        <v>2.8664905994127057E-7</v>
      </c>
      <c r="D88" s="13">
        <f t="shared" si="8"/>
        <v>2.8333333333333335</v>
      </c>
      <c r="E88">
        <f t="shared" si="7"/>
        <v>286.64905994127059</v>
      </c>
    </row>
    <row r="89" spans="2:5">
      <c r="B89">
        <f t="shared" si="11"/>
        <v>172</v>
      </c>
      <c r="C89">
        <f>$H$36*EXP(-$H$32*(B89-170))+(1/$H$32)*($H$33+$H$34*((B89-170)-1/$H$32))</f>
        <v>2.9939206869581943E-7</v>
      </c>
      <c r="D89" s="13">
        <f t="shared" si="8"/>
        <v>2.8666666666666667</v>
      </c>
      <c r="E89">
        <f t="shared" si="7"/>
        <v>299.39206869581943</v>
      </c>
    </row>
    <row r="90" spans="2:5">
      <c r="B90">
        <f t="shared" si="11"/>
        <v>174</v>
      </c>
      <c r="C90">
        <f t="shared" ref="C90:C93" si="16">$H$36*EXP(-$H$32*(B90-170))+(1/$H$32)*($H$33+$H$34*((B90-170)-1/$H$32))</f>
        <v>3.0879101464091185E-7</v>
      </c>
      <c r="D90" s="13">
        <f t="shared" si="8"/>
        <v>2.9</v>
      </c>
      <c r="E90">
        <f t="shared" si="7"/>
        <v>308.79101464091184</v>
      </c>
    </row>
    <row r="91" spans="2:5">
      <c r="B91">
        <f t="shared" si="11"/>
        <v>176</v>
      </c>
      <c r="C91">
        <f t="shared" si="16"/>
        <v>3.148683019226563E-7</v>
      </c>
      <c r="D91" s="13">
        <f t="shared" si="8"/>
        <v>2.9333333333333331</v>
      </c>
      <c r="E91">
        <f t="shared" si="7"/>
        <v>314.86830192265631</v>
      </c>
    </row>
    <row r="92" spans="2:5">
      <c r="B92">
        <f t="shared" si="11"/>
        <v>178</v>
      </c>
      <c r="C92">
        <f t="shared" si="16"/>
        <v>3.1764618458661009E-7</v>
      </c>
      <c r="D92" s="13">
        <f t="shared" si="8"/>
        <v>2.9666666666666668</v>
      </c>
      <c r="E92">
        <f t="shared" si="7"/>
        <v>317.6461845866101</v>
      </c>
    </row>
    <row r="93" spans="2:5">
      <c r="B93" s="16">
        <f t="shared" si="11"/>
        <v>180</v>
      </c>
      <c r="C93">
        <f t="shared" si="16"/>
        <v>3.1714676758341494E-7</v>
      </c>
      <c r="D93" s="13">
        <f t="shared" si="8"/>
        <v>3</v>
      </c>
      <c r="E93">
        <f t="shared" si="7"/>
        <v>317.14676758341494</v>
      </c>
    </row>
    <row r="94" spans="2:5">
      <c r="B94">
        <f>B93+5</f>
        <v>185</v>
      </c>
      <c r="C94">
        <f>$I$36*EXP(-$I$32*(B94-180))+(1/$I$32)*($I$33+$I$34*((B94-180)-1/$I$32))</f>
        <v>3.1186443915317537E-7</v>
      </c>
      <c r="D94" s="13">
        <f t="shared" si="8"/>
        <v>3.0833333333333335</v>
      </c>
      <c r="E94">
        <f t="shared" si="7"/>
        <v>311.8644391531754</v>
      </c>
    </row>
    <row r="95" spans="2:5">
      <c r="B95">
        <f t="shared" ref="B95:B158" si="17">B94+5</f>
        <v>190</v>
      </c>
      <c r="C95">
        <f t="shared" ref="C95:C158" si="18">$I$36*EXP(-$I$32*(B95-180))+(1/$I$32)*($I$33+$I$34*((B95-180)-1/$I$32))</f>
        <v>3.066701414126678E-7</v>
      </c>
      <c r="D95" s="13">
        <f t="shared" si="8"/>
        <v>3.1666666666666665</v>
      </c>
      <c r="E95">
        <f t="shared" si="7"/>
        <v>306.67014141266782</v>
      </c>
    </row>
    <row r="96" spans="2:5">
      <c r="B96">
        <f t="shared" si="17"/>
        <v>195</v>
      </c>
      <c r="C96">
        <f t="shared" si="18"/>
        <v>3.0156240731900812E-7</v>
      </c>
      <c r="D96" s="13">
        <f t="shared" si="8"/>
        <v>3.25</v>
      </c>
      <c r="E96">
        <f t="shared" si="7"/>
        <v>301.56240731900812</v>
      </c>
    </row>
    <row r="97" spans="2:5">
      <c r="B97">
        <f t="shared" si="17"/>
        <v>200</v>
      </c>
      <c r="C97">
        <f t="shared" si="18"/>
        <v>2.9653979427777273E-7</v>
      </c>
      <c r="D97" s="13">
        <f t="shared" si="8"/>
        <v>3.3333333333333335</v>
      </c>
      <c r="E97">
        <f t="shared" si="7"/>
        <v>296.53979427777273</v>
      </c>
    </row>
    <row r="98" spans="2:5">
      <c r="B98">
        <f t="shared" si="17"/>
        <v>205</v>
      </c>
      <c r="C98">
        <f t="shared" si="18"/>
        <v>2.9160088373556136E-7</v>
      </c>
      <c r="D98" s="13">
        <f t="shared" si="8"/>
        <v>3.4166666666666665</v>
      </c>
      <c r="E98">
        <f t="shared" si="7"/>
        <v>291.60088373556135</v>
      </c>
    </row>
    <row r="99" spans="2:5">
      <c r="B99">
        <f t="shared" si="17"/>
        <v>210</v>
      </c>
      <c r="C99">
        <f t="shared" si="18"/>
        <v>2.8674428077935057E-7</v>
      </c>
      <c r="D99" s="13">
        <f t="shared" si="8"/>
        <v>3.5</v>
      </c>
      <c r="E99">
        <f t="shared" si="7"/>
        <v>286.74428077935056</v>
      </c>
    </row>
    <row r="100" spans="2:5">
      <c r="B100">
        <f t="shared" si="17"/>
        <v>215</v>
      </c>
      <c r="C100">
        <f t="shared" si="18"/>
        <v>2.8196861374252377E-7</v>
      </c>
      <c r="D100" s="13">
        <f t="shared" si="8"/>
        <v>3.5833333333333335</v>
      </c>
      <c r="E100">
        <f t="shared" si="7"/>
        <v>281.96861374252376</v>
      </c>
    </row>
    <row r="101" spans="2:5">
      <c r="B101">
        <f t="shared" si="17"/>
        <v>220</v>
      </c>
      <c r="C101">
        <f t="shared" si="18"/>
        <v>2.7727253381746676E-7</v>
      </c>
      <c r="D101" s="13">
        <f t="shared" si="8"/>
        <v>3.6666666666666665</v>
      </c>
      <c r="E101">
        <f t="shared" si="7"/>
        <v>277.27253381746675</v>
      </c>
    </row>
    <row r="102" spans="2:5">
      <c r="B102">
        <f t="shared" si="17"/>
        <v>225</v>
      </c>
      <c r="C102">
        <f t="shared" si="18"/>
        <v>2.7265471467461949E-7</v>
      </c>
      <c r="D102" s="13">
        <f t="shared" si="8"/>
        <v>3.75</v>
      </c>
      <c r="E102">
        <f t="shared" si="7"/>
        <v>272.65471467461947</v>
      </c>
    </row>
    <row r="103" spans="2:5">
      <c r="B103">
        <f t="shared" si="17"/>
        <v>230</v>
      </c>
      <c r="C103">
        <f t="shared" si="18"/>
        <v>2.6811385208787637E-7</v>
      </c>
      <c r="D103" s="13">
        <f t="shared" si="8"/>
        <v>3.8333333333333335</v>
      </c>
      <c r="E103">
        <f t="shared" ref="E103:E166" si="19">C103*10^9</f>
        <v>268.11385208787635</v>
      </c>
    </row>
    <row r="104" spans="2:5">
      <c r="B104">
        <f t="shared" si="17"/>
        <v>235</v>
      </c>
      <c r="C104">
        <f t="shared" si="18"/>
        <v>2.6364866356622938E-7</v>
      </c>
      <c r="D104" s="13">
        <f t="shared" ref="D104:D167" si="20">B104/60</f>
        <v>3.9166666666666665</v>
      </c>
      <c r="E104">
        <f t="shared" si="19"/>
        <v>263.6486635662294</v>
      </c>
    </row>
    <row r="105" spans="2:5">
      <c r="B105">
        <f t="shared" si="17"/>
        <v>240</v>
      </c>
      <c r="C105">
        <f t="shared" si="18"/>
        <v>2.5925788799154981E-7</v>
      </c>
      <c r="D105" s="13">
        <f t="shared" si="20"/>
        <v>4</v>
      </c>
      <c r="E105">
        <f t="shared" si="19"/>
        <v>259.25788799154981</v>
      </c>
    </row>
    <row r="106" spans="2:5">
      <c r="B106">
        <f t="shared" si="17"/>
        <v>245</v>
      </c>
      <c r="C106">
        <f t="shared" si="18"/>
        <v>2.5494028526240642E-7</v>
      </c>
      <c r="D106" s="13">
        <f t="shared" si="20"/>
        <v>4.083333333333333</v>
      </c>
      <c r="E106">
        <f t="shared" si="19"/>
        <v>254.94028526240643</v>
      </c>
    </row>
    <row r="107" spans="2:5">
      <c r="B107">
        <f t="shared" si="17"/>
        <v>250</v>
      </c>
      <c r="C107">
        <f t="shared" si="18"/>
        <v>2.5069463594381955E-7</v>
      </c>
      <c r="D107" s="13">
        <f t="shared" si="20"/>
        <v>4.166666666666667</v>
      </c>
      <c r="E107">
        <f t="shared" si="19"/>
        <v>250.69463594381955</v>
      </c>
    </row>
    <row r="108" spans="2:5">
      <c r="B108">
        <f t="shared" si="17"/>
        <v>255</v>
      </c>
      <c r="C108">
        <f t="shared" si="18"/>
        <v>2.4651974092285179E-7</v>
      </c>
      <c r="D108" s="13">
        <f t="shared" si="20"/>
        <v>4.25</v>
      </c>
      <c r="E108">
        <f t="shared" si="19"/>
        <v>246.51974092285178</v>
      </c>
    </row>
    <row r="109" spans="2:5">
      <c r="B109">
        <f t="shared" si="17"/>
        <v>260</v>
      </c>
      <c r="C109">
        <f t="shared" si="18"/>
        <v>2.4241442106993883E-7</v>
      </c>
      <c r="D109" s="13">
        <f t="shared" si="20"/>
        <v>4.333333333333333</v>
      </c>
      <c r="E109">
        <f t="shared" si="19"/>
        <v>242.41442106993884</v>
      </c>
    </row>
    <row r="110" spans="2:5">
      <c r="B110">
        <f t="shared" si="17"/>
        <v>265</v>
      </c>
      <c r="C110">
        <f t="shared" si="18"/>
        <v>2.3837751690586366E-7</v>
      </c>
      <c r="D110" s="13">
        <f t="shared" si="20"/>
        <v>4.416666666666667</v>
      </c>
      <c r="E110">
        <f t="shared" si="19"/>
        <v>238.37751690586364</v>
      </c>
    </row>
    <row r="111" spans="2:5">
      <c r="B111">
        <f t="shared" si="17"/>
        <v>270</v>
      </c>
      <c r="C111">
        <f t="shared" si="18"/>
        <v>2.3440788827428113E-7</v>
      </c>
      <c r="D111" s="13">
        <f t="shared" si="20"/>
        <v>4.5</v>
      </c>
      <c r="E111">
        <f t="shared" si="19"/>
        <v>234.40788827428113</v>
      </c>
    </row>
    <row r="112" spans="2:5">
      <c r="B112">
        <f t="shared" si="17"/>
        <v>275</v>
      </c>
      <c r="C112">
        <f t="shared" si="18"/>
        <v>2.3050441401969974E-7</v>
      </c>
      <c r="D112" s="13">
        <f t="shared" si="20"/>
        <v>4.583333333333333</v>
      </c>
      <c r="E112">
        <f t="shared" si="19"/>
        <v>230.50441401969974</v>
      </c>
    </row>
    <row r="113" spans="2:5">
      <c r="B113">
        <f t="shared" si="17"/>
        <v>280</v>
      </c>
      <c r="C113">
        <f t="shared" si="18"/>
        <v>2.2666599167083E-7</v>
      </c>
      <c r="D113" s="13">
        <f t="shared" si="20"/>
        <v>4.666666666666667</v>
      </c>
      <c r="E113">
        <f t="shared" si="19"/>
        <v>226.66599167083001</v>
      </c>
    </row>
    <row r="114" spans="2:5">
      <c r="B114">
        <f t="shared" si="17"/>
        <v>285</v>
      </c>
      <c r="C114">
        <f t="shared" si="18"/>
        <v>2.2289153712920966E-7</v>
      </c>
      <c r="D114" s="13">
        <f t="shared" si="20"/>
        <v>4.75</v>
      </c>
      <c r="E114">
        <f t="shared" si="19"/>
        <v>222.89153712920967</v>
      </c>
    </row>
    <row r="115" spans="2:5">
      <c r="B115">
        <f t="shared" si="17"/>
        <v>290</v>
      </c>
      <c r="C115">
        <f t="shared" si="18"/>
        <v>2.1917998436301829E-7</v>
      </c>
      <c r="D115" s="13">
        <f t="shared" si="20"/>
        <v>4.833333333333333</v>
      </c>
      <c r="E115">
        <f t="shared" si="19"/>
        <v>219.17998436301829</v>
      </c>
    </row>
    <row r="116" spans="2:5">
      <c r="B116">
        <f t="shared" si="17"/>
        <v>295</v>
      </c>
      <c r="C116">
        <f t="shared" si="18"/>
        <v>2.1553028510599418E-7</v>
      </c>
      <c r="D116" s="13">
        <f t="shared" si="20"/>
        <v>4.916666666666667</v>
      </c>
      <c r="E116">
        <f t="shared" si="19"/>
        <v>215.53028510599418</v>
      </c>
    </row>
    <row r="117" spans="2:5">
      <c r="B117">
        <f t="shared" si="17"/>
        <v>300</v>
      </c>
      <c r="C117">
        <f t="shared" si="18"/>
        <v>2.1194140856136918E-7</v>
      </c>
      <c r="D117" s="13">
        <f t="shared" si="20"/>
        <v>5</v>
      </c>
      <c r="E117">
        <f t="shared" si="19"/>
        <v>211.94140856136917</v>
      </c>
    </row>
    <row r="118" spans="2:5">
      <c r="B118">
        <f t="shared" si="17"/>
        <v>305</v>
      </c>
      <c r="C118">
        <f t="shared" si="18"/>
        <v>2.0841234111073724E-7</v>
      </c>
      <c r="D118" s="13">
        <f t="shared" si="20"/>
        <v>5.083333333333333</v>
      </c>
      <c r="E118">
        <f t="shared" si="19"/>
        <v>208.41234111073723</v>
      </c>
    </row>
    <row r="119" spans="2:5">
      <c r="B119">
        <f t="shared" si="17"/>
        <v>310</v>
      </c>
      <c r="C119">
        <f t="shared" si="18"/>
        <v>2.0494208602777464E-7</v>
      </c>
      <c r="D119" s="13">
        <f t="shared" si="20"/>
        <v>5.166666666666667</v>
      </c>
      <c r="E119">
        <f t="shared" si="19"/>
        <v>204.94208602777465</v>
      </c>
    </row>
    <row r="120" spans="2:5">
      <c r="B120">
        <f t="shared" si="17"/>
        <v>315</v>
      </c>
      <c r="C120">
        <f t="shared" si="18"/>
        <v>2.0152966319673158E-7</v>
      </c>
      <c r="D120" s="13">
        <f t="shared" si="20"/>
        <v>5.25</v>
      </c>
      <c r="E120">
        <f t="shared" si="19"/>
        <v>201.52966319673158</v>
      </c>
    </row>
    <row r="121" spans="2:5">
      <c r="B121">
        <f t="shared" si="17"/>
        <v>320</v>
      </c>
      <c r="C121">
        <f t="shared" si="18"/>
        <v>1.9817410883561442E-7</v>
      </c>
      <c r="D121" s="13">
        <f t="shared" si="20"/>
        <v>5.333333333333333</v>
      </c>
      <c r="E121">
        <f t="shared" si="19"/>
        <v>198.17410883561442</v>
      </c>
    </row>
    <row r="122" spans="2:5">
      <c r="B122">
        <f t="shared" si="17"/>
        <v>325</v>
      </c>
      <c r="C122">
        <f t="shared" si="18"/>
        <v>1.9487447522398177E-7</v>
      </c>
      <c r="D122" s="13">
        <f t="shared" si="20"/>
        <v>5.416666666666667</v>
      </c>
      <c r="E122">
        <f t="shared" si="19"/>
        <v>194.87447522398176</v>
      </c>
    </row>
    <row r="123" spans="2:5">
      <c r="B123">
        <f t="shared" si="17"/>
        <v>330</v>
      </c>
      <c r="C123">
        <f t="shared" si="18"/>
        <v>1.9162983043527654E-7</v>
      </c>
      <c r="D123" s="13">
        <f t="shared" si="20"/>
        <v>5.5</v>
      </c>
      <c r="E123">
        <f t="shared" si="19"/>
        <v>191.62983043527655</v>
      </c>
    </row>
    <row r="124" spans="2:5">
      <c r="B124">
        <f t="shared" si="17"/>
        <v>335</v>
      </c>
      <c r="C124">
        <f t="shared" si="18"/>
        <v>1.8843925807361875E-7</v>
      </c>
      <c r="D124" s="13">
        <f t="shared" si="20"/>
        <v>5.583333333333333</v>
      </c>
      <c r="E124">
        <f t="shared" si="19"/>
        <v>188.43925807361876</v>
      </c>
    </row>
    <row r="125" spans="2:5">
      <c r="B125">
        <f t="shared" si="17"/>
        <v>340</v>
      </c>
      <c r="C125">
        <f t="shared" si="18"/>
        <v>1.8530185701498498E-7</v>
      </c>
      <c r="D125" s="13">
        <f t="shared" si="20"/>
        <v>5.666666666666667</v>
      </c>
      <c r="E125">
        <f t="shared" si="19"/>
        <v>185.30185701498499</v>
      </c>
    </row>
    <row r="126" spans="2:5">
      <c r="B126">
        <f t="shared" si="17"/>
        <v>345</v>
      </c>
      <c r="C126">
        <f t="shared" si="18"/>
        <v>1.8221674115270067E-7</v>
      </c>
      <c r="D126" s="13">
        <f t="shared" si="20"/>
        <v>5.75</v>
      </c>
      <c r="E126">
        <f t="shared" si="19"/>
        <v>182.21674115270068</v>
      </c>
    </row>
    <row r="127" spans="2:5">
      <c r="B127">
        <f t="shared" si="17"/>
        <v>350</v>
      </c>
      <c r="C127">
        <f t="shared" si="18"/>
        <v>1.7918303914717412E-7</v>
      </c>
      <c r="D127" s="13">
        <f t="shared" si="20"/>
        <v>5.833333333333333</v>
      </c>
      <c r="E127">
        <f t="shared" si="19"/>
        <v>179.18303914717413</v>
      </c>
    </row>
    <row r="128" spans="2:5">
      <c r="B128">
        <f t="shared" si="17"/>
        <v>355</v>
      </c>
      <c r="C128">
        <f t="shared" si="18"/>
        <v>1.7619989417980126E-7</v>
      </c>
      <c r="D128" s="13">
        <f t="shared" si="20"/>
        <v>5.916666666666667</v>
      </c>
      <c r="E128">
        <f t="shared" si="19"/>
        <v>176.19989417980125</v>
      </c>
    </row>
    <row r="129" spans="2:5">
      <c r="B129">
        <f t="shared" si="17"/>
        <v>360</v>
      </c>
      <c r="C129">
        <f t="shared" si="18"/>
        <v>1.7326646371097126E-7</v>
      </c>
      <c r="D129" s="13">
        <f t="shared" si="20"/>
        <v>6</v>
      </c>
      <c r="E129">
        <f t="shared" si="19"/>
        <v>173.26646371097127</v>
      </c>
    </row>
    <row r="130" spans="2:5">
      <c r="B130">
        <f t="shared" si="17"/>
        <v>365</v>
      </c>
      <c r="C130">
        <f t="shared" si="18"/>
        <v>1.7038191924210557E-7</v>
      </c>
      <c r="D130" s="13">
        <f t="shared" si="20"/>
        <v>6.083333333333333</v>
      </c>
      <c r="E130">
        <f t="shared" si="19"/>
        <v>170.38191924210557</v>
      </c>
    </row>
    <row r="131" spans="2:5">
      <c r="B131">
        <f t="shared" si="17"/>
        <v>370</v>
      </c>
      <c r="C131">
        <f t="shared" si="18"/>
        <v>1.6754544608166193E-7</v>
      </c>
      <c r="D131" s="13">
        <f t="shared" si="20"/>
        <v>6.166666666666667</v>
      </c>
      <c r="E131">
        <f t="shared" si="19"/>
        <v>167.54544608166194</v>
      </c>
    </row>
    <row r="132" spans="2:5">
      <c r="B132">
        <f t="shared" si="17"/>
        <v>375</v>
      </c>
      <c r="C132">
        <f t="shared" si="18"/>
        <v>1.6475624311503867E-7</v>
      </c>
      <c r="D132" s="13">
        <f t="shared" si="20"/>
        <v>6.25</v>
      </c>
      <c r="E132">
        <f t="shared" si="19"/>
        <v>164.75624311503867</v>
      </c>
    </row>
    <row r="133" spans="2:5">
      <c r="B133">
        <f t="shared" si="17"/>
        <v>380</v>
      </c>
      <c r="C133">
        <f t="shared" si="18"/>
        <v>1.6201352257831288E-7</v>
      </c>
      <c r="D133" s="13">
        <f t="shared" si="20"/>
        <v>6.333333333333333</v>
      </c>
      <c r="E133">
        <f t="shared" si="19"/>
        <v>162.01352257831289</v>
      </c>
    </row>
    <row r="134" spans="2:5">
      <c r="B134">
        <f t="shared" si="17"/>
        <v>385</v>
      </c>
      <c r="C134">
        <f t="shared" si="18"/>
        <v>1.5931650983575003E-7</v>
      </c>
      <c r="D134" s="13">
        <f t="shared" si="20"/>
        <v>6.416666666666667</v>
      </c>
      <c r="E134">
        <f t="shared" si="19"/>
        <v>159.31650983575003</v>
      </c>
    </row>
    <row r="135" spans="2:5">
      <c r="B135">
        <f t="shared" si="17"/>
        <v>390</v>
      </c>
      <c r="C135">
        <f t="shared" si="18"/>
        <v>1.5666444316102051E-7</v>
      </c>
      <c r="D135" s="13">
        <f t="shared" si="20"/>
        <v>6.5</v>
      </c>
      <c r="E135">
        <f t="shared" si="19"/>
        <v>156.6644431610205</v>
      </c>
    </row>
    <row r="136" spans="2:5">
      <c r="B136">
        <f t="shared" si="17"/>
        <v>395</v>
      </c>
      <c r="C136">
        <f t="shared" si="18"/>
        <v>1.5405657352206315E-7</v>
      </c>
      <c r="D136" s="13">
        <f t="shared" si="20"/>
        <v>6.583333333333333</v>
      </c>
      <c r="E136">
        <f t="shared" si="19"/>
        <v>154.05657352206313</v>
      </c>
    </row>
    <row r="137" spans="2:5">
      <c r="B137">
        <f t="shared" si="17"/>
        <v>400</v>
      </c>
      <c r="C137">
        <f t="shared" si="18"/>
        <v>1.514921643695334E-7</v>
      </c>
      <c r="D137" s="13">
        <f t="shared" si="20"/>
        <v>6.666666666666667</v>
      </c>
      <c r="E137">
        <f t="shared" si="19"/>
        <v>151.49216436953341</v>
      </c>
    </row>
    <row r="138" spans="2:5">
      <c r="B138">
        <f t="shared" si="17"/>
        <v>405</v>
      </c>
      <c r="C138">
        <f t="shared" si="18"/>
        <v>1.4897049142877721E-7</v>
      </c>
      <c r="D138" s="13">
        <f t="shared" si="20"/>
        <v>6.75</v>
      </c>
      <c r="E138">
        <f t="shared" si="19"/>
        <v>148.97049142877719</v>
      </c>
    </row>
    <row r="139" spans="2:5">
      <c r="B139">
        <f t="shared" si="17"/>
        <v>410</v>
      </c>
      <c r="C139">
        <f t="shared" si="18"/>
        <v>1.4649084249527173E-7</v>
      </c>
      <c r="D139" s="13">
        <f t="shared" si="20"/>
        <v>6.833333333333333</v>
      </c>
      <c r="E139">
        <f t="shared" si="19"/>
        <v>146.49084249527172</v>
      </c>
    </row>
    <row r="140" spans="2:5">
      <c r="B140">
        <f t="shared" si="17"/>
        <v>415</v>
      </c>
      <c r="C140">
        <f t="shared" si="18"/>
        <v>1.4405251723347512E-7</v>
      </c>
      <c r="D140" s="13">
        <f t="shared" si="20"/>
        <v>6.916666666666667</v>
      </c>
      <c r="E140">
        <f t="shared" si="19"/>
        <v>144.05251723347513</v>
      </c>
    </row>
    <row r="141" spans="2:5">
      <c r="B141">
        <f t="shared" si="17"/>
        <v>420</v>
      </c>
      <c r="C141">
        <f t="shared" si="18"/>
        <v>1.4165482697902838E-7</v>
      </c>
      <c r="D141" s="13">
        <f t="shared" si="20"/>
        <v>7</v>
      </c>
      <c r="E141">
        <f t="shared" si="19"/>
        <v>141.65482697902837</v>
      </c>
    </row>
    <row r="142" spans="2:5">
      <c r="B142">
        <f t="shared" si="17"/>
        <v>425</v>
      </c>
      <c r="C142">
        <f t="shared" si="18"/>
        <v>1.3929709454425335E-7</v>
      </c>
      <c r="D142" s="13">
        <f t="shared" si="20"/>
        <v>7.083333333333333</v>
      </c>
      <c r="E142">
        <f t="shared" si="19"/>
        <v>139.29709454425335</v>
      </c>
    </row>
    <row r="143" spans="2:5">
      <c r="B143">
        <f t="shared" si="17"/>
        <v>430</v>
      </c>
      <c r="C143">
        <f t="shared" si="18"/>
        <v>1.3697865402689273E-7</v>
      </c>
      <c r="D143" s="13">
        <f t="shared" si="20"/>
        <v>7.166666666666667</v>
      </c>
      <c r="E143">
        <f t="shared" si="19"/>
        <v>136.97865402689274</v>
      </c>
    </row>
    <row r="144" spans="2:5">
      <c r="B144">
        <f t="shared" si="17"/>
        <v>435</v>
      </c>
      <c r="C144">
        <f t="shared" si="18"/>
        <v>1.3469885062203682E-7</v>
      </c>
      <c r="D144" s="13">
        <f t="shared" si="20"/>
        <v>7.25</v>
      </c>
      <c r="E144">
        <f t="shared" si="19"/>
        <v>134.69885062203682</v>
      </c>
    </row>
    <row r="145" spans="2:5">
      <c r="B145">
        <f t="shared" si="17"/>
        <v>440</v>
      </c>
      <c r="C145">
        <f t="shared" si="18"/>
        <v>1.3245704043718472E-7</v>
      </c>
      <c r="D145" s="13">
        <f t="shared" si="20"/>
        <v>7.333333333333333</v>
      </c>
      <c r="E145">
        <f t="shared" si="19"/>
        <v>132.45704043718473</v>
      </c>
    </row>
    <row r="146" spans="2:5">
      <c r="B146">
        <f t="shared" si="17"/>
        <v>445</v>
      </c>
      <c r="C146">
        <f t="shared" si="18"/>
        <v>1.3025259031038793E-7</v>
      </c>
      <c r="D146" s="13">
        <f t="shared" si="20"/>
        <v>7.416666666666667</v>
      </c>
      <c r="E146">
        <f t="shared" si="19"/>
        <v>130.25259031038794</v>
      </c>
    </row>
    <row r="147" spans="2:5">
      <c r="B147">
        <f t="shared" si="17"/>
        <v>450</v>
      </c>
      <c r="C147">
        <f t="shared" si="18"/>
        <v>1.2808487763142392E-7</v>
      </c>
      <c r="D147" s="13">
        <f t="shared" si="20"/>
        <v>7.5</v>
      </c>
      <c r="E147">
        <f t="shared" si="19"/>
        <v>128.08487763142392</v>
      </c>
    </row>
    <row r="148" spans="2:5">
      <c r="B148">
        <f t="shared" si="17"/>
        <v>455</v>
      </c>
      <c r="C148">
        <f t="shared" si="18"/>
        <v>1.2595329016595052E-7</v>
      </c>
      <c r="D148" s="13">
        <f t="shared" si="20"/>
        <v>7.583333333333333</v>
      </c>
      <c r="E148">
        <f t="shared" si="19"/>
        <v>125.95329016595052</v>
      </c>
    </row>
    <row r="149" spans="2:5">
      <c r="B149">
        <f t="shared" si="17"/>
        <v>460</v>
      </c>
      <c r="C149">
        <f t="shared" si="18"/>
        <v>1.2385722588259043E-7</v>
      </c>
      <c r="D149" s="13">
        <f t="shared" si="20"/>
        <v>7.666666666666667</v>
      </c>
      <c r="E149">
        <f t="shared" si="19"/>
        <v>123.85722588259043</v>
      </c>
    </row>
    <row r="150" spans="2:5">
      <c r="B150">
        <f t="shared" si="17"/>
        <v>465</v>
      </c>
      <c r="C150">
        <f t="shared" si="18"/>
        <v>1.2179609278289747E-7</v>
      </c>
      <c r="D150" s="13">
        <f t="shared" si="20"/>
        <v>7.75</v>
      </c>
      <c r="E150">
        <f t="shared" si="19"/>
        <v>121.79609278289747</v>
      </c>
    </row>
    <row r="151" spans="2:5">
      <c r="B151">
        <f t="shared" si="17"/>
        <v>470</v>
      </c>
      <c r="C151">
        <f t="shared" si="18"/>
        <v>1.1976930873415646E-7</v>
      </c>
      <c r="D151" s="13">
        <f t="shared" si="20"/>
        <v>7.833333333333333</v>
      </c>
      <c r="E151">
        <f t="shared" si="19"/>
        <v>119.76930873415647</v>
      </c>
    </row>
    <row r="152" spans="2:5">
      <c r="B152">
        <f t="shared" si="17"/>
        <v>475</v>
      </c>
      <c r="C152">
        <f t="shared" si="18"/>
        <v>1.1777630130496965E-7</v>
      </c>
      <c r="D152" s="13">
        <f t="shared" si="20"/>
        <v>7.916666666666667</v>
      </c>
      <c r="E152">
        <f t="shared" si="19"/>
        <v>117.77630130496965</v>
      </c>
    </row>
    <row r="153" spans="2:5">
      <c r="B153">
        <f t="shared" si="17"/>
        <v>480</v>
      </c>
      <c r="C153">
        <f t="shared" si="18"/>
        <v>1.1581650760358286E-7</v>
      </c>
      <c r="D153" s="13">
        <f t="shared" si="20"/>
        <v>8</v>
      </c>
      <c r="E153">
        <f t="shared" si="19"/>
        <v>115.81650760358286</v>
      </c>
    </row>
    <row r="154" spans="2:5">
      <c r="B154">
        <f t="shared" si="17"/>
        <v>485</v>
      </c>
      <c r="C154">
        <f t="shared" si="18"/>
        <v>1.1388937411890617E-7</v>
      </c>
      <c r="D154" s="13">
        <f t="shared" si="20"/>
        <v>8.0833333333333339</v>
      </c>
      <c r="E154">
        <f t="shared" si="19"/>
        <v>113.88937411890618</v>
      </c>
    </row>
    <row r="155" spans="2:5">
      <c r="B155">
        <f t="shared" si="17"/>
        <v>490</v>
      </c>
      <c r="C155">
        <f t="shared" si="18"/>
        <v>1.1199435656418383E-7</v>
      </c>
      <c r="D155" s="13">
        <f t="shared" si="20"/>
        <v>8.1666666666666661</v>
      </c>
      <c r="E155">
        <f t="shared" si="19"/>
        <v>111.99435656418383</v>
      </c>
    </row>
    <row r="156" spans="2:5">
      <c r="B156">
        <f t="shared" si="17"/>
        <v>495</v>
      </c>
      <c r="C156">
        <f t="shared" si="18"/>
        <v>1.1013091972326973E-7</v>
      </c>
      <c r="D156" s="13">
        <f t="shared" si="20"/>
        <v>8.25</v>
      </c>
      <c r="E156">
        <f t="shared" si="19"/>
        <v>110.13091972326973</v>
      </c>
    </row>
    <row r="157" spans="2:5">
      <c r="B157">
        <f t="shared" si="17"/>
        <v>500</v>
      </c>
      <c r="C157">
        <f t="shared" si="18"/>
        <v>1.082985372994643E-7</v>
      </c>
      <c r="D157" s="13">
        <f t="shared" si="20"/>
        <v>8.3333333333333339</v>
      </c>
      <c r="E157">
        <f t="shared" si="19"/>
        <v>108.2985372994643</v>
      </c>
    </row>
    <row r="158" spans="2:5">
      <c r="B158">
        <f t="shared" si="17"/>
        <v>505</v>
      </c>
      <c r="C158">
        <f t="shared" si="18"/>
        <v>1.064966917668709E-7</v>
      </c>
      <c r="D158" s="13">
        <f t="shared" si="20"/>
        <v>8.4166666666666661</v>
      </c>
      <c r="E158">
        <f t="shared" si="19"/>
        <v>106.4966917668709</v>
      </c>
    </row>
    <row r="159" spans="2:5">
      <c r="B159">
        <f t="shared" ref="B159:B222" si="21">B158+5</f>
        <v>510</v>
      </c>
      <c r="C159">
        <f t="shared" ref="C159:C222" si="22">$I$36*EXP(-$I$32*(B159-180))+(1/$I$32)*($I$33+$I$34*((B159-180)-1/$I$32))</f>
        <v>1.0472487422422914E-7</v>
      </c>
      <c r="D159" s="13">
        <f t="shared" si="20"/>
        <v>8.5</v>
      </c>
      <c r="E159">
        <f t="shared" si="19"/>
        <v>104.72487422422914</v>
      </c>
    </row>
    <row r="160" spans="2:5">
      <c r="B160">
        <f t="shared" si="21"/>
        <v>515</v>
      </c>
      <c r="C160">
        <f t="shared" si="22"/>
        <v>1.0298258425118439E-7</v>
      </c>
      <c r="D160" s="13">
        <f t="shared" si="20"/>
        <v>8.5833333333333339</v>
      </c>
      <c r="E160">
        <f t="shared" si="19"/>
        <v>102.98258425118439</v>
      </c>
    </row>
    <row r="161" spans="2:5">
      <c r="B161">
        <f t="shared" si="21"/>
        <v>520</v>
      </c>
      <c r="C161">
        <f t="shared" si="22"/>
        <v>1.0126932976695212E-7</v>
      </c>
      <c r="D161" s="13">
        <f t="shared" si="20"/>
        <v>8.6666666666666661</v>
      </c>
      <c r="E161">
        <f t="shared" si="19"/>
        <v>101.26932976695211</v>
      </c>
    </row>
    <row r="162" spans="2:5">
      <c r="B162">
        <f t="shared" si="21"/>
        <v>525</v>
      </c>
      <c r="C162">
        <f t="shared" si="22"/>
        <v>9.9584626891338125E-8</v>
      </c>
      <c r="D162" s="13">
        <f t="shared" si="20"/>
        <v>8.75</v>
      </c>
      <c r="E162">
        <f t="shared" si="19"/>
        <v>99.584626891338118</v>
      </c>
    </row>
    <row r="163" spans="2:5">
      <c r="B163">
        <f t="shared" si="21"/>
        <v>530</v>
      </c>
      <c r="C163">
        <f t="shared" si="22"/>
        <v>9.7927999808074499E-8</v>
      </c>
      <c r="D163" s="13">
        <f t="shared" si="20"/>
        <v>8.8333333333333339</v>
      </c>
      <c r="E163">
        <f t="shared" si="19"/>
        <v>97.927999808074503</v>
      </c>
    </row>
    <row r="164" spans="2:5">
      <c r="B164">
        <f t="shared" si="21"/>
        <v>535</v>
      </c>
      <c r="C164">
        <f t="shared" si="22"/>
        <v>9.6298980630433217E-8</v>
      </c>
      <c r="D164" s="13">
        <f t="shared" si="20"/>
        <v>8.9166666666666661</v>
      </c>
      <c r="E164">
        <f t="shared" si="19"/>
        <v>96.298980630433221</v>
      </c>
    </row>
    <row r="165" spans="2:5">
      <c r="B165">
        <f t="shared" si="21"/>
        <v>540</v>
      </c>
      <c r="C165">
        <f t="shared" si="22"/>
        <v>9.4697109269079447E-8</v>
      </c>
      <c r="D165" s="13">
        <f t="shared" si="20"/>
        <v>9</v>
      </c>
      <c r="E165">
        <f t="shared" si="19"/>
        <v>94.697109269079448</v>
      </c>
    </row>
    <row r="166" spans="2:5">
      <c r="B166">
        <f t="shared" si="21"/>
        <v>545</v>
      </c>
      <c r="C166">
        <f t="shared" si="22"/>
        <v>9.3121933302126859E-8</v>
      </c>
      <c r="D166" s="13">
        <f t="shared" si="20"/>
        <v>9.0833333333333339</v>
      </c>
      <c r="E166">
        <f t="shared" si="19"/>
        <v>93.121933302126862</v>
      </c>
    </row>
    <row r="167" spans="2:5">
      <c r="B167">
        <f t="shared" si="21"/>
        <v>550</v>
      </c>
      <c r="C167">
        <f t="shared" si="22"/>
        <v>9.1573007847358679E-8</v>
      </c>
      <c r="D167" s="13">
        <f t="shared" si="20"/>
        <v>9.1666666666666661</v>
      </c>
      <c r="E167">
        <f t="shared" ref="E167:E230" si="23">C167*10^9</f>
        <v>91.573007847358681</v>
      </c>
    </row>
    <row r="168" spans="2:5">
      <c r="B168">
        <f t="shared" si="21"/>
        <v>555</v>
      </c>
      <c r="C168">
        <f t="shared" si="22"/>
        <v>9.0049895436578098E-8</v>
      </c>
      <c r="D168" s="13">
        <f t="shared" ref="D168:D231" si="24">B168/60</f>
        <v>9.25</v>
      </c>
      <c r="E168">
        <f t="shared" si="23"/>
        <v>90.049895436578097</v>
      </c>
    </row>
    <row r="169" spans="2:5">
      <c r="B169">
        <f t="shared" si="21"/>
        <v>560</v>
      </c>
      <c r="C169">
        <f t="shared" si="22"/>
        <v>8.8552165892052617E-8</v>
      </c>
      <c r="D169" s="13">
        <f t="shared" si="24"/>
        <v>9.3333333333333339</v>
      </c>
      <c r="E169">
        <f t="shared" si="23"/>
        <v>88.552165892052614</v>
      </c>
    </row>
    <row r="170" spans="2:5">
      <c r="B170">
        <f t="shared" si="21"/>
        <v>565</v>
      </c>
      <c r="C170">
        <f t="shared" si="22"/>
        <v>8.7079396205017604E-8</v>
      </c>
      <c r="D170" s="13">
        <f t="shared" si="24"/>
        <v>9.4166666666666661</v>
      </c>
      <c r="E170">
        <f t="shared" si="23"/>
        <v>87.079396205017602</v>
      </c>
    </row>
    <row r="171" spans="2:5">
      <c r="B171">
        <f t="shared" si="21"/>
        <v>570</v>
      </c>
      <c r="C171">
        <f t="shared" si="22"/>
        <v>8.5631170416204398E-8</v>
      </c>
      <c r="D171" s="13">
        <f t="shared" si="24"/>
        <v>9.5</v>
      </c>
      <c r="E171">
        <f t="shared" si="23"/>
        <v>85.631170416204398</v>
      </c>
    </row>
    <row r="172" spans="2:5">
      <c r="B172">
        <f t="shared" si="21"/>
        <v>575</v>
      </c>
      <c r="C172">
        <f t="shared" si="22"/>
        <v>8.4207079498359659E-8</v>
      </c>
      <c r="D172" s="13">
        <f t="shared" si="24"/>
        <v>9.5833333333333339</v>
      </c>
      <c r="E172">
        <f t="shared" si="23"/>
        <v>84.207079498359661</v>
      </c>
    </row>
    <row r="173" spans="2:5">
      <c r="B173">
        <f t="shared" si="21"/>
        <v>580</v>
      </c>
      <c r="C173">
        <f t="shared" si="22"/>
        <v>8.2806721240722345E-8</v>
      </c>
      <c r="D173" s="13">
        <f t="shared" si="24"/>
        <v>9.6666666666666661</v>
      </c>
      <c r="E173">
        <f t="shared" si="23"/>
        <v>82.806721240722339</v>
      </c>
    </row>
    <row r="174" spans="2:5">
      <c r="B174">
        <f t="shared" si="21"/>
        <v>585</v>
      </c>
      <c r="C174">
        <f t="shared" si="22"/>
        <v>8.1429700135426029E-8</v>
      </c>
      <c r="D174" s="13">
        <f t="shared" si="24"/>
        <v>9.75</v>
      </c>
      <c r="E174">
        <f t="shared" si="23"/>
        <v>81.429700135426032</v>
      </c>
    </row>
    <row r="175" spans="2:5">
      <c r="B175">
        <f t="shared" si="21"/>
        <v>590</v>
      </c>
      <c r="C175">
        <f t="shared" si="22"/>
        <v>8.0075627265794272E-8</v>
      </c>
      <c r="D175" s="13">
        <f t="shared" si="24"/>
        <v>9.8333333333333339</v>
      </c>
      <c r="E175">
        <f t="shared" si="23"/>
        <v>80.075627265794267</v>
      </c>
    </row>
    <row r="176" spans="2:5">
      <c r="B176">
        <f t="shared" si="21"/>
        <v>595</v>
      </c>
      <c r="C176">
        <f t="shared" si="22"/>
        <v>7.8744120196497594E-8</v>
      </c>
      <c r="D176" s="13">
        <f t="shared" si="24"/>
        <v>9.9166666666666661</v>
      </c>
      <c r="E176">
        <f t="shared" si="23"/>
        <v>78.74412019649759</v>
      </c>
    </row>
    <row r="177" spans="2:5">
      <c r="B177">
        <f t="shared" si="21"/>
        <v>600</v>
      </c>
      <c r="C177">
        <f t="shared" si="22"/>
        <v>7.7434802865540936E-8</v>
      </c>
      <c r="D177" s="13">
        <f t="shared" si="24"/>
        <v>10</v>
      </c>
      <c r="E177">
        <f t="shared" si="23"/>
        <v>77.434802865540931</v>
      </c>
    </row>
    <row r="178" spans="2:5">
      <c r="B178">
        <f t="shared" si="21"/>
        <v>605</v>
      </c>
      <c r="C178">
        <f t="shared" si="22"/>
        <v>7.6147305478051335E-8</v>
      </c>
      <c r="D178" s="13">
        <f t="shared" si="24"/>
        <v>10.083333333333334</v>
      </c>
      <c r="E178">
        <f t="shared" si="23"/>
        <v>76.147305478051337</v>
      </c>
    </row>
    <row r="179" spans="2:5">
      <c r="B179">
        <f t="shared" si="21"/>
        <v>610</v>
      </c>
      <c r="C179">
        <f t="shared" si="22"/>
        <v>7.4881264401835354E-8</v>
      </c>
      <c r="D179" s="13">
        <f t="shared" si="24"/>
        <v>10.166666666666666</v>
      </c>
      <c r="E179">
        <f t="shared" si="23"/>
        <v>74.881264401835352</v>
      </c>
    </row>
    <row r="180" spans="2:5">
      <c r="B180">
        <f t="shared" si="21"/>
        <v>615</v>
      </c>
      <c r="C180">
        <f t="shared" si="22"/>
        <v>7.3636322064677399E-8</v>
      </c>
      <c r="D180" s="13">
        <f t="shared" si="24"/>
        <v>10.25</v>
      </c>
      <c r="E180">
        <f t="shared" si="23"/>
        <v>73.636322064677401</v>
      </c>
    </row>
    <row r="181" spans="2:5">
      <c r="B181">
        <f t="shared" si="21"/>
        <v>620</v>
      </c>
      <c r="C181">
        <f t="shared" si="22"/>
        <v>7.2412126853349239E-8</v>
      </c>
      <c r="D181" s="13">
        <f t="shared" si="24"/>
        <v>10.333333333333334</v>
      </c>
      <c r="E181">
        <f t="shared" si="23"/>
        <v>72.412126853349235</v>
      </c>
    </row>
    <row r="182" spans="2:5">
      <c r="B182">
        <f t="shared" si="21"/>
        <v>625</v>
      </c>
      <c r="C182">
        <f t="shared" si="22"/>
        <v>7.1208333014302841E-8</v>
      </c>
      <c r="D182" s="13">
        <f t="shared" si="24"/>
        <v>10.416666666666666</v>
      </c>
      <c r="E182">
        <f t="shared" si="23"/>
        <v>71.208333014302838</v>
      </c>
    </row>
    <row r="183" spans="2:5">
      <c r="B183">
        <f t="shared" si="21"/>
        <v>630</v>
      </c>
      <c r="C183">
        <f t="shared" si="22"/>
        <v>7.0024600556017942E-8</v>
      </c>
      <c r="D183" s="13">
        <f t="shared" si="24"/>
        <v>10.5</v>
      </c>
      <c r="E183">
        <f t="shared" si="23"/>
        <v>70.024600556017944</v>
      </c>
    </row>
    <row r="184" spans="2:5">
      <c r="B184">
        <f t="shared" si="21"/>
        <v>635</v>
      </c>
      <c r="C184">
        <f t="shared" si="22"/>
        <v>6.8860595152977178E-8</v>
      </c>
      <c r="D184" s="13">
        <f t="shared" si="24"/>
        <v>10.583333333333334</v>
      </c>
      <c r="E184">
        <f t="shared" si="23"/>
        <v>68.860595152977183</v>
      </c>
    </row>
    <row r="185" spans="2:5">
      <c r="B185">
        <f t="shared" si="21"/>
        <v>640</v>
      </c>
      <c r="C185">
        <f t="shared" si="22"/>
        <v>6.7715988051241329E-8</v>
      </c>
      <c r="D185" s="13">
        <f t="shared" si="24"/>
        <v>10.666666666666666</v>
      </c>
      <c r="E185">
        <f t="shared" si="23"/>
        <v>67.715988051241325</v>
      </c>
    </row>
    <row r="186" spans="2:5">
      <c r="B186">
        <f t="shared" si="21"/>
        <v>645</v>
      </c>
      <c r="C186">
        <f t="shared" si="22"/>
        <v>6.659045597559836E-8</v>
      </c>
      <c r="D186" s="13">
        <f t="shared" si="24"/>
        <v>10.75</v>
      </c>
      <c r="E186">
        <f t="shared" si="23"/>
        <v>66.59045597559836</v>
      </c>
    </row>
    <row r="187" spans="2:5">
      <c r="B187">
        <f t="shared" si="21"/>
        <v>650</v>
      </c>
      <c r="C187">
        <f t="shared" si="22"/>
        <v>6.5483681038259618E-8</v>
      </c>
      <c r="D187" s="13">
        <f t="shared" si="24"/>
        <v>10.833333333333334</v>
      </c>
      <c r="E187">
        <f t="shared" si="23"/>
        <v>65.483681038259618</v>
      </c>
    </row>
    <row r="188" spans="2:5">
      <c r="B188">
        <f t="shared" si="21"/>
        <v>655</v>
      </c>
      <c r="C188">
        <f t="shared" si="22"/>
        <v>6.4395350649077749E-8</v>
      </c>
      <c r="D188" s="13">
        <f t="shared" si="24"/>
        <v>10.916666666666666</v>
      </c>
      <c r="E188">
        <f t="shared" si="23"/>
        <v>64.395350649077756</v>
      </c>
    </row>
    <row r="189" spans="2:5">
      <c r="B189">
        <f t="shared" si="21"/>
        <v>660</v>
      </c>
      <c r="C189">
        <f t="shared" si="22"/>
        <v>6.3325157427260842E-8</v>
      </c>
      <c r="D189" s="13">
        <f t="shared" si="24"/>
        <v>11</v>
      </c>
      <c r="E189">
        <f t="shared" si="23"/>
        <v>63.325157427260841</v>
      </c>
    </row>
    <row r="190" spans="2:5">
      <c r="B190">
        <f t="shared" si="21"/>
        <v>665</v>
      </c>
      <c r="C190">
        <f t="shared" si="22"/>
        <v>6.2272799114557834E-8</v>
      </c>
      <c r="D190" s="13">
        <f t="shared" si="24"/>
        <v>11.083333333333334</v>
      </c>
      <c r="E190">
        <f t="shared" si="23"/>
        <v>62.272799114557834</v>
      </c>
    </row>
    <row r="191" spans="2:5">
      <c r="B191">
        <f t="shared" si="21"/>
        <v>670</v>
      </c>
      <c r="C191">
        <f t="shared" si="22"/>
        <v>6.1237978489890645E-8</v>
      </c>
      <c r="D191" s="13">
        <f t="shared" si="24"/>
        <v>11.166666666666666</v>
      </c>
      <c r="E191">
        <f t="shared" si="23"/>
        <v>61.237978489890644</v>
      </c>
    </row>
    <row r="192" spans="2:5">
      <c r="B192">
        <f t="shared" si="21"/>
        <v>675</v>
      </c>
      <c r="C192">
        <f t="shared" si="22"/>
        <v>6.0220403285409166E-8</v>
      </c>
      <c r="D192" s="13">
        <f t="shared" si="24"/>
        <v>11.25</v>
      </c>
      <c r="E192">
        <f t="shared" si="23"/>
        <v>60.220403285409169</v>
      </c>
    </row>
    <row r="193" spans="2:5">
      <c r="B193">
        <f t="shared" si="21"/>
        <v>680</v>
      </c>
      <c r="C193">
        <f t="shared" si="22"/>
        <v>5.921978610394494E-8</v>
      </c>
      <c r="D193" s="13">
        <f t="shared" si="24"/>
        <v>11.333333333333334</v>
      </c>
      <c r="E193">
        <f t="shared" si="23"/>
        <v>59.219786103944941</v>
      </c>
    </row>
    <row r="194" spans="2:5">
      <c r="B194">
        <f t="shared" si="21"/>
        <v>685</v>
      </c>
      <c r="C194">
        <f t="shared" si="22"/>
        <v>5.8235844337840669E-8</v>
      </c>
      <c r="D194" s="13">
        <f t="shared" si="24"/>
        <v>11.416666666666666</v>
      </c>
      <c r="E194">
        <f t="shared" si="23"/>
        <v>58.235844337840668</v>
      </c>
    </row>
    <row r="195" spans="2:5">
      <c r="B195">
        <f t="shared" si="21"/>
        <v>690</v>
      </c>
      <c r="C195">
        <f t="shared" si="22"/>
        <v>5.7268300089132407E-8</v>
      </c>
      <c r="D195" s="13">
        <f t="shared" si="24"/>
        <v>11.5</v>
      </c>
      <c r="E195">
        <f t="shared" si="23"/>
        <v>57.26830008913241</v>
      </c>
    </row>
    <row r="196" spans="2:5">
      <c r="B196">
        <f t="shared" si="21"/>
        <v>695</v>
      </c>
      <c r="C196">
        <f t="shared" si="22"/>
        <v>5.6316880091061861E-8</v>
      </c>
      <c r="D196" s="13">
        <f t="shared" si="24"/>
        <v>11.583333333333334</v>
      </c>
      <c r="E196">
        <f t="shared" si="23"/>
        <v>56.316880091061861</v>
      </c>
    </row>
    <row r="197" spans="2:5">
      <c r="B197">
        <f t="shared" si="21"/>
        <v>700</v>
      </c>
      <c r="C197">
        <f t="shared" si="22"/>
        <v>5.5381315630896823E-8</v>
      </c>
      <c r="D197" s="13">
        <f t="shared" si="24"/>
        <v>11.666666666666666</v>
      </c>
      <c r="E197">
        <f t="shared" si="23"/>
        <v>55.381315630896822</v>
      </c>
    </row>
    <row r="198" spans="2:5">
      <c r="B198">
        <f t="shared" si="21"/>
        <v>705</v>
      </c>
      <c r="C198">
        <f t="shared" si="22"/>
        <v>5.4461342474037645E-8</v>
      </c>
      <c r="D198" s="13">
        <f t="shared" si="24"/>
        <v>11.75</v>
      </c>
      <c r="E198">
        <f t="shared" si="23"/>
        <v>54.461342474037643</v>
      </c>
    </row>
    <row r="199" spans="2:5">
      <c r="B199">
        <f t="shared" si="21"/>
        <v>710</v>
      </c>
      <c r="C199">
        <f t="shared" si="22"/>
        <v>5.3556700789388634E-8</v>
      </c>
      <c r="D199" s="13">
        <f t="shared" si="24"/>
        <v>11.833333333333334</v>
      </c>
      <c r="E199">
        <f t="shared" si="23"/>
        <v>53.556700789388636</v>
      </c>
    </row>
    <row r="200" spans="2:5">
      <c r="B200">
        <f t="shared" si="21"/>
        <v>715</v>
      </c>
      <c r="C200">
        <f t="shared" si="22"/>
        <v>5.2667135075973089E-8</v>
      </c>
      <c r="D200" s="13">
        <f t="shared" si="24"/>
        <v>11.916666666666666</v>
      </c>
      <c r="E200">
        <f t="shared" si="23"/>
        <v>52.667135075973093</v>
      </c>
    </row>
    <row r="201" spans="2:5">
      <c r="B201">
        <f t="shared" si="21"/>
        <v>720</v>
      </c>
      <c r="C201">
        <f t="shared" si="22"/>
        <v>5.1792394090771252E-8</v>
      </c>
      <c r="D201" s="13">
        <f t="shared" si="24"/>
        <v>12</v>
      </c>
      <c r="E201">
        <f t="shared" si="23"/>
        <v>51.792394090771253</v>
      </c>
    </row>
    <row r="202" spans="2:5">
      <c r="B202">
        <f t="shared" si="21"/>
        <v>725</v>
      </c>
      <c r="C202">
        <f t="shared" si="22"/>
        <v>5.0932230777760961E-8</v>
      </c>
      <c r="D202" s="13">
        <f t="shared" si="24"/>
        <v>12.083333333333334</v>
      </c>
      <c r="E202">
        <f t="shared" si="23"/>
        <v>50.932230777760964</v>
      </c>
    </row>
    <row r="203" spans="2:5">
      <c r="B203">
        <f t="shared" si="21"/>
        <v>730</v>
      </c>
      <c r="C203">
        <f t="shared" si="22"/>
        <v>5.0086402198140791E-8</v>
      </c>
      <c r="D203" s="13">
        <f t="shared" si="24"/>
        <v>12.166666666666666</v>
      </c>
      <c r="E203">
        <f t="shared" si="23"/>
        <v>50.086402198140789</v>
      </c>
    </row>
    <row r="204" spans="2:5">
      <c r="B204">
        <f t="shared" si="21"/>
        <v>735</v>
      </c>
      <c r="C204">
        <f t="shared" si="22"/>
        <v>4.9254669461715949E-8</v>
      </c>
      <c r="D204" s="13">
        <f t="shared" si="24"/>
        <v>12.25</v>
      </c>
      <c r="E204">
        <f t="shared" si="23"/>
        <v>49.254669461715949</v>
      </c>
    </row>
    <row r="205" spans="2:5">
      <c r="B205">
        <f t="shared" si="21"/>
        <v>740</v>
      </c>
      <c r="C205">
        <f t="shared" si="22"/>
        <v>4.8436797659427852E-8</v>
      </c>
      <c r="D205" s="13">
        <f t="shared" si="24"/>
        <v>12.333333333333334</v>
      </c>
      <c r="E205">
        <f t="shared" si="23"/>
        <v>48.436797659427853</v>
      </c>
    </row>
    <row r="206" spans="2:5">
      <c r="B206">
        <f t="shared" si="21"/>
        <v>745</v>
      </c>
      <c r="C206">
        <f t="shared" si="22"/>
        <v>4.7632555797007864E-8</v>
      </c>
      <c r="D206" s="13">
        <f t="shared" si="24"/>
        <v>12.416666666666666</v>
      </c>
      <c r="E206">
        <f t="shared" si="23"/>
        <v>47.632555797007861</v>
      </c>
    </row>
    <row r="207" spans="2:5">
      <c r="B207">
        <f t="shared" si="21"/>
        <v>750</v>
      </c>
      <c r="C207">
        <f t="shared" si="22"/>
        <v>4.6841716729736856E-8</v>
      </c>
      <c r="D207" s="13">
        <f t="shared" si="24"/>
        <v>12.5</v>
      </c>
      <c r="E207">
        <f t="shared" si="23"/>
        <v>46.841716729736859</v>
      </c>
    </row>
    <row r="208" spans="2:5">
      <c r="B208">
        <f t="shared" si="21"/>
        <v>755</v>
      </c>
      <c r="C208">
        <f t="shared" si="22"/>
        <v>4.6064057098291956E-8</v>
      </c>
      <c r="D208" s="13">
        <f t="shared" si="24"/>
        <v>12.583333333333334</v>
      </c>
      <c r="E208">
        <f t="shared" si="23"/>
        <v>46.064057098291954</v>
      </c>
    </row>
    <row r="209" spans="2:5">
      <c r="B209">
        <f t="shared" si="21"/>
        <v>760</v>
      </c>
      <c r="C209">
        <f t="shared" si="22"/>
        <v>4.5299357265662486E-8</v>
      </c>
      <c r="D209" s="13">
        <f t="shared" si="24"/>
        <v>12.666666666666666</v>
      </c>
      <c r="E209">
        <f t="shared" si="23"/>
        <v>45.299357265662486</v>
      </c>
    </row>
    <row r="210" spans="2:5">
      <c r="B210">
        <f t="shared" si="21"/>
        <v>765</v>
      </c>
      <c r="C210">
        <f t="shared" si="22"/>
        <v>4.4547401255117027E-8</v>
      </c>
      <c r="D210" s="13">
        <f t="shared" si="24"/>
        <v>12.75</v>
      </c>
      <c r="E210">
        <f t="shared" si="23"/>
        <v>44.547401255117023</v>
      </c>
    </row>
    <row r="211" spans="2:5">
      <c r="B211">
        <f t="shared" si="21"/>
        <v>770</v>
      </c>
      <c r="C211">
        <f t="shared" si="22"/>
        <v>4.3807976689204481E-8</v>
      </c>
      <c r="D211" s="13">
        <f t="shared" si="24"/>
        <v>12.833333333333334</v>
      </c>
      <c r="E211">
        <f t="shared" si="23"/>
        <v>43.80797668920448</v>
      </c>
    </row>
    <row r="212" spans="2:5">
      <c r="B212">
        <f t="shared" si="21"/>
        <v>775</v>
      </c>
      <c r="C212">
        <f t="shared" si="22"/>
        <v>4.3080874729771572E-8</v>
      </c>
      <c r="D212" s="13">
        <f t="shared" si="24"/>
        <v>12.916666666666666</v>
      </c>
      <c r="E212">
        <f t="shared" si="23"/>
        <v>43.080874729771573</v>
      </c>
    </row>
    <row r="213" spans="2:5">
      <c r="B213">
        <f t="shared" si="21"/>
        <v>780</v>
      </c>
      <c r="C213">
        <f t="shared" si="22"/>
        <v>4.2365890018979985E-8</v>
      </c>
      <c r="D213" s="13">
        <f t="shared" si="24"/>
        <v>13</v>
      </c>
      <c r="E213">
        <f t="shared" si="23"/>
        <v>42.365890018979982</v>
      </c>
    </row>
    <row r="214" spans="2:5">
      <c r="B214">
        <f t="shared" si="21"/>
        <v>785</v>
      </c>
      <c r="C214">
        <f t="shared" si="22"/>
        <v>4.1662820621306478E-8</v>
      </c>
      <c r="D214" s="13">
        <f t="shared" si="24"/>
        <v>13.083333333333334</v>
      </c>
      <c r="E214">
        <f t="shared" si="23"/>
        <v>41.66282062130648</v>
      </c>
    </row>
    <row r="215" spans="2:5">
      <c r="B215">
        <f t="shared" si="21"/>
        <v>790</v>
      </c>
      <c r="C215">
        <f t="shared" si="22"/>
        <v>4.0971467966509522E-8</v>
      </c>
      <c r="D215" s="13">
        <f t="shared" si="24"/>
        <v>13.166666666666666</v>
      </c>
      <c r="E215">
        <f t="shared" si="23"/>
        <v>40.971467966509522</v>
      </c>
    </row>
    <row r="216" spans="2:5">
      <c r="B216">
        <f t="shared" si="21"/>
        <v>795</v>
      </c>
      <c r="C216">
        <f t="shared" si="22"/>
        <v>4.0291636793546487E-8</v>
      </c>
      <c r="D216" s="13">
        <f t="shared" si="24"/>
        <v>13.25</v>
      </c>
      <c r="E216">
        <f t="shared" si="23"/>
        <v>40.291636793546488</v>
      </c>
    </row>
    <row r="217" spans="2:5">
      <c r="B217">
        <f t="shared" si="21"/>
        <v>800</v>
      </c>
      <c r="C217">
        <f t="shared" si="22"/>
        <v>3.9623135095425372E-8</v>
      </c>
      <c r="D217" s="13">
        <f t="shared" si="24"/>
        <v>13.333333333333334</v>
      </c>
      <c r="E217">
        <f t="shared" si="23"/>
        <v>39.623135095425376</v>
      </c>
    </row>
    <row r="218" spans="2:5">
      <c r="B218">
        <f t="shared" si="21"/>
        <v>805</v>
      </c>
      <c r="C218">
        <f t="shared" si="22"/>
        <v>3.8965774064975693E-8</v>
      </c>
      <c r="D218" s="13">
        <f t="shared" si="24"/>
        <v>13.416666666666666</v>
      </c>
      <c r="E218">
        <f t="shared" si="23"/>
        <v>38.96577406497569</v>
      </c>
    </row>
    <row r="219" spans="2:5">
      <c r="B219">
        <f t="shared" si="21"/>
        <v>810</v>
      </c>
      <c r="C219">
        <f t="shared" si="22"/>
        <v>3.8319368041522957E-8</v>
      </c>
      <c r="D219" s="13">
        <f t="shared" si="24"/>
        <v>13.5</v>
      </c>
      <c r="E219">
        <f t="shared" si="23"/>
        <v>38.319368041522957</v>
      </c>
    </row>
    <row r="220" spans="2:5">
      <c r="B220">
        <f t="shared" si="21"/>
        <v>815</v>
      </c>
      <c r="C220">
        <f t="shared" si="22"/>
        <v>3.768373445845194E-8</v>
      </c>
      <c r="D220" s="13">
        <f t="shared" si="24"/>
        <v>13.583333333333334</v>
      </c>
      <c r="E220">
        <f t="shared" si="23"/>
        <v>37.683734458451937</v>
      </c>
    </row>
    <row r="221" spans="2:5">
      <c r="B221">
        <f t="shared" si="21"/>
        <v>820</v>
      </c>
      <c r="C221">
        <f t="shared" si="22"/>
        <v>3.7058693791643808E-8</v>
      </c>
      <c r="D221" s="13">
        <f t="shared" si="24"/>
        <v>13.666666666666666</v>
      </c>
      <c r="E221">
        <f t="shared" si="23"/>
        <v>37.058693791643805</v>
      </c>
    </row>
    <row r="222" spans="2:5">
      <c r="B222">
        <f t="shared" si="21"/>
        <v>825</v>
      </c>
      <c r="C222">
        <f t="shared" si="22"/>
        <v>3.6444069508772475E-8</v>
      </c>
      <c r="D222" s="13">
        <f t="shared" si="24"/>
        <v>13.75</v>
      </c>
      <c r="E222">
        <f t="shared" si="23"/>
        <v>36.444069508772472</v>
      </c>
    </row>
    <row r="223" spans="2:5">
      <c r="B223">
        <f t="shared" ref="B223:B286" si="25">B222+5</f>
        <v>830</v>
      </c>
      <c r="C223">
        <f t="shared" ref="C223:C261" si="26">$I$36*EXP(-$I$32*(B223-180))+(1/$I$32)*($I$33+$I$34*((B223-180)-1/$I$32))</f>
        <v>3.5839688019446019E-8</v>
      </c>
      <c r="D223" s="13">
        <f t="shared" si="24"/>
        <v>13.833333333333334</v>
      </c>
      <c r="E223">
        <f t="shared" si="23"/>
        <v>35.839688019446015</v>
      </c>
    </row>
    <row r="224" spans="2:5">
      <c r="B224">
        <f t="shared" si="25"/>
        <v>835</v>
      </c>
      <c r="C224">
        <f t="shared" si="26"/>
        <v>3.5245378626178957E-8</v>
      </c>
      <c r="D224" s="13">
        <f t="shared" si="24"/>
        <v>13.916666666666666</v>
      </c>
      <c r="E224">
        <f t="shared" si="23"/>
        <v>35.245378626178955</v>
      </c>
    </row>
    <row r="225" spans="2:5">
      <c r="B225">
        <f t="shared" si="25"/>
        <v>840</v>
      </c>
      <c r="C225">
        <f t="shared" si="26"/>
        <v>3.4660973476181591E-8</v>
      </c>
      <c r="D225" s="13">
        <f t="shared" si="24"/>
        <v>14</v>
      </c>
      <c r="E225">
        <f t="shared" si="23"/>
        <v>34.660973476181589</v>
      </c>
    </row>
    <row r="226" spans="2:5">
      <c r="B226">
        <f t="shared" si="25"/>
        <v>845</v>
      </c>
      <c r="C226">
        <f t="shared" si="26"/>
        <v>3.4086307513952759E-8</v>
      </c>
      <c r="D226" s="13">
        <f t="shared" si="24"/>
        <v>14.083333333333334</v>
      </c>
      <c r="E226">
        <f t="shared" si="23"/>
        <v>34.086307513952761</v>
      </c>
    </row>
    <row r="227" spans="2:5">
      <c r="B227">
        <f t="shared" si="25"/>
        <v>850</v>
      </c>
      <c r="C227">
        <f t="shared" si="26"/>
        <v>3.3521218434662689E-8</v>
      </c>
      <c r="D227" s="13">
        <f t="shared" si="24"/>
        <v>14.166666666666666</v>
      </c>
      <c r="E227">
        <f t="shared" si="23"/>
        <v>33.521218434662686</v>
      </c>
    </row>
    <row r="228" spans="2:5">
      <c r="B228">
        <f t="shared" si="25"/>
        <v>855</v>
      </c>
      <c r="C228">
        <f t="shared" si="26"/>
        <v>3.296554663831268E-8</v>
      </c>
      <c r="D228" s="13">
        <f t="shared" si="24"/>
        <v>14.25</v>
      </c>
      <c r="E228">
        <f t="shared" si="23"/>
        <v>32.965546638312681</v>
      </c>
    </row>
    <row r="229" spans="2:5">
      <c r="B229">
        <f t="shared" si="25"/>
        <v>860</v>
      </c>
      <c r="C229">
        <f t="shared" si="26"/>
        <v>3.2419135184658742E-8</v>
      </c>
      <c r="D229" s="13">
        <f t="shared" si="24"/>
        <v>14.333333333333334</v>
      </c>
      <c r="E229">
        <f t="shared" si="23"/>
        <v>32.419135184658742</v>
      </c>
    </row>
    <row r="230" spans="2:5">
      <c r="B230">
        <f t="shared" si="25"/>
        <v>865</v>
      </c>
      <c r="C230">
        <f t="shared" si="26"/>
        <v>3.1881829748886488E-8</v>
      </c>
      <c r="D230" s="13">
        <f t="shared" si="24"/>
        <v>14.416666666666666</v>
      </c>
      <c r="E230">
        <f t="shared" si="23"/>
        <v>31.881829748886489</v>
      </c>
    </row>
    <row r="231" spans="2:5">
      <c r="B231">
        <f t="shared" si="25"/>
        <v>870</v>
      </c>
      <c r="C231">
        <f t="shared" si="26"/>
        <v>3.1353478578024577E-8</v>
      </c>
      <c r="D231" s="13">
        <f t="shared" si="24"/>
        <v>14.5</v>
      </c>
      <c r="E231">
        <f t="shared" ref="E231:E294" si="27">C231*10^9</f>
        <v>31.353478578024578</v>
      </c>
    </row>
    <row r="232" spans="2:5">
      <c r="B232">
        <f t="shared" si="25"/>
        <v>875</v>
      </c>
      <c r="C232">
        <f t="shared" si="26"/>
        <v>3.0833932448084659E-8</v>
      </c>
      <c r="D232" s="13">
        <f t="shared" ref="D232:D295" si="28">B232/60</f>
        <v>14.583333333333334</v>
      </c>
      <c r="E232">
        <f t="shared" si="27"/>
        <v>30.83393244808466</v>
      </c>
    </row>
    <row r="233" spans="2:5">
      <c r="B233">
        <f t="shared" si="25"/>
        <v>880</v>
      </c>
      <c r="C233">
        <f t="shared" si="26"/>
        <v>3.0323044621915545E-8</v>
      </c>
      <c r="D233" s="13">
        <f t="shared" si="28"/>
        <v>14.666666666666666</v>
      </c>
      <c r="E233">
        <f t="shared" si="27"/>
        <v>30.323044621915546</v>
      </c>
    </row>
    <row r="234" spans="2:5">
      <c r="B234">
        <f t="shared" si="25"/>
        <v>885</v>
      </c>
      <c r="C234">
        <f t="shared" si="26"/>
        <v>2.9820670807759742E-8</v>
      </c>
      <c r="D234" s="13">
        <f t="shared" si="28"/>
        <v>14.75</v>
      </c>
      <c r="E234">
        <f t="shared" si="27"/>
        <v>29.820670807759743</v>
      </c>
    </row>
    <row r="235" spans="2:5">
      <c r="B235">
        <f t="shared" si="25"/>
        <v>890</v>
      </c>
      <c r="C235">
        <f t="shared" si="26"/>
        <v>2.9326669118500659E-8</v>
      </c>
      <c r="D235" s="13">
        <f t="shared" si="28"/>
        <v>14.833333333333334</v>
      </c>
      <c r="E235">
        <f t="shared" si="27"/>
        <v>29.326669118500661</v>
      </c>
    </row>
    <row r="236" spans="2:5">
      <c r="B236">
        <f t="shared" si="25"/>
        <v>895</v>
      </c>
      <c r="C236">
        <f t="shared" si="26"/>
        <v>2.8840900031588914E-8</v>
      </c>
      <c r="D236" s="13">
        <f t="shared" si="28"/>
        <v>14.916666666666666</v>
      </c>
      <c r="E236">
        <f t="shared" si="27"/>
        <v>28.840900031588912</v>
      </c>
    </row>
    <row r="237" spans="2:5">
      <c r="B237">
        <f t="shared" si="25"/>
        <v>900</v>
      </c>
      <c r="C237">
        <f t="shared" si="26"/>
        <v>2.8363226349636572E-8</v>
      </c>
      <c r="D237" s="13">
        <f t="shared" si="28"/>
        <v>15</v>
      </c>
      <c r="E237">
        <f t="shared" si="27"/>
        <v>28.363226349636573</v>
      </c>
    </row>
    <row r="238" spans="2:5">
      <c r="B238">
        <f t="shared" si="25"/>
        <v>905</v>
      </c>
      <c r="C238">
        <f t="shared" si="26"/>
        <v>2.7893513161667969E-8</v>
      </c>
      <c r="D238" s="13">
        <f t="shared" si="28"/>
        <v>15.083333333333334</v>
      </c>
      <c r="E238">
        <f t="shared" si="27"/>
        <v>27.893513161667968</v>
      </c>
    </row>
    <row r="239" spans="2:5">
      <c r="B239">
        <f t="shared" si="25"/>
        <v>910</v>
      </c>
      <c r="C239">
        <f t="shared" si="26"/>
        <v>2.7431627805016398E-8</v>
      </c>
      <c r="D239" s="13">
        <f t="shared" si="28"/>
        <v>15.166666666666666</v>
      </c>
      <c r="E239">
        <f t="shared" si="27"/>
        <v>27.431627805016397</v>
      </c>
    </row>
    <row r="240" spans="2:5">
      <c r="B240">
        <f t="shared" si="25"/>
        <v>915</v>
      </c>
      <c r="C240">
        <f t="shared" si="26"/>
        <v>2.6977439827855729E-8</v>
      </c>
      <c r="D240" s="13">
        <f t="shared" si="28"/>
        <v>15.25</v>
      </c>
      <c r="E240">
        <f t="shared" si="27"/>
        <v>26.977439827855729</v>
      </c>
    </row>
    <row r="241" spans="2:5">
      <c r="B241">
        <f t="shared" si="25"/>
        <v>920</v>
      </c>
      <c r="C241">
        <f t="shared" si="26"/>
        <v>2.6530820952356458E-8</v>
      </c>
      <c r="D241" s="13">
        <f t="shared" si="28"/>
        <v>15.333333333333334</v>
      </c>
      <c r="E241">
        <f t="shared" si="27"/>
        <v>26.530820952356457</v>
      </c>
    </row>
    <row r="242" spans="2:5">
      <c r="B242">
        <f t="shared" si="25"/>
        <v>925</v>
      </c>
      <c r="C242">
        <f t="shared" si="26"/>
        <v>2.6091645038455811E-8</v>
      </c>
      <c r="D242" s="13">
        <f t="shared" si="28"/>
        <v>15.416666666666666</v>
      </c>
      <c r="E242">
        <f t="shared" si="27"/>
        <v>26.091645038455813</v>
      </c>
    </row>
    <row r="243" spans="2:5">
      <c r="B243">
        <f t="shared" si="25"/>
        <v>930</v>
      </c>
      <c r="C243">
        <f t="shared" si="26"/>
        <v>2.5659788048231513E-8</v>
      </c>
      <c r="D243" s="13">
        <f t="shared" si="28"/>
        <v>15.5</v>
      </c>
      <c r="E243">
        <f t="shared" si="27"/>
        <v>25.659788048231512</v>
      </c>
    </row>
    <row r="244" spans="2:5">
      <c r="B244">
        <f t="shared" si="25"/>
        <v>935</v>
      </c>
      <c r="C244">
        <f t="shared" si="26"/>
        <v>2.52351280108694E-8</v>
      </c>
      <c r="D244" s="13">
        <f t="shared" si="28"/>
        <v>15.583333333333334</v>
      </c>
      <c r="E244">
        <f t="shared" si="27"/>
        <v>25.235128010869399</v>
      </c>
    </row>
    <row r="245" spans="2:5">
      <c r="B245">
        <f t="shared" si="25"/>
        <v>940</v>
      </c>
      <c r="C245">
        <f t="shared" si="26"/>
        <v>2.4817544988214775E-8</v>
      </c>
      <c r="D245" s="13">
        <f t="shared" si="28"/>
        <v>15.666666666666666</v>
      </c>
      <c r="E245">
        <f t="shared" si="27"/>
        <v>24.817544988214774</v>
      </c>
    </row>
    <row r="246" spans="2:5">
      <c r="B246">
        <f t="shared" si="25"/>
        <v>945</v>
      </c>
      <c r="C246">
        <f t="shared" si="26"/>
        <v>2.4406921040897883E-8</v>
      </c>
      <c r="D246" s="13">
        <f t="shared" si="28"/>
        <v>15.75</v>
      </c>
      <c r="E246">
        <f t="shared" si="27"/>
        <v>24.406921040897885</v>
      </c>
    </row>
    <row r="247" spans="2:5">
      <c r="B247">
        <f t="shared" si="25"/>
        <v>950</v>
      </c>
      <c r="C247">
        <f t="shared" si="26"/>
        <v>2.4003140195023872E-8</v>
      </c>
      <c r="D247" s="13">
        <f t="shared" si="28"/>
        <v>15.833333333333334</v>
      </c>
      <c r="E247">
        <f t="shared" si="27"/>
        <v>24.003140195023871</v>
      </c>
    </row>
    <row r="248" spans="2:5">
      <c r="B248">
        <f t="shared" si="25"/>
        <v>955</v>
      </c>
      <c r="C248">
        <f t="shared" si="26"/>
        <v>2.3606088409417939E-8</v>
      </c>
      <c r="D248" s="13">
        <f t="shared" si="28"/>
        <v>15.916666666666666</v>
      </c>
      <c r="E248">
        <f t="shared" si="27"/>
        <v>23.606088409417939</v>
      </c>
    </row>
    <row r="249" spans="2:5">
      <c r="B249">
        <f t="shared" si="25"/>
        <v>960</v>
      </c>
      <c r="C249">
        <f t="shared" si="26"/>
        <v>2.3215653543416266E-8</v>
      </c>
      <c r="D249" s="13">
        <f t="shared" si="28"/>
        <v>16</v>
      </c>
      <c r="E249">
        <f t="shared" si="27"/>
        <v>23.215653543416266</v>
      </c>
    </row>
    <row r="250" spans="2:5">
      <c r="B250">
        <f t="shared" si="25"/>
        <v>965</v>
      </c>
      <c r="C250">
        <f t="shared" si="26"/>
        <v>2.283172532519378E-8</v>
      </c>
      <c r="D250" s="13">
        <f t="shared" si="28"/>
        <v>16.083333333333332</v>
      </c>
      <c r="E250">
        <f t="shared" si="27"/>
        <v>22.83172532519378</v>
      </c>
    </row>
    <row r="251" spans="2:5">
      <c r="B251">
        <f t="shared" si="25"/>
        <v>970</v>
      </c>
      <c r="C251">
        <f t="shared" si="26"/>
        <v>2.2454195320619688E-8</v>
      </c>
      <c r="D251" s="13">
        <f t="shared" si="28"/>
        <v>16.166666666666668</v>
      </c>
      <c r="E251">
        <f t="shared" si="27"/>
        <v>22.454195320619689</v>
      </c>
    </row>
    <row r="252" spans="2:5">
      <c r="B252">
        <f t="shared" si="25"/>
        <v>975</v>
      </c>
      <c r="C252">
        <f t="shared" si="26"/>
        <v>2.208295690263209E-8</v>
      </c>
      <c r="D252" s="13">
        <f t="shared" si="28"/>
        <v>16.25</v>
      </c>
      <c r="E252">
        <f t="shared" si="27"/>
        <v>22.082956902632091</v>
      </c>
    </row>
    <row r="253" spans="2:5">
      <c r="B253">
        <f t="shared" si="25"/>
        <v>980</v>
      </c>
      <c r="C253">
        <f t="shared" si="26"/>
        <v>2.171790522112294E-8</v>
      </c>
      <c r="D253" s="13">
        <f t="shared" si="28"/>
        <v>16.333333333333332</v>
      </c>
      <c r="E253">
        <f t="shared" si="27"/>
        <v>21.71790522112294</v>
      </c>
    </row>
    <row r="254" spans="2:5">
      <c r="B254">
        <f t="shared" si="25"/>
        <v>985</v>
      </c>
      <c r="C254">
        <f t="shared" si="26"/>
        <v>2.1358937173324844E-8</v>
      </c>
      <c r="D254" s="13">
        <f t="shared" si="28"/>
        <v>16.416666666666668</v>
      </c>
      <c r="E254">
        <f t="shared" si="27"/>
        <v>21.358937173324843</v>
      </c>
    </row>
    <row r="255" spans="2:5">
      <c r="B255">
        <f t="shared" si="25"/>
        <v>990</v>
      </c>
      <c r="C255">
        <f t="shared" si="26"/>
        <v>2.1005951374691434E-8</v>
      </c>
      <c r="D255" s="13">
        <f t="shared" si="28"/>
        <v>16.5</v>
      </c>
      <c r="E255">
        <f t="shared" si="27"/>
        <v>21.005951374691435</v>
      </c>
    </row>
    <row r="256" spans="2:5">
      <c r="B256">
        <f t="shared" si="25"/>
        <v>995</v>
      </c>
      <c r="C256">
        <f t="shared" si="26"/>
        <v>2.0658848130262985E-8</v>
      </c>
      <c r="D256" s="13">
        <f t="shared" si="28"/>
        <v>16.583333333333332</v>
      </c>
      <c r="E256">
        <f t="shared" si="27"/>
        <v>20.658848130262985</v>
      </c>
    </row>
    <row r="257" spans="2:5">
      <c r="B257">
        <f t="shared" si="25"/>
        <v>1000</v>
      </c>
      <c r="C257">
        <f t="shared" si="26"/>
        <v>2.0317529406509236E-8</v>
      </c>
      <c r="D257" s="13">
        <f t="shared" si="28"/>
        <v>16.666666666666668</v>
      </c>
      <c r="E257">
        <f t="shared" si="27"/>
        <v>20.317529406509237</v>
      </c>
    </row>
    <row r="258" spans="2:5">
      <c r="B258">
        <f t="shared" si="25"/>
        <v>1005</v>
      </c>
      <c r="C258">
        <f t="shared" si="26"/>
        <v>1.9981898803641428E-8</v>
      </c>
      <c r="D258" s="13">
        <f t="shared" si="28"/>
        <v>16.75</v>
      </c>
      <c r="E258">
        <f t="shared" si="27"/>
        <v>19.981898803641428</v>
      </c>
    </row>
    <row r="259" spans="2:5">
      <c r="B259">
        <f t="shared" si="25"/>
        <v>1010</v>
      </c>
      <c r="C259">
        <f t="shared" si="26"/>
        <v>1.9651861528385831E-8</v>
      </c>
      <c r="D259" s="13">
        <f t="shared" si="28"/>
        <v>16.833333333333332</v>
      </c>
      <c r="E259">
        <f t="shared" si="27"/>
        <v>19.65186152838583</v>
      </c>
    </row>
    <row r="260" spans="2:5">
      <c r="B260">
        <f t="shared" si="25"/>
        <v>1015</v>
      </c>
      <c r="C260">
        <f t="shared" si="26"/>
        <v>1.9327324367210927E-8</v>
      </c>
      <c r="D260" s="13">
        <f t="shared" si="28"/>
        <v>16.916666666666668</v>
      </c>
      <c r="E260">
        <f t="shared" si="27"/>
        <v>19.327324367210927</v>
      </c>
    </row>
    <row r="261" spans="2:5">
      <c r="B261" s="16">
        <f t="shared" si="25"/>
        <v>1020</v>
      </c>
      <c r="C261">
        <f t="shared" si="26"/>
        <v>1.900819566000082E-8</v>
      </c>
      <c r="D261" s="13">
        <f t="shared" si="28"/>
        <v>17</v>
      </c>
      <c r="E261">
        <f t="shared" si="27"/>
        <v>19.008195660000819</v>
      </c>
    </row>
    <row r="262" spans="2:5">
      <c r="B262">
        <f t="shared" si="25"/>
        <v>1025</v>
      </c>
      <c r="C262">
        <f>$J$36*EXP(-$J$32*(B262-1020))+(1/$J$32)*($J$33+$J$34*((B262-1020)-1/$J$32))</f>
        <v>1.8694486693631761E-8</v>
      </c>
      <c r="D262" s="13">
        <f t="shared" si="28"/>
        <v>17.083333333333332</v>
      </c>
      <c r="E262">
        <f t="shared" si="27"/>
        <v>18.69448669363176</v>
      </c>
    </row>
    <row r="263" spans="2:5">
      <c r="B263">
        <f t="shared" si="25"/>
        <v>1030</v>
      </c>
      <c r="C263">
        <f t="shared" ref="C263:C273" si="29">$J$36*EXP(-$J$32*(B263-1020))+(1/$J$32)*($J$33+$J$34*((B263-1020)-1/$J$32))</f>
        <v>1.8386208000335462E-8</v>
      </c>
      <c r="D263" s="13">
        <f t="shared" si="28"/>
        <v>17.166666666666668</v>
      </c>
      <c r="E263">
        <f t="shared" si="27"/>
        <v>18.386208000335461</v>
      </c>
    </row>
    <row r="264" spans="2:5">
      <c r="B264">
        <f t="shared" si="25"/>
        <v>1035</v>
      </c>
      <c r="C264">
        <f t="shared" si="29"/>
        <v>1.8083269083905493E-8</v>
      </c>
      <c r="D264" s="13">
        <f t="shared" si="28"/>
        <v>17.25</v>
      </c>
      <c r="E264">
        <f t="shared" si="27"/>
        <v>18.083269083905492</v>
      </c>
    </row>
    <row r="265" spans="2:5">
      <c r="B265">
        <f t="shared" si="25"/>
        <v>1040</v>
      </c>
      <c r="C265">
        <f t="shared" si="29"/>
        <v>1.7785580956266468E-8</v>
      </c>
      <c r="D265" s="13">
        <f t="shared" si="28"/>
        <v>17.333333333333332</v>
      </c>
      <c r="E265">
        <f t="shared" si="27"/>
        <v>17.785580956266468</v>
      </c>
    </row>
    <row r="266" spans="2:5">
      <c r="B266">
        <f t="shared" si="25"/>
        <v>1045</v>
      </c>
      <c r="C266">
        <f t="shared" si="29"/>
        <v>1.7493056112340846E-8</v>
      </c>
      <c r="D266" s="13">
        <f t="shared" si="28"/>
        <v>17.416666666666668</v>
      </c>
      <c r="E266">
        <f t="shared" si="27"/>
        <v>17.493056112340845</v>
      </c>
    </row>
    <row r="267" spans="2:5">
      <c r="B267">
        <f t="shared" si="25"/>
        <v>1050</v>
      </c>
      <c r="C267">
        <f t="shared" si="29"/>
        <v>1.7205608505334568E-8</v>
      </c>
      <c r="D267" s="13">
        <f t="shared" si="28"/>
        <v>17.5</v>
      </c>
      <c r="E267">
        <f t="shared" si="27"/>
        <v>17.205608505334567</v>
      </c>
    </row>
    <row r="268" spans="2:5">
      <c r="B268">
        <f t="shared" si="25"/>
        <v>1055</v>
      </c>
      <c r="C268">
        <f t="shared" si="29"/>
        <v>1.6923153522434587E-8</v>
      </c>
      <c r="D268" s="13">
        <f t="shared" si="28"/>
        <v>17.583333333333332</v>
      </c>
      <c r="E268">
        <f t="shared" si="27"/>
        <v>16.923153522434585</v>
      </c>
    </row>
    <row r="269" spans="2:5">
      <c r="B269">
        <f t="shared" si="25"/>
        <v>1060</v>
      </c>
      <c r="C269">
        <f t="shared" si="29"/>
        <v>1.6645607960911371E-8</v>
      </c>
      <c r="D269" s="13">
        <f t="shared" si="28"/>
        <v>17.666666666666668</v>
      </c>
      <c r="E269">
        <f t="shared" si="27"/>
        <v>16.64560796091137</v>
      </c>
    </row>
    <row r="270" spans="2:5">
      <c r="B270">
        <f t="shared" si="25"/>
        <v>1065</v>
      </c>
      <c r="C270">
        <f t="shared" si="29"/>
        <v>1.6372890004619703E-8</v>
      </c>
      <c r="D270" s="13">
        <f t="shared" si="28"/>
        <v>17.75</v>
      </c>
      <c r="E270">
        <f t="shared" si="27"/>
        <v>16.372890004619702</v>
      </c>
    </row>
    <row r="271" spans="2:5">
      <c r="B271">
        <f t="shared" si="25"/>
        <v>1070</v>
      </c>
      <c r="C271">
        <f t="shared" si="29"/>
        <v>1.6104919200891037E-8</v>
      </c>
      <c r="D271" s="13">
        <f t="shared" si="28"/>
        <v>17.833333333333332</v>
      </c>
      <c r="E271">
        <f t="shared" si="27"/>
        <v>16.104919200891036</v>
      </c>
    </row>
    <row r="272" spans="2:5">
      <c r="B272">
        <f t="shared" si="25"/>
        <v>1075</v>
      </c>
      <c r="C272">
        <f t="shared" si="29"/>
        <v>1.5841616437811022E-8</v>
      </c>
      <c r="D272" s="13">
        <f t="shared" si="28"/>
        <v>17.916666666666668</v>
      </c>
      <c r="E272">
        <f t="shared" si="27"/>
        <v>15.841616437811021</v>
      </c>
    </row>
    <row r="273" spans="2:5">
      <c r="B273" s="16">
        <f t="shared" si="25"/>
        <v>1080</v>
      </c>
      <c r="C273">
        <f t="shared" si="29"/>
        <v>1.5582903921875634E-8</v>
      </c>
      <c r="D273" s="13">
        <f t="shared" si="28"/>
        <v>18</v>
      </c>
      <c r="E273">
        <f t="shared" si="27"/>
        <v>15.582903921875634</v>
      </c>
    </row>
    <row r="274" spans="2:5">
      <c r="B274">
        <f t="shared" si="25"/>
        <v>1085</v>
      </c>
      <c r="C274">
        <f>$K$36*EXP(-$K$32*(B274-1080))+(1/$K$32)*($K$33+$K$34*((B274-1080)-1/$K$32))</f>
        <v>1.5328603736555287E-8</v>
      </c>
      <c r="D274" s="13">
        <f t="shared" si="28"/>
        <v>18.083333333333332</v>
      </c>
      <c r="E274">
        <f t="shared" si="27"/>
        <v>15.328603736555287</v>
      </c>
    </row>
    <row r="275" spans="2:5">
      <c r="B275">
        <f t="shared" si="25"/>
        <v>1090</v>
      </c>
      <c r="C275">
        <f t="shared" ref="C275:C338" si="30">$K$36*EXP(-$K$32*(B275-1080))+(1/$K$32)*($K$33+$K$34*((B275-1080)-1/$K$32))</f>
        <v>1.5078541496869783E-8</v>
      </c>
      <c r="D275" s="13">
        <f t="shared" si="28"/>
        <v>18.166666666666668</v>
      </c>
      <c r="E275">
        <f t="shared" si="27"/>
        <v>15.078541496869784</v>
      </c>
    </row>
    <row r="276" spans="2:5">
      <c r="B276">
        <f t="shared" si="25"/>
        <v>1095</v>
      </c>
      <c r="C276">
        <f t="shared" si="30"/>
        <v>1.4832646576904387E-8</v>
      </c>
      <c r="D276" s="13">
        <f t="shared" si="28"/>
        <v>18.25</v>
      </c>
      <c r="E276">
        <f t="shared" si="27"/>
        <v>14.832646576904388</v>
      </c>
    </row>
    <row r="277" spans="2:5">
      <c r="B277">
        <f t="shared" si="25"/>
        <v>1100</v>
      </c>
      <c r="C277">
        <f t="shared" si="30"/>
        <v>1.4590849527734421E-8</v>
      </c>
      <c r="D277" s="13">
        <f t="shared" si="28"/>
        <v>18.333333333333332</v>
      </c>
      <c r="E277">
        <f t="shared" si="27"/>
        <v>14.590849527734422</v>
      </c>
    </row>
    <row r="278" spans="2:5">
      <c r="B278">
        <f t="shared" si="25"/>
        <v>1105</v>
      </c>
      <c r="C278">
        <f t="shared" si="30"/>
        <v>1.4353082057810555E-8</v>
      </c>
      <c r="D278" s="13">
        <f t="shared" si="28"/>
        <v>18.416666666666668</v>
      </c>
      <c r="E278">
        <f t="shared" si="27"/>
        <v>14.353082057810555</v>
      </c>
    </row>
    <row r="279" spans="2:5">
      <c r="B279">
        <f t="shared" si="25"/>
        <v>1110</v>
      </c>
      <c r="C279">
        <f t="shared" si="30"/>
        <v>1.4119277013671009E-8</v>
      </c>
      <c r="D279" s="13">
        <f t="shared" si="28"/>
        <v>18.5</v>
      </c>
      <c r="E279">
        <f t="shared" si="27"/>
        <v>14.11927701367101</v>
      </c>
    </row>
    <row r="280" spans="2:5">
      <c r="B280">
        <f t="shared" si="25"/>
        <v>1115</v>
      </c>
      <c r="C280">
        <f t="shared" si="30"/>
        <v>1.3889368360975167E-8</v>
      </c>
      <c r="D280" s="13">
        <f t="shared" si="28"/>
        <v>18.583333333333332</v>
      </c>
      <c r="E280">
        <f t="shared" si="27"/>
        <v>13.889368360975167</v>
      </c>
    </row>
    <row r="281" spans="2:5">
      <c r="B281">
        <f t="shared" si="25"/>
        <v>1120</v>
      </c>
      <c r="C281">
        <f t="shared" si="30"/>
        <v>1.3663291165853281E-8</v>
      </c>
      <c r="D281" s="13">
        <f t="shared" si="28"/>
        <v>18.666666666666668</v>
      </c>
      <c r="E281">
        <f t="shared" si="27"/>
        <v>13.663291165853281</v>
      </c>
    </row>
    <row r="282" spans="2:5">
      <c r="B282">
        <f t="shared" si="25"/>
        <v>1125</v>
      </c>
      <c r="C282">
        <f t="shared" si="30"/>
        <v>1.3440981576566983E-8</v>
      </c>
      <c r="D282" s="13">
        <f t="shared" si="28"/>
        <v>18.75</v>
      </c>
      <c r="E282">
        <f t="shared" si="27"/>
        <v>13.440981576566983</v>
      </c>
    </row>
    <row r="283" spans="2:5">
      <c r="B283">
        <f t="shared" si="25"/>
        <v>1130</v>
      </c>
      <c r="C283">
        <f t="shared" si="30"/>
        <v>1.3222376805475415E-8</v>
      </c>
      <c r="D283" s="13">
        <f t="shared" si="28"/>
        <v>18.833333333333332</v>
      </c>
      <c r="E283">
        <f t="shared" si="27"/>
        <v>13.222376805475415</v>
      </c>
    </row>
    <row r="284" spans="2:5">
      <c r="B284">
        <f t="shared" si="25"/>
        <v>1135</v>
      </c>
      <c r="C284">
        <f t="shared" si="30"/>
        <v>1.3007415111301919E-8</v>
      </c>
      <c r="D284" s="13">
        <f t="shared" si="28"/>
        <v>18.916666666666668</v>
      </c>
      <c r="E284">
        <f t="shared" si="27"/>
        <v>13.007415111301919</v>
      </c>
    </row>
    <row r="285" spans="2:5">
      <c r="B285">
        <f t="shared" si="25"/>
        <v>1140</v>
      </c>
      <c r="C285">
        <f t="shared" si="30"/>
        <v>1.2796035781696241E-8</v>
      </c>
      <c r="D285" s="13">
        <f t="shared" si="28"/>
        <v>19</v>
      </c>
      <c r="E285">
        <f t="shared" si="27"/>
        <v>12.79603578169624</v>
      </c>
    </row>
    <row r="286" spans="2:5">
      <c r="B286">
        <f t="shared" si="25"/>
        <v>1145</v>
      </c>
      <c r="C286">
        <f t="shared" si="30"/>
        <v>1.2588179116087322E-8</v>
      </c>
      <c r="D286" s="13">
        <f t="shared" si="28"/>
        <v>19.083333333333332</v>
      </c>
      <c r="E286">
        <f t="shared" si="27"/>
        <v>12.588179116087321</v>
      </c>
    </row>
    <row r="287" spans="2:5">
      <c r="B287">
        <f t="shared" ref="B287:B337" si="31">B286+5</f>
        <v>1150</v>
      </c>
      <c r="C287">
        <f t="shared" si="30"/>
        <v>1.2383786408821886E-8</v>
      </c>
      <c r="D287" s="13">
        <f t="shared" si="28"/>
        <v>19.166666666666668</v>
      </c>
      <c r="E287">
        <f t="shared" si="27"/>
        <v>12.383786408821885</v>
      </c>
    </row>
    <row r="288" spans="2:5">
      <c r="B288">
        <f t="shared" si="31"/>
        <v>1155</v>
      </c>
      <c r="C288">
        <f t="shared" si="30"/>
        <v>1.2182799932583994E-8</v>
      </c>
      <c r="D288" s="13">
        <f t="shared" si="28"/>
        <v>19.25</v>
      </c>
      <c r="E288">
        <f t="shared" si="27"/>
        <v>12.182799932583993</v>
      </c>
    </row>
    <row r="289" spans="2:5">
      <c r="B289">
        <f t="shared" si="31"/>
        <v>1160</v>
      </c>
      <c r="C289">
        <f t="shared" si="30"/>
        <v>1.198516292209093E-8</v>
      </c>
      <c r="D289" s="13">
        <f t="shared" si="28"/>
        <v>19.333333333333332</v>
      </c>
      <c r="E289">
        <f t="shared" si="27"/>
        <v>11.985162922090931</v>
      </c>
    </row>
    <row r="290" spans="2:5">
      <c r="B290">
        <f t="shared" si="31"/>
        <v>1165</v>
      </c>
      <c r="C290">
        <f t="shared" si="30"/>
        <v>1.1790819558060793E-8</v>
      </c>
      <c r="D290" s="13">
        <f t="shared" si="28"/>
        <v>19.416666666666668</v>
      </c>
      <c r="E290">
        <f t="shared" si="27"/>
        <v>11.790819558060793</v>
      </c>
    </row>
    <row r="291" spans="2:5">
      <c r="B291">
        <f t="shared" si="31"/>
        <v>1170</v>
      </c>
      <c r="C291">
        <f t="shared" si="30"/>
        <v>1.1599714951447264E-8</v>
      </c>
      <c r="D291" s="13">
        <f t="shared" si="28"/>
        <v>19.5</v>
      </c>
      <c r="E291">
        <f t="shared" si="27"/>
        <v>11.599714951447265</v>
      </c>
    </row>
    <row r="292" spans="2:5">
      <c r="B292">
        <f t="shared" si="31"/>
        <v>1175</v>
      </c>
      <c r="C292">
        <f t="shared" si="30"/>
        <v>1.1411795127937119E-8</v>
      </c>
      <c r="D292" s="13">
        <f t="shared" si="28"/>
        <v>19.583333333333332</v>
      </c>
      <c r="E292">
        <f t="shared" si="27"/>
        <v>11.41179512793712</v>
      </c>
    </row>
    <row r="293" spans="2:5">
      <c r="B293">
        <f t="shared" si="31"/>
        <v>1180</v>
      </c>
      <c r="C293">
        <f t="shared" si="30"/>
        <v>1.1227007012706074E-8</v>
      </c>
      <c r="D293" s="13">
        <f t="shared" si="28"/>
        <v>19.666666666666668</v>
      </c>
      <c r="E293">
        <f t="shared" si="27"/>
        <v>11.227007012706075</v>
      </c>
    </row>
    <row r="294" spans="2:5">
      <c r="B294">
        <f t="shared" si="31"/>
        <v>1185</v>
      </c>
      <c r="C294">
        <f t="shared" si="30"/>
        <v>1.1045298415428692E-8</v>
      </c>
      <c r="D294" s="13">
        <f t="shared" si="28"/>
        <v>19.75</v>
      </c>
      <c r="E294">
        <f t="shared" si="27"/>
        <v>11.045298415428691</v>
      </c>
    </row>
    <row r="295" spans="2:5">
      <c r="B295">
        <f t="shared" si="31"/>
        <v>1190</v>
      </c>
      <c r="C295">
        <f t="shared" si="30"/>
        <v>1.0866618015538088E-8</v>
      </c>
      <c r="D295" s="13">
        <f t="shared" si="28"/>
        <v>19.833333333333332</v>
      </c>
      <c r="E295">
        <f t="shared" ref="E295:E358" si="32">C295*10^9</f>
        <v>10.866618015538087</v>
      </c>
    </row>
    <row r="296" spans="2:5">
      <c r="B296">
        <f t="shared" si="31"/>
        <v>1195</v>
      </c>
      <c r="C296">
        <f t="shared" si="30"/>
        <v>1.0690915347731295E-8</v>
      </c>
      <c r="D296" s="13">
        <f t="shared" ref="D296:D359" si="33">B296/60</f>
        <v>19.916666666666668</v>
      </c>
      <c r="E296">
        <f t="shared" si="32"/>
        <v>10.690915347731295</v>
      </c>
    </row>
    <row r="297" spans="2:5">
      <c r="B297">
        <f t="shared" si="31"/>
        <v>1200</v>
      </c>
      <c r="C297">
        <f t="shared" si="30"/>
        <v>1.051814078771618E-8</v>
      </c>
      <c r="D297" s="13">
        <f t="shared" si="33"/>
        <v>20</v>
      </c>
      <c r="E297">
        <f t="shared" si="32"/>
        <v>10.518140787716179</v>
      </c>
    </row>
    <row r="298" spans="2:5">
      <c r="B298">
        <f t="shared" si="31"/>
        <v>1205</v>
      </c>
      <c r="C298">
        <f t="shared" si="30"/>
        <v>1.0348245538195884E-8</v>
      </c>
      <c r="D298" s="13">
        <f t="shared" si="33"/>
        <v>20.083333333333332</v>
      </c>
      <c r="E298">
        <f t="shared" si="32"/>
        <v>10.348245538195883</v>
      </c>
    </row>
    <row r="299" spans="2:5">
      <c r="B299">
        <f t="shared" si="31"/>
        <v>1210</v>
      </c>
      <c r="C299">
        <f t="shared" si="30"/>
        <v>1.018118161508684E-8</v>
      </c>
      <c r="D299" s="13">
        <f t="shared" si="33"/>
        <v>20.166666666666668</v>
      </c>
      <c r="E299">
        <f t="shared" si="32"/>
        <v>10.181181615086841</v>
      </c>
    </row>
    <row r="300" spans="2:5">
      <c r="B300">
        <f t="shared" si="31"/>
        <v>1215</v>
      </c>
      <c r="C300">
        <f t="shared" si="30"/>
        <v>1.0016901833966476E-8</v>
      </c>
      <c r="D300" s="13">
        <f t="shared" si="33"/>
        <v>20.25</v>
      </c>
      <c r="E300">
        <f t="shared" si="32"/>
        <v>10.016901833966475</v>
      </c>
    </row>
    <row r="301" spans="2:5">
      <c r="B301">
        <f t="shared" si="31"/>
        <v>1220</v>
      </c>
      <c r="C301">
        <f t="shared" si="30"/>
        <v>9.8553597967467484E-9</v>
      </c>
      <c r="D301" s="13">
        <f t="shared" si="33"/>
        <v>20.333333333333332</v>
      </c>
      <c r="E301">
        <f t="shared" si="32"/>
        <v>9.8553597967467486</v>
      </c>
    </row>
    <row r="302" spans="2:5">
      <c r="B302">
        <f t="shared" si="31"/>
        <v>1225</v>
      </c>
      <c r="C302">
        <f t="shared" si="30"/>
        <v>9.6965098785697802E-9</v>
      </c>
      <c r="D302" s="13">
        <f t="shared" si="33"/>
        <v>20.416666666666668</v>
      </c>
      <c r="E302">
        <f t="shared" si="32"/>
        <v>9.6965098785697794</v>
      </c>
    </row>
    <row r="303" spans="2:5">
      <c r="B303">
        <f t="shared" si="31"/>
        <v>1230</v>
      </c>
      <c r="C303">
        <f t="shared" si="30"/>
        <v>9.5403072149218834E-9</v>
      </c>
      <c r="D303" s="13">
        <f t="shared" si="33"/>
        <v>20.5</v>
      </c>
      <c r="E303">
        <f t="shared" si="32"/>
        <v>9.5403072149218833</v>
      </c>
    </row>
    <row r="304" spans="2:5">
      <c r="B304">
        <f t="shared" si="31"/>
        <v>1235</v>
      </c>
      <c r="C304">
        <f t="shared" si="30"/>
        <v>9.3867076889623147E-9</v>
      </c>
      <c r="D304" s="13">
        <f t="shared" si="33"/>
        <v>20.583333333333332</v>
      </c>
      <c r="E304">
        <f t="shared" si="32"/>
        <v>9.3867076889623142</v>
      </c>
    </row>
    <row r="305" spans="2:5">
      <c r="B305">
        <f t="shared" si="31"/>
        <v>1240</v>
      </c>
      <c r="C305">
        <f t="shared" si="30"/>
        <v>9.2356679190632217E-9</v>
      </c>
      <c r="D305" s="13">
        <f t="shared" si="33"/>
        <v>20.666666666666668</v>
      </c>
      <c r="E305">
        <f t="shared" si="32"/>
        <v>9.2356679190632214</v>
      </c>
    </row>
    <row r="306" spans="2:5">
      <c r="B306">
        <f t="shared" si="31"/>
        <v>1245</v>
      </c>
      <c r="C306">
        <f t="shared" si="30"/>
        <v>9.0871452465572161E-9</v>
      </c>
      <c r="D306" s="13">
        <f t="shared" si="33"/>
        <v>20.75</v>
      </c>
      <c r="E306">
        <f t="shared" si="32"/>
        <v>9.0871452465572169</v>
      </c>
    </row>
    <row r="307" spans="2:5">
      <c r="B307">
        <f t="shared" si="31"/>
        <v>1250</v>
      </c>
      <c r="C307">
        <f t="shared" si="30"/>
        <v>8.9410977236891393E-9</v>
      </c>
      <c r="D307" s="13">
        <f t="shared" si="33"/>
        <v>20.833333333333332</v>
      </c>
      <c r="E307">
        <f t="shared" si="32"/>
        <v>8.9410977236891398</v>
      </c>
    </row>
    <row r="308" spans="2:5">
      <c r="B308">
        <f t="shared" si="31"/>
        <v>1255</v>
      </c>
      <c r="C308">
        <f t="shared" si="30"/>
        <v>8.797484101768631E-9</v>
      </c>
      <c r="D308" s="13">
        <f t="shared" si="33"/>
        <v>20.916666666666668</v>
      </c>
      <c r="E308">
        <f t="shared" si="32"/>
        <v>8.7974841017686316</v>
      </c>
    </row>
    <row r="309" spans="2:5">
      <c r="B309">
        <f t="shared" si="31"/>
        <v>1260</v>
      </c>
      <c r="C309">
        <f t="shared" si="30"/>
        <v>8.6562638195201104E-9</v>
      </c>
      <c r="D309" s="13">
        <f t="shared" si="33"/>
        <v>21</v>
      </c>
      <c r="E309">
        <f t="shared" si="32"/>
        <v>8.6562638195201096</v>
      </c>
    </row>
    <row r="310" spans="2:5">
      <c r="B310">
        <f t="shared" si="31"/>
        <v>1265</v>
      </c>
      <c r="C310">
        <f t="shared" si="30"/>
        <v>8.5173969916269307E-9</v>
      </c>
      <c r="D310" s="13">
        <f t="shared" si="33"/>
        <v>21.083333333333332</v>
      </c>
      <c r="E310">
        <f t="shared" si="32"/>
        <v>8.5173969916269314</v>
      </c>
    </row>
    <row r="311" spans="2:5">
      <c r="B311">
        <f t="shared" si="31"/>
        <v>1270</v>
      </c>
      <c r="C311">
        <f t="shared" si="30"/>
        <v>8.380844397466426E-9</v>
      </c>
      <c r="D311" s="13">
        <f t="shared" si="33"/>
        <v>21.166666666666668</v>
      </c>
      <c r="E311">
        <f t="shared" si="32"/>
        <v>8.3808443974664257</v>
      </c>
    </row>
    <row r="312" spans="2:5">
      <c r="B312">
        <f t="shared" si="31"/>
        <v>1275</v>
      </c>
      <c r="C312">
        <f t="shared" si="30"/>
        <v>8.246567470032706E-9</v>
      </c>
      <c r="D312" s="13">
        <f t="shared" si="33"/>
        <v>21.25</v>
      </c>
      <c r="E312">
        <f t="shared" si="32"/>
        <v>8.2465674700327067</v>
      </c>
    </row>
    <row r="313" spans="2:5">
      <c r="B313">
        <f t="shared" si="31"/>
        <v>1280</v>
      </c>
      <c r="C313">
        <f t="shared" si="30"/>
        <v>8.1145282850440406E-9</v>
      </c>
      <c r="D313" s="13">
        <f t="shared" si="33"/>
        <v>21.333333333333332</v>
      </c>
      <c r="E313">
        <f t="shared" si="32"/>
        <v>8.1145282850440399</v>
      </c>
    </row>
    <row r="314" spans="2:5">
      <c r="B314">
        <f t="shared" si="31"/>
        <v>1285</v>
      </c>
      <c r="C314">
        <f t="shared" si="30"/>
        <v>7.9846895502317937E-9</v>
      </c>
      <c r="D314" s="13">
        <f t="shared" si="33"/>
        <v>21.416666666666668</v>
      </c>
      <c r="E314">
        <f t="shared" si="32"/>
        <v>7.9846895502317938</v>
      </c>
    </row>
    <row r="315" spans="2:5">
      <c r="B315">
        <f t="shared" si="31"/>
        <v>1290</v>
      </c>
      <c r="C315">
        <f t="shared" si="30"/>
        <v>7.8570145948078189E-9</v>
      </c>
      <c r="D315" s="13">
        <f t="shared" si="33"/>
        <v>21.5</v>
      </c>
      <c r="E315">
        <f t="shared" si="32"/>
        <v>7.8570145948078185</v>
      </c>
    </row>
    <row r="316" spans="2:5">
      <c r="B316">
        <f t="shared" si="31"/>
        <v>1295</v>
      </c>
      <c r="C316">
        <f t="shared" si="30"/>
        <v>7.7314673591074281E-9</v>
      </c>
      <c r="D316" s="13">
        <f t="shared" si="33"/>
        <v>21.583333333333332</v>
      </c>
      <c r="E316">
        <f t="shared" si="32"/>
        <v>7.7314673591074277</v>
      </c>
    </row>
    <row r="317" spans="2:5">
      <c r="B317">
        <f t="shared" si="31"/>
        <v>1300</v>
      </c>
      <c r="C317">
        <f t="shared" si="30"/>
        <v>7.6080123844049307E-9</v>
      </c>
      <c r="D317" s="13">
        <f t="shared" si="33"/>
        <v>21.666666666666668</v>
      </c>
      <c r="E317">
        <f t="shared" si="32"/>
        <v>7.6080123844049306</v>
      </c>
    </row>
    <row r="318" spans="2:5">
      <c r="B318">
        <f t="shared" si="31"/>
        <v>1305</v>
      </c>
      <c r="C318">
        <f t="shared" si="30"/>
        <v>7.4866148028989065E-9</v>
      </c>
      <c r="D318" s="13">
        <f t="shared" si="33"/>
        <v>21.75</v>
      </c>
      <c r="E318">
        <f t="shared" si="32"/>
        <v>7.4866148028989068</v>
      </c>
    </row>
    <row r="319" spans="2:5">
      <c r="B319">
        <f t="shared" si="31"/>
        <v>1310</v>
      </c>
      <c r="C319">
        <f t="shared" si="30"/>
        <v>7.3672403278643734E-9</v>
      </c>
      <c r="D319" s="13">
        <f t="shared" si="33"/>
        <v>21.833333333333332</v>
      </c>
      <c r="E319">
        <f t="shared" si="32"/>
        <v>7.3672403278643737</v>
      </c>
    </row>
    <row r="320" spans="2:5">
      <c r="B320">
        <f t="shared" si="31"/>
        <v>1315</v>
      </c>
      <c r="C320">
        <f t="shared" si="30"/>
        <v>7.2498552439690822E-9</v>
      </c>
      <c r="D320" s="13">
        <f t="shared" si="33"/>
        <v>21.916666666666668</v>
      </c>
      <c r="E320">
        <f t="shared" si="32"/>
        <v>7.2498552439690824</v>
      </c>
    </row>
    <row r="321" spans="2:5">
      <c r="B321">
        <f t="shared" si="31"/>
        <v>1320</v>
      </c>
      <c r="C321">
        <f t="shared" si="30"/>
        <v>7.1344263977511753E-9</v>
      </c>
      <c r="D321" s="13">
        <f t="shared" si="33"/>
        <v>22</v>
      </c>
      <c r="E321">
        <f t="shared" si="32"/>
        <v>7.1344263977511755</v>
      </c>
    </row>
    <row r="322" spans="2:5">
      <c r="B322">
        <f t="shared" si="31"/>
        <v>1325</v>
      </c>
      <c r="C322">
        <f t="shared" si="30"/>
        <v>7.0209211882555426E-9</v>
      </c>
      <c r="D322" s="13">
        <f t="shared" si="33"/>
        <v>22.083333333333332</v>
      </c>
      <c r="E322">
        <f t="shared" si="32"/>
        <v>7.0209211882555422</v>
      </c>
    </row>
    <row r="323" spans="2:5">
      <c r="B323">
        <f t="shared" si="31"/>
        <v>1330</v>
      </c>
      <c r="C323">
        <f t="shared" si="30"/>
        <v>6.9093075578262317E-9</v>
      </c>
      <c r="D323" s="13">
        <f t="shared" si="33"/>
        <v>22.166666666666668</v>
      </c>
      <c r="E323">
        <f t="shared" si="32"/>
        <v>6.9093075578262315</v>
      </c>
    </row>
    <row r="324" spans="2:5">
      <c r="B324">
        <f t="shared" si="31"/>
        <v>1335</v>
      </c>
      <c r="C324">
        <f t="shared" si="30"/>
        <v>6.7995539830522899E-9</v>
      </c>
      <c r="D324" s="13">
        <f t="shared" si="33"/>
        <v>22.25</v>
      </c>
      <c r="E324">
        <f t="shared" si="32"/>
        <v>6.7995539830522898</v>
      </c>
    </row>
    <row r="325" spans="2:5">
      <c r="B325">
        <f t="shared" si="31"/>
        <v>1340</v>
      </c>
      <c r="C325">
        <f t="shared" si="30"/>
        <v>6.6916294658645034E-9</v>
      </c>
      <c r="D325" s="13">
        <f t="shared" si="33"/>
        <v>22.333333333333332</v>
      </c>
      <c r="E325">
        <f t="shared" si="32"/>
        <v>6.6916294658645032</v>
      </c>
    </row>
    <row r="326" spans="2:5">
      <c r="B326">
        <f t="shared" si="31"/>
        <v>1345</v>
      </c>
      <c r="C326">
        <f t="shared" si="30"/>
        <v>6.5855035247805138E-9</v>
      </c>
      <c r="D326" s="13">
        <f t="shared" si="33"/>
        <v>22.416666666666668</v>
      </c>
      <c r="E326">
        <f t="shared" si="32"/>
        <v>6.5855035247805134</v>
      </c>
    </row>
    <row r="327" spans="2:5">
      <c r="B327">
        <f t="shared" si="31"/>
        <v>1350</v>
      </c>
      <c r="C327">
        <f t="shared" si="30"/>
        <v>6.4811461862958239E-9</v>
      </c>
      <c r="D327" s="13">
        <f t="shared" si="33"/>
        <v>22.5</v>
      </c>
      <c r="E327">
        <f t="shared" si="32"/>
        <v>6.481146186295824</v>
      </c>
    </row>
    <row r="328" spans="2:5">
      <c r="B328">
        <f t="shared" si="31"/>
        <v>1355</v>
      </c>
      <c r="C328">
        <f t="shared" si="30"/>
        <v>6.3785279764182856E-9</v>
      </c>
      <c r="D328" s="13">
        <f t="shared" si="33"/>
        <v>22.583333333333332</v>
      </c>
      <c r="E328">
        <f t="shared" si="32"/>
        <v>6.3785279764182858</v>
      </c>
    </row>
    <row r="329" spans="2:5">
      <c r="B329">
        <f t="shared" si="31"/>
        <v>1360</v>
      </c>
      <c r="C329">
        <f t="shared" si="30"/>
        <v>6.2776199123436611E-9</v>
      </c>
      <c r="D329" s="13">
        <f t="shared" si="33"/>
        <v>22.666666666666668</v>
      </c>
      <c r="E329">
        <f t="shared" si="32"/>
        <v>6.2776199123436607</v>
      </c>
    </row>
    <row r="330" spans="2:5">
      <c r="B330">
        <f t="shared" si="31"/>
        <v>1365</v>
      </c>
      <c r="C330">
        <f t="shared" si="30"/>
        <v>6.1783934942699078E-9</v>
      </c>
      <c r="D330" s="13">
        <f t="shared" si="33"/>
        <v>22.75</v>
      </c>
      <c r="E330">
        <f t="shared" si="32"/>
        <v>6.1783934942699075</v>
      </c>
    </row>
    <row r="331" spans="2:5">
      <c r="B331">
        <f t="shared" si="31"/>
        <v>1370</v>
      </c>
      <c r="C331">
        <f t="shared" si="30"/>
        <v>6.0808206973478918E-9</v>
      </c>
      <c r="D331" s="13">
        <f t="shared" si="33"/>
        <v>22.833333333333332</v>
      </c>
      <c r="E331">
        <f t="shared" si="32"/>
        <v>6.0808206973478915</v>
      </c>
    </row>
    <row r="332" spans="2:5">
      <c r="B332">
        <f t="shared" si="31"/>
        <v>1375</v>
      </c>
      <c r="C332">
        <f t="shared" si="30"/>
        <v>5.9848739637662308E-9</v>
      </c>
      <c r="D332" s="13">
        <f t="shared" si="33"/>
        <v>22.916666666666668</v>
      </c>
      <c r="E332">
        <f t="shared" si="32"/>
        <v>5.9848739637662307</v>
      </c>
    </row>
    <row r="333" spans="2:5">
      <c r="B333">
        <f t="shared" si="31"/>
        <v>1380</v>
      </c>
      <c r="C333">
        <f t="shared" si="30"/>
        <v>5.8905261949680485E-9</v>
      </c>
      <c r="D333" s="13">
        <f t="shared" si="33"/>
        <v>23</v>
      </c>
      <c r="E333">
        <f t="shared" si="32"/>
        <v>5.8905261949680483</v>
      </c>
    </row>
    <row r="334" spans="2:5">
      <c r="B334">
        <f t="shared" si="31"/>
        <v>1385</v>
      </c>
      <c r="C334">
        <f t="shared" si="30"/>
        <v>5.7977507439974423E-9</v>
      </c>
      <c r="D334" s="13">
        <f t="shared" si="33"/>
        <v>23.083333333333332</v>
      </c>
      <c r="E334">
        <f t="shared" si="32"/>
        <v>5.7977507439974421</v>
      </c>
    </row>
    <row r="335" spans="2:5">
      <c r="B335">
        <f t="shared" si="31"/>
        <v>1390</v>
      </c>
      <c r="C335">
        <f t="shared" si="30"/>
        <v>5.7065214079734908E-9</v>
      </c>
      <c r="D335" s="13">
        <f t="shared" si="33"/>
        <v>23.166666666666668</v>
      </c>
      <c r="E335">
        <f t="shared" si="32"/>
        <v>5.7065214079734909</v>
      </c>
    </row>
    <row r="336" spans="2:5">
      <c r="B336">
        <f t="shared" si="31"/>
        <v>1395</v>
      </c>
      <c r="C336">
        <f t="shared" si="30"/>
        <v>5.616812420689691E-9</v>
      </c>
      <c r="D336" s="13">
        <f t="shared" si="33"/>
        <v>23.25</v>
      </c>
      <c r="E336">
        <f t="shared" si="32"/>
        <v>5.6168124206896906</v>
      </c>
    </row>
    <row r="337" spans="2:5">
      <c r="B337">
        <f t="shared" si="31"/>
        <v>1400</v>
      </c>
      <c r="C337">
        <f t="shared" si="30"/>
        <v>5.5285984453367176E-9</v>
      </c>
      <c r="D337" s="13">
        <f t="shared" si="33"/>
        <v>23.333333333333332</v>
      </c>
      <c r="E337">
        <f t="shared" si="32"/>
        <v>5.5285984453367174</v>
      </c>
    </row>
    <row r="338" spans="2:5">
      <c r="B338">
        <f>B337+5</f>
        <v>1405</v>
      </c>
      <c r="C338">
        <f t="shared" si="30"/>
        <v>5.4418545673464655E-9</v>
      </c>
      <c r="D338" s="13">
        <f t="shared" si="33"/>
        <v>23.416666666666668</v>
      </c>
      <c r="E338">
        <f t="shared" si="32"/>
        <v>5.4418545673464651</v>
      </c>
    </row>
    <row r="339" spans="2:5">
      <c r="B339">
        <f t="shared" ref="B339:B402" si="34">B338+5</f>
        <v>1410</v>
      </c>
      <c r="C339">
        <f t="shared" ref="C339:C402" si="35">$K$36*EXP(-$K$32*(B339-1080))+(1/$K$32)*($K$33+$K$34*((B339-1080)-1/$K$32))</f>
        <v>5.3565562873553437E-9</v>
      </c>
      <c r="D339" s="13">
        <f t="shared" si="33"/>
        <v>23.5</v>
      </c>
      <c r="E339">
        <f t="shared" si="32"/>
        <v>5.3565562873553434</v>
      </c>
    </row>
    <row r="340" spans="2:5">
      <c r="B340">
        <f t="shared" si="34"/>
        <v>1415</v>
      </c>
      <c r="C340">
        <f t="shared" si="35"/>
        <v>5.2726795142848424E-9</v>
      </c>
      <c r="D340" s="13">
        <f t="shared" si="33"/>
        <v>23.583333333333332</v>
      </c>
      <c r="E340">
        <f t="shared" si="32"/>
        <v>5.2726795142848424</v>
      </c>
    </row>
    <row r="341" spans="2:5">
      <c r="B341">
        <f t="shared" si="34"/>
        <v>1420</v>
      </c>
      <c r="C341">
        <f t="shared" si="35"/>
        <v>5.1902005585374013E-9</v>
      </c>
      <c r="D341" s="13">
        <f t="shared" si="33"/>
        <v>23.666666666666668</v>
      </c>
      <c r="E341">
        <f t="shared" si="32"/>
        <v>5.1902005585374011</v>
      </c>
    </row>
    <row r="342" spans="2:5">
      <c r="B342">
        <f t="shared" si="34"/>
        <v>1425</v>
      </c>
      <c r="C342">
        <f t="shared" si="35"/>
        <v>5.1090961253056863E-9</v>
      </c>
      <c r="D342" s="13">
        <f t="shared" si="33"/>
        <v>23.75</v>
      </c>
      <c r="E342">
        <f t="shared" si="32"/>
        <v>5.1090961253056859</v>
      </c>
    </row>
    <row r="343" spans="2:5">
      <c r="B343">
        <f t="shared" si="34"/>
        <v>1430</v>
      </c>
      <c r="C343">
        <f t="shared" si="35"/>
        <v>5.0293433079933516E-9</v>
      </c>
      <c r="D343" s="13">
        <f t="shared" si="33"/>
        <v>23.833333333333332</v>
      </c>
      <c r="E343">
        <f t="shared" si="32"/>
        <v>5.0293433079933516</v>
      </c>
    </row>
    <row r="344" spans="2:5">
      <c r="B344">
        <f t="shared" si="34"/>
        <v>1435</v>
      </c>
      <c r="C344">
        <f t="shared" si="35"/>
        <v>4.9509195817454573E-9</v>
      </c>
      <c r="D344" s="13">
        <f t="shared" si="33"/>
        <v>23.916666666666668</v>
      </c>
      <c r="E344">
        <f t="shared" si="32"/>
        <v>4.950919581745457</v>
      </c>
    </row>
    <row r="345" spans="2:5">
      <c r="B345">
        <f t="shared" si="34"/>
        <v>1440</v>
      </c>
      <c r="C345">
        <f t="shared" si="35"/>
        <v>4.8738027970867E-9</v>
      </c>
      <c r="D345" s="13">
        <f t="shared" si="33"/>
        <v>24</v>
      </c>
      <c r="E345">
        <f t="shared" si="32"/>
        <v>4.8738027970867002</v>
      </c>
    </row>
    <row r="346" spans="2:5">
      <c r="B346">
        <f t="shared" si="34"/>
        <v>1445</v>
      </c>
      <c r="C346">
        <f t="shared" si="35"/>
        <v>4.7979711736656564E-9</v>
      </c>
      <c r="D346" s="13">
        <f t="shared" si="33"/>
        <v>24.083333333333332</v>
      </c>
      <c r="E346">
        <f t="shared" si="32"/>
        <v>4.7979711736656565</v>
      </c>
    </row>
    <row r="347" spans="2:5">
      <c r="B347">
        <f t="shared" si="34"/>
        <v>1450</v>
      </c>
      <c r="C347">
        <f t="shared" si="35"/>
        <v>4.723403294103294E-9</v>
      </c>
      <c r="D347" s="13">
        <f t="shared" si="33"/>
        <v>24.166666666666668</v>
      </c>
      <c r="E347">
        <f t="shared" si="32"/>
        <v>4.723403294103294</v>
      </c>
    </row>
    <row r="348" spans="2:5">
      <c r="B348">
        <f t="shared" si="34"/>
        <v>1455</v>
      </c>
      <c r="C348">
        <f t="shared" si="35"/>
        <v>4.6500780979439834E-9</v>
      </c>
      <c r="D348" s="13">
        <f t="shared" si="33"/>
        <v>24.25</v>
      </c>
      <c r="E348">
        <f t="shared" si="32"/>
        <v>4.6500780979439833</v>
      </c>
    </row>
    <row r="349" spans="2:5">
      <c r="B349">
        <f t="shared" si="34"/>
        <v>1460</v>
      </c>
      <c r="C349">
        <f t="shared" si="35"/>
        <v>4.5779748757073233E-9</v>
      </c>
      <c r="D349" s="13">
        <f t="shared" si="33"/>
        <v>24.333333333333332</v>
      </c>
      <c r="E349">
        <f t="shared" si="32"/>
        <v>4.5779748757073238</v>
      </c>
    </row>
    <row r="350" spans="2:5">
      <c r="B350">
        <f t="shared" si="34"/>
        <v>1465</v>
      </c>
      <c r="C350">
        <f t="shared" si="35"/>
        <v>4.5070732630390999E-9</v>
      </c>
      <c r="D350" s="13">
        <f t="shared" si="33"/>
        <v>24.416666666666668</v>
      </c>
      <c r="E350">
        <f t="shared" si="32"/>
        <v>4.5070732630390999</v>
      </c>
    </row>
    <row r="351" spans="2:5">
      <c r="B351">
        <f t="shared" si="34"/>
        <v>1470</v>
      </c>
      <c r="C351">
        <f t="shared" si="35"/>
        <v>4.4373532349597029E-9</v>
      </c>
      <c r="D351" s="13">
        <f t="shared" si="33"/>
        <v>24.5</v>
      </c>
      <c r="E351">
        <f t="shared" si="32"/>
        <v>4.4373532349597031</v>
      </c>
    </row>
    <row r="352" spans="2:5">
      <c r="B352">
        <f t="shared" si="34"/>
        <v>1475</v>
      </c>
      <c r="C352">
        <f t="shared" si="35"/>
        <v>4.3687951002084116E-9</v>
      </c>
      <c r="D352" s="13">
        <f t="shared" si="33"/>
        <v>24.583333333333332</v>
      </c>
      <c r="E352">
        <f t="shared" si="32"/>
        <v>4.3687951002084118</v>
      </c>
    </row>
    <row r="353" spans="2:5">
      <c r="B353">
        <f t="shared" si="34"/>
        <v>1480</v>
      </c>
      <c r="C353">
        <f t="shared" si="35"/>
        <v>4.3013794956819254E-9</v>
      </c>
      <c r="D353" s="13">
        <f t="shared" si="33"/>
        <v>24.666666666666668</v>
      </c>
      <c r="E353">
        <f t="shared" si="32"/>
        <v>4.3013794956819256</v>
      </c>
    </row>
    <row r="354" spans="2:5">
      <c r="B354">
        <f t="shared" si="34"/>
        <v>1485</v>
      </c>
      <c r="C354">
        <f t="shared" si="35"/>
        <v>4.2350873809655758E-9</v>
      </c>
      <c r="D354" s="13">
        <f t="shared" si="33"/>
        <v>24.75</v>
      </c>
      <c r="E354">
        <f t="shared" si="32"/>
        <v>4.2350873809655756</v>
      </c>
    </row>
    <row r="355" spans="2:5">
      <c r="B355">
        <f t="shared" si="34"/>
        <v>1490</v>
      </c>
      <c r="C355">
        <f t="shared" si="35"/>
        <v>4.1699000329556762E-9</v>
      </c>
      <c r="D355" s="13">
        <f t="shared" si="33"/>
        <v>24.833333333333332</v>
      </c>
      <c r="E355">
        <f t="shared" si="32"/>
        <v>4.1699000329556766</v>
      </c>
    </row>
    <row r="356" spans="2:5">
      <c r="B356">
        <f t="shared" si="34"/>
        <v>1495</v>
      </c>
      <c r="C356">
        <f t="shared" si="35"/>
        <v>4.1057990405715019E-9</v>
      </c>
      <c r="D356" s="13">
        <f t="shared" si="33"/>
        <v>24.916666666666668</v>
      </c>
      <c r="E356">
        <f t="shared" si="32"/>
        <v>4.1057990405715019</v>
      </c>
    </row>
    <row r="357" spans="2:5">
      <c r="B357">
        <f t="shared" si="34"/>
        <v>1500</v>
      </c>
      <c r="C357">
        <f t="shared" si="35"/>
        <v>4.042766299555374E-9</v>
      </c>
      <c r="D357" s="13">
        <f t="shared" si="33"/>
        <v>25</v>
      </c>
      <c r="E357">
        <f t="shared" si="32"/>
        <v>4.0427662995553737</v>
      </c>
    </row>
    <row r="358" spans="2:5">
      <c r="B358">
        <f t="shared" si="34"/>
        <v>1505</v>
      </c>
      <c r="C358">
        <f t="shared" si="35"/>
        <v>3.9807840073594276E-9</v>
      </c>
      <c r="D358" s="13">
        <f t="shared" si="33"/>
        <v>25.083333333333332</v>
      </c>
      <c r="E358">
        <f t="shared" si="32"/>
        <v>3.9807840073594276</v>
      </c>
    </row>
    <row r="359" spans="2:5">
      <c r="B359">
        <f t="shared" si="34"/>
        <v>1510</v>
      </c>
      <c r="C359">
        <f t="shared" si="35"/>
        <v>3.9198346581175642E-9</v>
      </c>
      <c r="D359" s="13">
        <f t="shared" si="33"/>
        <v>25.166666666666668</v>
      </c>
      <c r="E359">
        <f t="shared" ref="E359:E422" si="36">C359*10^9</f>
        <v>3.9198346581175643</v>
      </c>
    </row>
    <row r="360" spans="2:5">
      <c r="B360">
        <f t="shared" si="34"/>
        <v>1515</v>
      </c>
      <c r="C360">
        <f t="shared" si="35"/>
        <v>3.8599010377012249E-9</v>
      </c>
      <c r="D360" s="13">
        <f t="shared" ref="D360:D423" si="37">B360/60</f>
        <v>25.25</v>
      </c>
      <c r="E360">
        <f t="shared" si="36"/>
        <v>3.8599010377012251</v>
      </c>
    </row>
    <row r="361" spans="2:5">
      <c r="B361">
        <f t="shared" si="34"/>
        <v>1520</v>
      </c>
      <c r="C361">
        <f t="shared" si="35"/>
        <v>3.8009662188575379E-9</v>
      </c>
      <c r="D361" s="13">
        <f t="shared" si="37"/>
        <v>25.333333333333332</v>
      </c>
      <c r="E361">
        <f t="shared" si="36"/>
        <v>3.8009662188575377</v>
      </c>
    </row>
    <row r="362" spans="2:5">
      <c r="B362">
        <f t="shared" si="34"/>
        <v>1525</v>
      </c>
      <c r="C362">
        <f t="shared" si="35"/>
        <v>3.743013556428498E-9</v>
      </c>
      <c r="D362" s="13">
        <f t="shared" si="37"/>
        <v>25.416666666666668</v>
      </c>
      <c r="E362">
        <f t="shared" si="36"/>
        <v>3.7430135564284979</v>
      </c>
    </row>
    <row r="363" spans="2:5">
      <c r="B363">
        <f t="shared" si="34"/>
        <v>1530</v>
      </c>
      <c r="C363">
        <f t="shared" si="35"/>
        <v>3.6860266826498256E-9</v>
      </c>
      <c r="D363" s="13">
        <f t="shared" si="37"/>
        <v>25.5</v>
      </c>
      <c r="E363">
        <f t="shared" si="36"/>
        <v>3.6860266826498256</v>
      </c>
    </row>
    <row r="364" spans="2:5">
      <c r="B364">
        <f t="shared" si="34"/>
        <v>1535</v>
      </c>
      <c r="C364">
        <f t="shared" si="35"/>
        <v>3.629989502528156E-9</v>
      </c>
      <c r="D364" s="13">
        <f t="shared" si="37"/>
        <v>25.583333333333332</v>
      </c>
      <c r="E364">
        <f t="shared" si="36"/>
        <v>3.6299895025281561</v>
      </c>
    </row>
    <row r="365" spans="2:5">
      <c r="B365">
        <f t="shared" si="34"/>
        <v>1540</v>
      </c>
      <c r="C365">
        <f t="shared" si="35"/>
        <v>3.574886189295281E-9</v>
      </c>
      <c r="D365" s="13">
        <f t="shared" si="37"/>
        <v>25.666666666666668</v>
      </c>
      <c r="E365">
        <f t="shared" si="36"/>
        <v>3.574886189295281</v>
      </c>
    </row>
    <row r="366" spans="2:5">
      <c r="B366">
        <f t="shared" si="34"/>
        <v>1545</v>
      </c>
      <c r="C366">
        <f t="shared" si="35"/>
        <v>3.5207011799381442E-9</v>
      </c>
      <c r="D366" s="13">
        <f t="shared" si="37"/>
        <v>25.75</v>
      </c>
      <c r="E366">
        <f t="shared" si="36"/>
        <v>3.5207011799381442</v>
      </c>
    </row>
    <row r="367" spans="2:5">
      <c r="B367">
        <f t="shared" si="34"/>
        <v>1550</v>
      </c>
      <c r="C367">
        <f t="shared" si="35"/>
        <v>3.4674191708033221E-9</v>
      </c>
      <c r="D367" s="13">
        <f t="shared" si="37"/>
        <v>25.833333333333332</v>
      </c>
      <c r="E367">
        <f t="shared" si="36"/>
        <v>3.4674191708033222</v>
      </c>
    </row>
    <row r="368" spans="2:5">
      <c r="B368">
        <f t="shared" si="34"/>
        <v>1555</v>
      </c>
      <c r="C368">
        <f t="shared" si="35"/>
        <v>3.4150251132747632E-9</v>
      </c>
      <c r="D368" s="13">
        <f t="shared" si="37"/>
        <v>25.916666666666668</v>
      </c>
      <c r="E368">
        <f t="shared" si="36"/>
        <v>3.4150251132747633</v>
      </c>
    </row>
    <row r="369" spans="2:5">
      <c r="B369">
        <f t="shared" si="34"/>
        <v>1560</v>
      </c>
      <c r="C369">
        <f t="shared" si="35"/>
        <v>3.3635042095235598E-9</v>
      </c>
      <c r="D369" s="13">
        <f t="shared" si="37"/>
        <v>26</v>
      </c>
      <c r="E369">
        <f t="shared" si="36"/>
        <v>3.3635042095235597</v>
      </c>
    </row>
    <row r="370" spans="2:5">
      <c r="B370">
        <f t="shared" si="34"/>
        <v>1565</v>
      </c>
      <c r="C370">
        <f t="shared" si="35"/>
        <v>3.3128419083285463E-9</v>
      </c>
      <c r="D370" s="13">
        <f t="shared" si="37"/>
        <v>26.083333333333332</v>
      </c>
      <c r="E370">
        <f t="shared" si="36"/>
        <v>3.3128419083285463</v>
      </c>
    </row>
    <row r="371" spans="2:5">
      <c r="B371">
        <f t="shared" si="34"/>
        <v>1570</v>
      </c>
      <c r="C371">
        <f t="shared" si="35"/>
        <v>3.263023900966545E-9</v>
      </c>
      <c r="D371" s="13">
        <f t="shared" si="37"/>
        <v>26.166666666666668</v>
      </c>
      <c r="E371">
        <f t="shared" si="36"/>
        <v>3.2630239009665449</v>
      </c>
    </row>
    <row r="372" spans="2:5">
      <c r="B372">
        <f t="shared" si="34"/>
        <v>1575</v>
      </c>
      <c r="C372">
        <f t="shared" si="35"/>
        <v>3.2140361171711154E-9</v>
      </c>
      <c r="D372" s="13">
        <f t="shared" si="37"/>
        <v>26.25</v>
      </c>
      <c r="E372">
        <f t="shared" si="36"/>
        <v>3.2140361171711156</v>
      </c>
    </row>
    <row r="373" spans="2:5">
      <c r="B373">
        <f t="shared" si="34"/>
        <v>1580</v>
      </c>
      <c r="C373">
        <f t="shared" si="35"/>
        <v>3.1658647211586306E-9</v>
      </c>
      <c r="D373" s="13">
        <f t="shared" si="37"/>
        <v>26.333333333333332</v>
      </c>
      <c r="E373">
        <f t="shared" si="36"/>
        <v>3.1658647211586306</v>
      </c>
    </row>
    <row r="374" spans="2:5">
      <c r="B374">
        <f t="shared" si="34"/>
        <v>1585</v>
      </c>
      <c r="C374">
        <f t="shared" si="35"/>
        <v>3.118496107720599E-9</v>
      </c>
      <c r="D374" s="13">
        <f t="shared" si="37"/>
        <v>26.416666666666668</v>
      </c>
      <c r="E374">
        <f t="shared" si="36"/>
        <v>3.118496107720599</v>
      </c>
    </row>
    <row r="375" spans="2:5">
      <c r="B375">
        <f t="shared" si="34"/>
        <v>1590</v>
      </c>
      <c r="C375">
        <f t="shared" si="35"/>
        <v>3.0719168983810943E-9</v>
      </c>
      <c r="D375" s="13">
        <f t="shared" si="37"/>
        <v>26.5</v>
      </c>
      <c r="E375">
        <f t="shared" si="36"/>
        <v>3.0719168983810943</v>
      </c>
    </row>
    <row r="376" spans="2:5">
      <c r="B376">
        <f t="shared" si="34"/>
        <v>1595</v>
      </c>
      <c r="C376">
        <f t="shared" si="35"/>
        <v>3.0261139376182304E-9</v>
      </c>
      <c r="D376" s="13">
        <f t="shared" si="37"/>
        <v>26.583333333333332</v>
      </c>
      <c r="E376">
        <f t="shared" si="36"/>
        <v>3.0261139376182302</v>
      </c>
    </row>
    <row r="377" spans="2:5">
      <c r="B377">
        <f t="shared" si="34"/>
        <v>1600</v>
      </c>
      <c r="C377">
        <f t="shared" si="35"/>
        <v>2.9810742891486047E-9</v>
      </c>
      <c r="D377" s="13">
        <f t="shared" si="37"/>
        <v>26.666666666666668</v>
      </c>
      <c r="E377">
        <f t="shared" si="36"/>
        <v>2.9810742891486046</v>
      </c>
    </row>
    <row r="378" spans="2:5">
      <c r="B378">
        <f t="shared" si="34"/>
        <v>1605</v>
      </c>
      <c r="C378">
        <f t="shared" si="35"/>
        <v>2.9367852322736571E-9</v>
      </c>
      <c r="D378" s="13">
        <f t="shared" si="37"/>
        <v>26.75</v>
      </c>
      <c r="E378">
        <f t="shared" si="36"/>
        <v>2.9367852322736572</v>
      </c>
    </row>
    <row r="379" spans="2:5">
      <c r="B379">
        <f t="shared" si="34"/>
        <v>1610</v>
      </c>
      <c r="C379">
        <f t="shared" si="35"/>
        <v>2.8932342582869229E-9</v>
      </c>
      <c r="D379" s="13">
        <f t="shared" si="37"/>
        <v>26.833333333333332</v>
      </c>
      <c r="E379">
        <f t="shared" si="36"/>
        <v>2.893234258286923</v>
      </c>
    </row>
    <row r="380" spans="2:5">
      <c r="B380">
        <f t="shared" si="34"/>
        <v>1615</v>
      </c>
      <c r="C380">
        <f t="shared" si="35"/>
        <v>2.8504090669411548E-9</v>
      </c>
      <c r="D380" s="13">
        <f t="shared" si="37"/>
        <v>26.916666666666668</v>
      </c>
      <c r="E380">
        <f t="shared" si="36"/>
        <v>2.8504090669411548</v>
      </c>
    </row>
    <row r="381" spans="2:5">
      <c r="B381">
        <f t="shared" si="34"/>
        <v>1620</v>
      </c>
      <c r="C381">
        <f t="shared" si="35"/>
        <v>2.8082975629743254E-9</v>
      </c>
      <c r="D381" s="13">
        <f t="shared" si="37"/>
        <v>27</v>
      </c>
      <c r="E381">
        <f t="shared" si="36"/>
        <v>2.8082975629743254</v>
      </c>
    </row>
    <row r="382" spans="2:5">
      <c r="B382">
        <f t="shared" si="34"/>
        <v>1625</v>
      </c>
      <c r="C382">
        <f t="shared" si="35"/>
        <v>2.7668878526935208E-9</v>
      </c>
      <c r="D382" s="13">
        <f t="shared" si="37"/>
        <v>27.083333333333332</v>
      </c>
      <c r="E382">
        <f t="shared" si="36"/>
        <v>2.7668878526935208</v>
      </c>
    </row>
    <row r="383" spans="2:5">
      <c r="B383">
        <f t="shared" si="34"/>
        <v>1630</v>
      </c>
      <c r="C383">
        <f t="shared" si="35"/>
        <v>2.7261682406157647E-9</v>
      </c>
      <c r="D383" s="13">
        <f t="shared" si="37"/>
        <v>27.166666666666668</v>
      </c>
      <c r="E383">
        <f t="shared" si="36"/>
        <v>2.7261682406157646</v>
      </c>
    </row>
    <row r="384" spans="2:5">
      <c r="B384">
        <f t="shared" si="34"/>
        <v>1635</v>
      </c>
      <c r="C384">
        <f t="shared" si="35"/>
        <v>2.6861272261648246E-9</v>
      </c>
      <c r="D384" s="13">
        <f t="shared" si="37"/>
        <v>27.25</v>
      </c>
      <c r="E384">
        <f t="shared" si="36"/>
        <v>2.6861272261648246</v>
      </c>
    </row>
    <row r="385" spans="2:5">
      <c r="B385">
        <f t="shared" si="34"/>
        <v>1640</v>
      </c>
      <c r="C385">
        <f t="shared" si="35"/>
        <v>2.6467535004230653E-9</v>
      </c>
      <c r="D385" s="13">
        <f t="shared" si="37"/>
        <v>27.333333333333332</v>
      </c>
      <c r="E385">
        <f t="shared" si="36"/>
        <v>2.6467535004230651</v>
      </c>
    </row>
    <row r="386" spans="2:5">
      <c r="B386">
        <f t="shared" si="34"/>
        <v>1645</v>
      </c>
      <c r="C386">
        <f t="shared" si="35"/>
        <v>2.6080359429374351E-9</v>
      </c>
      <c r="D386" s="13">
        <f t="shared" si="37"/>
        <v>27.416666666666668</v>
      </c>
      <c r="E386">
        <f t="shared" si="36"/>
        <v>2.6080359429374349</v>
      </c>
    </row>
    <row r="387" spans="2:5">
      <c r="B387">
        <f t="shared" si="34"/>
        <v>1650</v>
      </c>
      <c r="C387">
        <f t="shared" si="35"/>
        <v>2.5699636185786734E-9</v>
      </c>
      <c r="D387" s="13">
        <f t="shared" si="37"/>
        <v>27.5</v>
      </c>
      <c r="E387">
        <f t="shared" si="36"/>
        <v>2.5699636185786736</v>
      </c>
    </row>
    <row r="388" spans="2:5">
      <c r="B388">
        <f t="shared" si="34"/>
        <v>1655</v>
      </c>
      <c r="C388">
        <f t="shared" si="35"/>
        <v>2.5325257744528738E-9</v>
      </c>
      <c r="D388" s="13">
        <f t="shared" si="37"/>
        <v>27.583333333333332</v>
      </c>
      <c r="E388">
        <f t="shared" si="36"/>
        <v>2.532525774452874</v>
      </c>
    </row>
    <row r="389" spans="2:5">
      <c r="B389">
        <f t="shared" si="34"/>
        <v>1660</v>
      </c>
      <c r="C389">
        <f t="shared" si="35"/>
        <v>2.4957118368645038E-9</v>
      </c>
      <c r="D389" s="13">
        <f t="shared" si="37"/>
        <v>27.666666666666668</v>
      </c>
      <c r="E389">
        <f t="shared" si="36"/>
        <v>2.4957118368645039</v>
      </c>
    </row>
    <row r="390" spans="2:5">
      <c r="B390">
        <f t="shared" si="34"/>
        <v>1665</v>
      </c>
      <c r="C390">
        <f t="shared" si="35"/>
        <v>2.4595114083300388E-9</v>
      </c>
      <c r="D390" s="13">
        <f t="shared" si="37"/>
        <v>27.75</v>
      </c>
      <c r="E390">
        <f t="shared" si="36"/>
        <v>2.4595114083300387</v>
      </c>
    </row>
    <row r="391" spans="2:5">
      <c r="B391">
        <f t="shared" si="34"/>
        <v>1670</v>
      </c>
      <c r="C391">
        <f t="shared" si="35"/>
        <v>2.4239142646413705E-9</v>
      </c>
      <c r="D391" s="13">
        <f t="shared" si="37"/>
        <v>27.833333333333332</v>
      </c>
      <c r="E391">
        <f t="shared" si="36"/>
        <v>2.4239142646413705</v>
      </c>
    </row>
    <row r="392" spans="2:5">
      <c r="B392">
        <f t="shared" si="34"/>
        <v>1675</v>
      </c>
      <c r="C392">
        <f t="shared" si="35"/>
        <v>2.3889103519781457E-9</v>
      </c>
      <c r="D392" s="13">
        <f t="shared" si="37"/>
        <v>27.916666666666668</v>
      </c>
      <c r="E392">
        <f t="shared" si="36"/>
        <v>2.3889103519781458</v>
      </c>
    </row>
    <row r="393" spans="2:5">
      <c r="B393">
        <f t="shared" si="34"/>
        <v>1680</v>
      </c>
      <c r="C393">
        <f t="shared" si="35"/>
        <v>2.3544897840682348E-9</v>
      </c>
      <c r="D393" s="13">
        <f t="shared" si="37"/>
        <v>28</v>
      </c>
      <c r="E393">
        <f t="shared" si="36"/>
        <v>2.3544897840682348</v>
      </c>
    </row>
    <row r="394" spans="2:5">
      <c r="B394">
        <f t="shared" si="34"/>
        <v>1685</v>
      </c>
      <c r="C394">
        <f t="shared" si="35"/>
        <v>2.3206428393955181E-9</v>
      </c>
      <c r="D394" s="13">
        <f t="shared" si="37"/>
        <v>28.083333333333332</v>
      </c>
      <c r="E394">
        <f t="shared" si="36"/>
        <v>2.3206428393955183</v>
      </c>
    </row>
    <row r="395" spans="2:5">
      <c r="B395">
        <f t="shared" si="34"/>
        <v>1690</v>
      </c>
      <c r="C395">
        <f t="shared" si="35"/>
        <v>2.2873599584542051E-9</v>
      </c>
      <c r="D395" s="13">
        <f t="shared" si="37"/>
        <v>28.166666666666668</v>
      </c>
      <c r="E395">
        <f t="shared" si="36"/>
        <v>2.2873599584542053</v>
      </c>
    </row>
    <row r="396" spans="2:5">
      <c r="B396">
        <f t="shared" si="34"/>
        <v>1695</v>
      </c>
      <c r="C396">
        <f t="shared" si="35"/>
        <v>2.2546317410489109E-9</v>
      </c>
      <c r="D396" s="13">
        <f t="shared" si="37"/>
        <v>28.25</v>
      </c>
      <c r="E396">
        <f t="shared" si="36"/>
        <v>2.254631741048911</v>
      </c>
    </row>
    <row r="397" spans="2:5">
      <c r="B397">
        <f t="shared" si="34"/>
        <v>1700</v>
      </c>
      <c r="C397">
        <f t="shared" si="35"/>
        <v>2.222448943639728E-9</v>
      </c>
      <c r="D397" s="13">
        <f t="shared" si="37"/>
        <v>28.333333333333332</v>
      </c>
      <c r="E397">
        <f t="shared" si="36"/>
        <v>2.2224489436397281</v>
      </c>
    </row>
    <row r="398" spans="2:5">
      <c r="B398">
        <f t="shared" si="34"/>
        <v>1705</v>
      </c>
      <c r="C398">
        <f t="shared" si="35"/>
        <v>2.1908024767315453E-9</v>
      </c>
      <c r="D398" s="13">
        <f t="shared" si="37"/>
        <v>28.416666666666668</v>
      </c>
      <c r="E398">
        <f t="shared" si="36"/>
        <v>2.1908024767315455</v>
      </c>
    </row>
    <row r="399" spans="2:5">
      <c r="B399">
        <f t="shared" si="34"/>
        <v>1710</v>
      </c>
      <c r="C399">
        <f t="shared" si="35"/>
        <v>2.1596834023068673E-9</v>
      </c>
      <c r="D399" s="13">
        <f t="shared" si="37"/>
        <v>28.5</v>
      </c>
      <c r="E399">
        <f t="shared" si="36"/>
        <v>2.1596834023068672</v>
      </c>
    </row>
    <row r="400" spans="2:5">
      <c r="B400">
        <f t="shared" si="34"/>
        <v>1715</v>
      </c>
      <c r="C400">
        <f t="shared" si="35"/>
        <v>2.1290829313014205E-9</v>
      </c>
      <c r="D400" s="13">
        <f t="shared" si="37"/>
        <v>28.583333333333332</v>
      </c>
      <c r="E400">
        <f t="shared" si="36"/>
        <v>2.1290829313014203</v>
      </c>
    </row>
    <row r="401" spans="2:5">
      <c r="B401">
        <f t="shared" si="34"/>
        <v>1720</v>
      </c>
      <c r="C401">
        <f t="shared" si="35"/>
        <v>2.0989924211218307E-9</v>
      </c>
      <c r="D401" s="13">
        <f t="shared" si="37"/>
        <v>28.666666666666668</v>
      </c>
      <c r="E401">
        <f t="shared" si="36"/>
        <v>2.0989924211218307</v>
      </c>
    </row>
    <row r="402" spans="2:5">
      <c r="B402">
        <f t="shared" si="34"/>
        <v>1725</v>
      </c>
      <c r="C402">
        <f t="shared" si="35"/>
        <v>2.069403373204665E-9</v>
      </c>
      <c r="D402" s="13">
        <f t="shared" si="37"/>
        <v>28.75</v>
      </c>
      <c r="E402">
        <f t="shared" si="36"/>
        <v>2.0694033732046648</v>
      </c>
    </row>
    <row r="403" spans="2:5">
      <c r="B403">
        <f t="shared" ref="B403:B425" si="38">B402+5</f>
        <v>1730</v>
      </c>
      <c r="C403">
        <f t="shared" ref="C403:C453" si="39">$K$36*EXP(-$K$32*(B403-1080))+(1/$K$32)*($K$33+$K$34*((B403-1080)-1/$K$32))</f>
        <v>2.0403074306161547E-9</v>
      </c>
      <c r="D403" s="13">
        <f t="shared" si="37"/>
        <v>28.833333333333332</v>
      </c>
      <c r="E403">
        <f t="shared" si="36"/>
        <v>2.0403074306161546</v>
      </c>
    </row>
    <row r="404" spans="2:5">
      <c r="B404">
        <f t="shared" si="38"/>
        <v>1735</v>
      </c>
      <c r="C404">
        <f t="shared" si="39"/>
        <v>2.0116963756919193E-9</v>
      </c>
      <c r="D404" s="13">
        <f t="shared" si="37"/>
        <v>28.916666666666668</v>
      </c>
      <c r="E404">
        <f t="shared" si="36"/>
        <v>2.0116963756919195</v>
      </c>
    </row>
    <row r="405" spans="2:5">
      <c r="B405">
        <f t="shared" si="38"/>
        <v>1740</v>
      </c>
      <c r="C405">
        <f t="shared" si="39"/>
        <v>1.9835621277160215E-9</v>
      </c>
      <c r="D405" s="13">
        <f t="shared" si="37"/>
        <v>29</v>
      </c>
      <c r="E405">
        <f t="shared" si="36"/>
        <v>1.9835621277160214</v>
      </c>
    </row>
    <row r="406" spans="2:5">
      <c r="B406">
        <f t="shared" si="38"/>
        <v>1745</v>
      </c>
      <c r="C406">
        <f t="shared" si="39"/>
        <v>1.9558967406387056E-9</v>
      </c>
      <c r="D406" s="13">
        <f t="shared" si="37"/>
        <v>29.083333333333332</v>
      </c>
      <c r="E406">
        <f t="shared" si="36"/>
        <v>1.9558967406387056</v>
      </c>
    </row>
    <row r="407" spans="2:5">
      <c r="B407">
        <f t="shared" si="38"/>
        <v>1750</v>
      </c>
      <c r="C407">
        <f t="shared" si="39"/>
        <v>1.9286924008321683E-9</v>
      </c>
      <c r="D407" s="13">
        <f t="shared" si="37"/>
        <v>29.166666666666668</v>
      </c>
      <c r="E407">
        <f t="shared" si="36"/>
        <v>1.9286924008321684</v>
      </c>
    </row>
    <row r="408" spans="2:5">
      <c r="B408">
        <f t="shared" si="38"/>
        <v>1755</v>
      </c>
      <c r="C408">
        <f t="shared" si="39"/>
        <v>1.9019414248837292E-9</v>
      </c>
      <c r="D408" s="13">
        <f t="shared" si="37"/>
        <v>29.25</v>
      </c>
      <c r="E408">
        <f t="shared" si="36"/>
        <v>1.9019414248837292</v>
      </c>
    </row>
    <row r="409" spans="2:5">
      <c r="B409">
        <f t="shared" si="38"/>
        <v>1760</v>
      </c>
      <c r="C409">
        <f t="shared" si="39"/>
        <v>1.8756362574257765E-9</v>
      </c>
      <c r="D409" s="13">
        <f t="shared" si="37"/>
        <v>29.333333333333332</v>
      </c>
      <c r="E409">
        <f t="shared" si="36"/>
        <v>1.8756362574257766</v>
      </c>
    </row>
    <row r="410" spans="2:5">
      <c r="B410">
        <f t="shared" si="38"/>
        <v>1765</v>
      </c>
      <c r="C410">
        <f t="shared" si="39"/>
        <v>1.8497694690018852E-9</v>
      </c>
      <c r="D410" s="13">
        <f t="shared" si="37"/>
        <v>29.416666666666668</v>
      </c>
      <c r="E410">
        <f t="shared" si="36"/>
        <v>1.8497694690018853</v>
      </c>
    </row>
    <row r="411" spans="2:5">
      <c r="B411">
        <f t="shared" si="38"/>
        <v>1770</v>
      </c>
      <c r="C411">
        <f t="shared" si="39"/>
        <v>1.8243337539684842E-9</v>
      </c>
      <c r="D411" s="13">
        <f t="shared" si="37"/>
        <v>29.5</v>
      </c>
      <c r="E411">
        <f t="shared" si="36"/>
        <v>1.8243337539684843</v>
      </c>
    </row>
    <row r="412" spans="2:5">
      <c r="B412">
        <f t="shared" si="38"/>
        <v>1775</v>
      </c>
      <c r="C412">
        <f t="shared" si="39"/>
        <v>1.7993219284315027E-9</v>
      </c>
      <c r="D412" s="13">
        <f t="shared" si="37"/>
        <v>29.583333333333332</v>
      </c>
      <c r="E412">
        <f t="shared" si="36"/>
        <v>1.7993219284315027</v>
      </c>
    </row>
    <row r="413" spans="2:5">
      <c r="B413">
        <f t="shared" si="38"/>
        <v>1780</v>
      </c>
      <c r="C413">
        <f t="shared" si="39"/>
        <v>1.7747269282173978E-9</v>
      </c>
      <c r="D413" s="13">
        <f t="shared" si="37"/>
        <v>29.666666666666668</v>
      </c>
      <c r="E413">
        <f t="shared" si="36"/>
        <v>1.7747269282173979</v>
      </c>
    </row>
    <row r="414" spans="2:5">
      <c r="B414">
        <f t="shared" si="38"/>
        <v>1785</v>
      </c>
      <c r="C414">
        <f t="shared" si="39"/>
        <v>1.7505418068779973E-9</v>
      </c>
      <c r="D414" s="13">
        <f t="shared" si="37"/>
        <v>29.75</v>
      </c>
      <c r="E414">
        <f t="shared" si="36"/>
        <v>1.7505418068779972</v>
      </c>
    </row>
    <row r="415" spans="2:5">
      <c r="B415">
        <f t="shared" si="38"/>
        <v>1790</v>
      </c>
      <c r="C415">
        <f t="shared" si="39"/>
        <v>1.7267597337285904E-9</v>
      </c>
      <c r="D415" s="13">
        <f t="shared" si="37"/>
        <v>29.833333333333332</v>
      </c>
      <c r="E415">
        <f t="shared" si="36"/>
        <v>1.7267597337285905</v>
      </c>
    </row>
    <row r="416" spans="2:5">
      <c r="B416">
        <f t="shared" si="38"/>
        <v>1795</v>
      </c>
      <c r="C416">
        <f t="shared" si="39"/>
        <v>1.7033739919187142E-9</v>
      </c>
      <c r="D416" s="13">
        <f t="shared" si="37"/>
        <v>29.916666666666668</v>
      </c>
      <c r="E416">
        <f t="shared" si="36"/>
        <v>1.7033739919187141</v>
      </c>
    </row>
    <row r="417" spans="2:5">
      <c r="B417">
        <f t="shared" si="38"/>
        <v>1800</v>
      </c>
      <c r="C417">
        <f t="shared" si="39"/>
        <v>1.6803779765350922E-9</v>
      </c>
      <c r="D417" s="13">
        <f t="shared" si="37"/>
        <v>30</v>
      </c>
      <c r="E417">
        <f t="shared" si="36"/>
        <v>1.6803779765350921</v>
      </c>
    </row>
    <row r="418" spans="2:5">
      <c r="B418">
        <f t="shared" si="38"/>
        <v>1805</v>
      </c>
      <c r="C418">
        <f t="shared" si="39"/>
        <v>1.6577651927361855E-9</v>
      </c>
      <c r="D418" s="13">
        <f t="shared" si="37"/>
        <v>30.083333333333332</v>
      </c>
      <c r="E418">
        <f t="shared" si="36"/>
        <v>1.6577651927361854</v>
      </c>
    </row>
    <row r="419" spans="2:5">
      <c r="B419">
        <f t="shared" si="38"/>
        <v>1810</v>
      </c>
      <c r="C419">
        <f t="shared" si="39"/>
        <v>1.6355292539178334E-9</v>
      </c>
      <c r="D419" s="13">
        <f t="shared" si="37"/>
        <v>30.166666666666668</v>
      </c>
      <c r="E419">
        <f t="shared" si="36"/>
        <v>1.6355292539178334</v>
      </c>
    </row>
    <row r="420" spans="2:5">
      <c r="B420">
        <f t="shared" si="38"/>
        <v>1815</v>
      </c>
      <c r="C420">
        <f t="shared" si="39"/>
        <v>1.6136638799094642E-9</v>
      </c>
      <c r="D420" s="13">
        <f t="shared" si="37"/>
        <v>30.25</v>
      </c>
      <c r="E420">
        <f t="shared" si="36"/>
        <v>1.6136638799094642</v>
      </c>
    </row>
    <row r="421" spans="2:5">
      <c r="B421">
        <f t="shared" si="38"/>
        <v>1820</v>
      </c>
      <c r="C421">
        <f t="shared" si="39"/>
        <v>1.5921628952003634E-9</v>
      </c>
      <c r="D421" s="13">
        <f t="shared" si="37"/>
        <v>30.333333333333332</v>
      </c>
      <c r="E421">
        <f t="shared" si="36"/>
        <v>1.5921628952003635</v>
      </c>
    </row>
    <row r="422" spans="2:5">
      <c r="B422">
        <f t="shared" si="38"/>
        <v>1825</v>
      </c>
      <c r="C422">
        <f t="shared" si="39"/>
        <v>1.5710202271955074E-9</v>
      </c>
      <c r="D422" s="13">
        <f t="shared" si="37"/>
        <v>30.416666666666668</v>
      </c>
      <c r="E422">
        <f t="shared" si="36"/>
        <v>1.5710202271955074</v>
      </c>
    </row>
    <row r="423" spans="2:5">
      <c r="B423">
        <f t="shared" si="38"/>
        <v>1830</v>
      </c>
      <c r="C423">
        <f t="shared" si="39"/>
        <v>1.5502299045004557E-9</v>
      </c>
      <c r="D423" s="13">
        <f t="shared" si="37"/>
        <v>30.5</v>
      </c>
      <c r="E423">
        <f t="shared" ref="E423:E453" si="40">C423*10^9</f>
        <v>1.5502299045004557</v>
      </c>
    </row>
    <row r="424" spans="2:5">
      <c r="B424">
        <f t="shared" si="38"/>
        <v>1835</v>
      </c>
      <c r="C424">
        <f t="shared" si="39"/>
        <v>1.5297860552348333E-9</v>
      </c>
      <c r="D424" s="13">
        <f t="shared" ref="D424:D453" si="41">B424/60</f>
        <v>30.583333333333332</v>
      </c>
      <c r="E424">
        <f t="shared" si="40"/>
        <v>1.5297860552348332</v>
      </c>
    </row>
    <row r="425" spans="2:5">
      <c r="B425">
        <f t="shared" si="38"/>
        <v>1840</v>
      </c>
      <c r="C425">
        <f t="shared" si="39"/>
        <v>1.5096829053739139E-9</v>
      </c>
      <c r="D425" s="13">
        <f t="shared" si="41"/>
        <v>30.666666666666668</v>
      </c>
      <c r="E425">
        <f t="shared" si="40"/>
        <v>1.5096829053739138</v>
      </c>
    </row>
    <row r="426" spans="2:5">
      <c r="B426">
        <f>B425+5</f>
        <v>1845</v>
      </c>
      <c r="C426">
        <f t="shared" si="39"/>
        <v>1.4899147771178445E-9</v>
      </c>
      <c r="D426" s="13">
        <f t="shared" si="41"/>
        <v>30.75</v>
      </c>
      <c r="E426">
        <f t="shared" si="40"/>
        <v>1.4899147771178445</v>
      </c>
    </row>
    <row r="427" spans="2:5">
      <c r="B427">
        <f t="shared" ref="B427:B436" si="42">B426+5</f>
        <v>1850</v>
      </c>
      <c r="C427">
        <f t="shared" si="39"/>
        <v>1.4704760872880433E-9</v>
      </c>
      <c r="D427" s="13">
        <f t="shared" si="41"/>
        <v>30.833333333333332</v>
      </c>
      <c r="E427">
        <f t="shared" si="40"/>
        <v>1.4704760872880434</v>
      </c>
    </row>
    <row r="428" spans="2:5">
      <c r="B428">
        <f t="shared" si="42"/>
        <v>1855</v>
      </c>
      <c r="C428">
        <f t="shared" si="39"/>
        <v>1.4513613457503264E-9</v>
      </c>
      <c r="D428" s="13">
        <f t="shared" si="41"/>
        <v>30.916666666666668</v>
      </c>
      <c r="E428">
        <f t="shared" si="40"/>
        <v>1.4513613457503263</v>
      </c>
    </row>
    <row r="429" spans="2:5">
      <c r="B429">
        <f t="shared" si="42"/>
        <v>1860</v>
      </c>
      <c r="C429">
        <f t="shared" si="39"/>
        <v>1.4325651538643087E-9</v>
      </c>
      <c r="D429" s="13">
        <f t="shared" si="41"/>
        <v>31</v>
      </c>
      <c r="E429">
        <f t="shared" si="40"/>
        <v>1.4325651538643087</v>
      </c>
    </row>
    <row r="430" spans="2:5">
      <c r="B430">
        <f t="shared" si="42"/>
        <v>1865</v>
      </c>
      <c r="C430">
        <f t="shared" si="39"/>
        <v>1.4140822029586489E-9</v>
      </c>
      <c r="D430" s="13">
        <f t="shared" si="41"/>
        <v>31.083333333333332</v>
      </c>
      <c r="E430">
        <f t="shared" si="40"/>
        <v>1.4140822029586488</v>
      </c>
    </row>
    <row r="431" spans="2:5">
      <c r="B431">
        <f t="shared" si="42"/>
        <v>1870</v>
      </c>
      <c r="C431">
        <f t="shared" si="39"/>
        <v>1.3959072728317036E-9</v>
      </c>
      <c r="D431" s="13">
        <f t="shared" si="41"/>
        <v>31.166666666666668</v>
      </c>
      <c r="E431">
        <f t="shared" si="40"/>
        <v>1.3959072728317035</v>
      </c>
    </row>
    <row r="432" spans="2:5">
      <c r="B432">
        <f t="shared" si="42"/>
        <v>1875</v>
      </c>
      <c r="C432">
        <f t="shared" si="39"/>
        <v>1.3780352302771671E-9</v>
      </c>
      <c r="D432" s="13">
        <f t="shared" si="41"/>
        <v>31.25</v>
      </c>
      <c r="E432">
        <f t="shared" si="40"/>
        <v>1.378035230277167</v>
      </c>
    </row>
    <row r="433" spans="2:5">
      <c r="B433">
        <f t="shared" si="42"/>
        <v>1880</v>
      </c>
      <c r="C433">
        <f t="shared" si="39"/>
        <v>1.3604610276342863E-9</v>
      </c>
      <c r="D433" s="13">
        <f t="shared" si="41"/>
        <v>31.333333333333332</v>
      </c>
      <c r="E433">
        <f t="shared" si="40"/>
        <v>1.3604610276342863</v>
      </c>
    </row>
    <row r="434" spans="2:5">
      <c r="B434">
        <f t="shared" si="42"/>
        <v>1885</v>
      </c>
      <c r="C434">
        <f t="shared" si="39"/>
        <v>1.3431797013622281E-9</v>
      </c>
      <c r="D434" s="13">
        <f t="shared" si="41"/>
        <v>31.416666666666668</v>
      </c>
      <c r="E434">
        <f t="shared" si="40"/>
        <v>1.3431797013622282</v>
      </c>
    </row>
    <row r="435" spans="2:5">
      <c r="B435">
        <f t="shared" si="42"/>
        <v>1890</v>
      </c>
      <c r="C435">
        <f t="shared" si="39"/>
        <v>1.3261863706382134E-9</v>
      </c>
      <c r="D435" s="13">
        <f t="shared" si="41"/>
        <v>31.5</v>
      </c>
      <c r="E435">
        <f t="shared" si="40"/>
        <v>1.3261863706382133</v>
      </c>
    </row>
    <row r="436" spans="2:5">
      <c r="B436">
        <f t="shared" si="42"/>
        <v>1895</v>
      </c>
      <c r="C436">
        <f t="shared" si="39"/>
        <v>1.309476235979009E-9</v>
      </c>
      <c r="D436" s="13">
        <f t="shared" si="41"/>
        <v>31.583333333333332</v>
      </c>
      <c r="E436">
        <f t="shared" si="40"/>
        <v>1.3094762359790091</v>
      </c>
    </row>
    <row r="437" spans="2:5">
      <c r="B437">
        <f>B436+5</f>
        <v>1900</v>
      </c>
      <c r="C437">
        <f t="shared" si="39"/>
        <v>1.2930445778853933E-9</v>
      </c>
      <c r="D437" s="13">
        <f t="shared" si="41"/>
        <v>31.666666666666668</v>
      </c>
      <c r="E437">
        <f t="shared" si="40"/>
        <v>1.2930445778853932</v>
      </c>
    </row>
    <row r="438" spans="2:5">
      <c r="B438">
        <f t="shared" ref="B438:B443" si="43">B437+5</f>
        <v>1905</v>
      </c>
      <c r="C438">
        <f t="shared" si="39"/>
        <v>1.276886755509212E-9</v>
      </c>
      <c r="D438" s="13">
        <f t="shared" si="41"/>
        <v>31.75</v>
      </c>
      <c r="E438">
        <f t="shared" si="40"/>
        <v>1.276886755509212</v>
      </c>
    </row>
    <row r="439" spans="2:5">
      <c r="B439">
        <f t="shared" si="43"/>
        <v>1910</v>
      </c>
      <c r="C439">
        <f t="shared" si="39"/>
        <v>1.2609982053426495E-9</v>
      </c>
      <c r="D439" s="13">
        <f t="shared" si="41"/>
        <v>31.833333333333332</v>
      </c>
      <c r="E439">
        <f t="shared" si="40"/>
        <v>1.2609982053426494</v>
      </c>
    </row>
    <row r="440" spans="2:5">
      <c r="B440">
        <f t="shared" si="43"/>
        <v>1915</v>
      </c>
      <c r="C440">
        <f t="shared" si="39"/>
        <v>1.2453744399293403E-9</v>
      </c>
      <c r="D440" s="13">
        <f t="shared" si="41"/>
        <v>31.916666666666668</v>
      </c>
      <c r="E440">
        <f t="shared" si="40"/>
        <v>1.2453744399293403</v>
      </c>
    </row>
    <row r="441" spans="2:5">
      <c r="B441">
        <f t="shared" si="43"/>
        <v>1920</v>
      </c>
      <c r="C441">
        <f t="shared" si="39"/>
        <v>1.2300110465969625E-9</v>
      </c>
      <c r="D441" s="13">
        <f t="shared" si="41"/>
        <v>32</v>
      </c>
      <c r="E441">
        <f t="shared" si="40"/>
        <v>1.2300110465969625</v>
      </c>
    </row>
    <row r="442" spans="2:5">
      <c r="B442">
        <f t="shared" si="43"/>
        <v>1925</v>
      </c>
      <c r="C442">
        <f t="shared" si="39"/>
        <v>1.2149036862109517E-9</v>
      </c>
      <c r="D442" s="13">
        <f t="shared" si="41"/>
        <v>32.083333333333336</v>
      </c>
      <c r="E442">
        <f t="shared" si="40"/>
        <v>1.2149036862109517</v>
      </c>
    </row>
    <row r="443" spans="2:5">
      <c r="B443">
        <f t="shared" si="43"/>
        <v>1930</v>
      </c>
      <c r="C443">
        <f t="shared" si="39"/>
        <v>1.2000480919489849E-9</v>
      </c>
      <c r="D443" s="13">
        <f t="shared" si="41"/>
        <v>32.166666666666664</v>
      </c>
      <c r="E443">
        <f t="shared" si="40"/>
        <v>1.2000480919489849</v>
      </c>
    </row>
    <row r="444" spans="2:5">
      <c r="B444">
        <f>B443+5</f>
        <v>1935</v>
      </c>
      <c r="C444">
        <f t="shared" si="39"/>
        <v>1.1854400680958882E-9</v>
      </c>
      <c r="D444" s="13">
        <f t="shared" si="41"/>
        <v>32.25</v>
      </c>
      <c r="E444">
        <f t="shared" si="40"/>
        <v>1.1854400680958883</v>
      </c>
    </row>
    <row r="445" spans="2:5">
      <c r="B445">
        <f t="shared" ref="B445:B453" si="44">B444+5</f>
        <v>1940</v>
      </c>
      <c r="C445">
        <f t="shared" si="39"/>
        <v>1.1710754888586256E-9</v>
      </c>
      <c r="D445" s="13">
        <f t="shared" si="41"/>
        <v>32.333333333333336</v>
      </c>
      <c r="E445">
        <f t="shared" si="40"/>
        <v>1.1710754888586257</v>
      </c>
    </row>
    <row r="446" spans="2:5">
      <c r="B446">
        <f t="shared" si="44"/>
        <v>1945</v>
      </c>
      <c r="C446">
        <f t="shared" si="39"/>
        <v>1.1569502972010383E-9</v>
      </c>
      <c r="D446" s="13">
        <f t="shared" si="41"/>
        <v>32.416666666666664</v>
      </c>
      <c r="E446">
        <f t="shared" si="40"/>
        <v>1.1569502972010384</v>
      </c>
    </row>
    <row r="447" spans="2:5">
      <c r="B447">
        <f t="shared" si="44"/>
        <v>1950</v>
      </c>
      <c r="C447">
        <f t="shared" si="39"/>
        <v>1.1430605036980029E-9</v>
      </c>
      <c r="D447" s="13">
        <f t="shared" si="41"/>
        <v>32.5</v>
      </c>
      <c r="E447">
        <f t="shared" si="40"/>
        <v>1.1430605036980028</v>
      </c>
    </row>
    <row r="448" spans="2:5">
      <c r="B448">
        <f t="shared" si="44"/>
        <v>1955</v>
      </c>
      <c r="C448">
        <f t="shared" si="39"/>
        <v>1.129402185408683E-9</v>
      </c>
      <c r="D448" s="13">
        <f t="shared" si="41"/>
        <v>32.583333333333336</v>
      </c>
      <c r="E448">
        <f t="shared" si="40"/>
        <v>1.1294021854086831</v>
      </c>
    </row>
    <row r="449" spans="2:5">
      <c r="B449">
        <f t="shared" si="44"/>
        <v>1960</v>
      </c>
      <c r="C449">
        <f t="shared" si="39"/>
        <v>1.1159714847685624E-9</v>
      </c>
      <c r="D449" s="13">
        <f t="shared" si="41"/>
        <v>32.666666666666664</v>
      </c>
      <c r="E449">
        <f t="shared" si="40"/>
        <v>1.1159714847685624</v>
      </c>
    </row>
    <row r="450" spans="2:5">
      <c r="B450">
        <f t="shared" si="44"/>
        <v>1965</v>
      </c>
      <c r="C450">
        <f t="shared" si="39"/>
        <v>1.1027646084999374E-9</v>
      </c>
      <c r="D450" s="13">
        <f t="shared" si="41"/>
        <v>32.75</v>
      </c>
      <c r="E450">
        <f t="shared" si="40"/>
        <v>1.1027646084999374</v>
      </c>
    </row>
    <row r="451" spans="2:5">
      <c r="B451">
        <f t="shared" si="44"/>
        <v>1970</v>
      </c>
      <c r="C451">
        <f t="shared" si="39"/>
        <v>1.0897778265405714E-9</v>
      </c>
      <c r="D451" s="13">
        <f t="shared" si="41"/>
        <v>32.833333333333336</v>
      </c>
      <c r="E451">
        <f t="shared" si="40"/>
        <v>1.0897778265405715</v>
      </c>
    </row>
    <row r="452" spans="2:5">
      <c r="B452">
        <f t="shared" si="44"/>
        <v>1975</v>
      </c>
      <c r="C452">
        <f t="shared" si="39"/>
        <v>1.077007470990199E-9</v>
      </c>
      <c r="D452" s="13">
        <f t="shared" si="41"/>
        <v>32.916666666666664</v>
      </c>
      <c r="E452">
        <f t="shared" si="40"/>
        <v>1.0770074709901989</v>
      </c>
    </row>
    <row r="453" spans="2:5">
      <c r="B453">
        <f t="shared" si="44"/>
        <v>1980</v>
      </c>
      <c r="C453">
        <f t="shared" si="39"/>
        <v>1.0644499350745896E-9</v>
      </c>
      <c r="D453" s="13">
        <f t="shared" si="41"/>
        <v>33</v>
      </c>
      <c r="E453">
        <f t="shared" si="40"/>
        <v>1.0644499350745895</v>
      </c>
    </row>
    <row r="518" spans="2:2">
      <c r="B518" s="16"/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Tabelle14"/>
  <dimension ref="A1:DO518"/>
  <sheetViews>
    <sheetView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5" max="7" width="12.125" bestFit="1" customWidth="1"/>
    <col min="8" max="8" width="14.375" customWidth="1"/>
    <col min="9" max="10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165.46</v>
      </c>
      <c r="C11" s="13"/>
      <c r="D11" s="13">
        <v>165.46</v>
      </c>
      <c r="E11" s="13">
        <v>165.46</v>
      </c>
      <c r="F11" s="13">
        <v>165.46</v>
      </c>
      <c r="G11" s="13">
        <v>165.46</v>
      </c>
      <c r="H11" s="13">
        <v>165.46</v>
      </c>
      <c r="I11" s="13">
        <v>165.46</v>
      </c>
      <c r="J11" s="13">
        <v>165.46</v>
      </c>
      <c r="K11" s="13">
        <v>165.46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/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>
        <v>0.5</v>
      </c>
      <c r="K12">
        <v>0.5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/>
      <c r="D13" s="13">
        <f>1/180</f>
        <v>5.5555555555555558E-3</v>
      </c>
      <c r="E13" s="13">
        <f t="shared" ref="E13:K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>
        <f t="shared" si="0"/>
        <v>5.5555555555555558E-3</v>
      </c>
      <c r="K13" s="13">
        <f t="shared" si="0"/>
        <v>5.5555555555555558E-3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>
        <v>0.01</v>
      </c>
      <c r="K14">
        <v>0.01</v>
      </c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27">
        <v>1</v>
      </c>
      <c r="C15" s="21"/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>
        <v>1</v>
      </c>
      <c r="K15">
        <v>1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27">
        <v>0.3</v>
      </c>
      <c r="C16" s="21"/>
      <c r="D16">
        <v>0.3</v>
      </c>
      <c r="E16">
        <v>0.3</v>
      </c>
      <c r="F16">
        <v>0.3</v>
      </c>
      <c r="G16">
        <v>0.3</v>
      </c>
      <c r="H16">
        <v>0.3</v>
      </c>
      <c r="I16">
        <v>0.3</v>
      </c>
      <c r="J16">
        <v>0.3</v>
      </c>
      <c r="K16">
        <v>0.3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/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>
        <v>0.9</v>
      </c>
      <c r="K17">
        <v>0.9</v>
      </c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/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>
        <v>0.9</v>
      </c>
      <c r="K18">
        <v>0.9</v>
      </c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/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>
        <v>0.9</v>
      </c>
      <c r="K19">
        <v>0.9</v>
      </c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 s="23">
        <f>5.84*10^-11</f>
        <v>5.84E-11</v>
      </c>
      <c r="C20" s="14"/>
      <c r="D20" s="23">
        <f t="shared" ref="D20:K20" si="1">5.84*10^-11</f>
        <v>5.84E-11</v>
      </c>
      <c r="E20" s="23">
        <f t="shared" si="1"/>
        <v>5.84E-11</v>
      </c>
      <c r="F20" s="23">
        <f t="shared" si="1"/>
        <v>5.84E-11</v>
      </c>
      <c r="G20" s="23">
        <f t="shared" si="1"/>
        <v>5.84E-11</v>
      </c>
      <c r="H20" s="23">
        <f t="shared" si="1"/>
        <v>5.84E-11</v>
      </c>
      <c r="I20" s="23">
        <f t="shared" si="1"/>
        <v>5.84E-11</v>
      </c>
      <c r="J20" s="23">
        <f t="shared" si="1"/>
        <v>5.84E-11</v>
      </c>
      <c r="K20" s="23">
        <f t="shared" si="1"/>
        <v>5.84E-11</v>
      </c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10</v>
      </c>
      <c r="B21" s="13">
        <v>0</v>
      </c>
      <c r="C21" s="13"/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27">
        <v>0</v>
      </c>
      <c r="C22" s="27"/>
      <c r="D22" s="23">
        <v>0</v>
      </c>
      <c r="E22" s="23">
        <f>(2/13*6*4.392*10^-7)</f>
        <v>4.0541538461538465E-7</v>
      </c>
      <c r="F22" s="23">
        <f>(2/13*6*4.392*10^-7)</f>
        <v>4.0541538461538465E-7</v>
      </c>
      <c r="G22" s="23">
        <f>(3/13*6*4.392*10^-7)</f>
        <v>6.0812307692307693E-7</v>
      </c>
      <c r="H22" s="23">
        <f>(3/13*6*4.392*10^-7)</f>
        <v>6.0812307692307693E-7</v>
      </c>
      <c r="I22" s="23">
        <v>0</v>
      </c>
      <c r="J22" s="23">
        <v>0</v>
      </c>
      <c r="K22" s="23">
        <v>0</v>
      </c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10</v>
      </c>
      <c r="B23" s="27">
        <v>0</v>
      </c>
      <c r="C23" s="27"/>
      <c r="D23" s="23">
        <f>(2/13*6*4.392*10^-7)/10</f>
        <v>4.0541538461538464E-8</v>
      </c>
      <c r="E23" s="23">
        <v>0</v>
      </c>
      <c r="F23" s="28">
        <f>6/26*4.392*10^-7*1/10</f>
        <v>1.0135384615384616E-8</v>
      </c>
      <c r="G23" s="23">
        <v>0</v>
      </c>
      <c r="H23" s="23">
        <f>(-3/13*6*4.392*10^-7)/10</f>
        <v>-6.0812307692307693E-8</v>
      </c>
      <c r="I23" s="23">
        <v>0</v>
      </c>
      <c r="J23" s="23">
        <v>0</v>
      </c>
      <c r="K23" s="23">
        <v>0</v>
      </c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27">
        <v>0.5</v>
      </c>
      <c r="C24" s="27"/>
      <c r="D24" s="23">
        <v>0.5</v>
      </c>
      <c r="E24" s="23">
        <v>0.5</v>
      </c>
      <c r="F24" s="23">
        <v>0.5</v>
      </c>
      <c r="G24" s="23">
        <v>0.5</v>
      </c>
      <c r="H24" s="23">
        <v>0.5</v>
      </c>
      <c r="I24" s="23">
        <v>0.5</v>
      </c>
      <c r="J24" s="23">
        <v>0.5</v>
      </c>
      <c r="K24" s="23">
        <v>0.5</v>
      </c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 s="23">
        <v>0</v>
      </c>
      <c r="C25" s="27"/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f>2*10^-10</f>
        <v>2.0000000000000001E-10</v>
      </c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10</v>
      </c>
      <c r="B26" s="23">
        <v>0</v>
      </c>
      <c r="C26" s="27"/>
      <c r="D26" s="23">
        <v>0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  <c r="J26" s="23">
        <f>2*10^-10/60</f>
        <v>3.3333333333333335E-12</v>
      </c>
      <c r="K26" s="23">
        <v>0</v>
      </c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23">
        <f>1*10^-10</f>
        <v>1E-10</v>
      </c>
      <c r="C27" s="13"/>
      <c r="D27">
        <f>1*10^-10</f>
        <v>1E-10</v>
      </c>
      <c r="E27">
        <f t="shared" ref="E27:K27" si="2">1*10^-10</f>
        <v>1E-10</v>
      </c>
      <c r="F27">
        <f t="shared" si="2"/>
        <v>1E-10</v>
      </c>
      <c r="G27">
        <f t="shared" si="2"/>
        <v>1E-10</v>
      </c>
      <c r="H27">
        <f t="shared" si="2"/>
        <v>1E-10</v>
      </c>
      <c r="I27">
        <f t="shared" si="2"/>
        <v>1E-10</v>
      </c>
      <c r="J27">
        <f t="shared" si="2"/>
        <v>1E-10</v>
      </c>
      <c r="K27">
        <f t="shared" si="2"/>
        <v>1E-10</v>
      </c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10</v>
      </c>
      <c r="B28" s="13">
        <v>0</v>
      </c>
      <c r="C28" s="13"/>
      <c r="D28">
        <v>0</v>
      </c>
      <c r="E28">
        <v>0</v>
      </c>
      <c r="F28">
        <v>0</v>
      </c>
      <c r="G28">
        <v>0</v>
      </c>
      <c r="H28">
        <v>0</v>
      </c>
      <c r="I28" s="13">
        <v>0</v>
      </c>
      <c r="J28" s="13">
        <v>0</v>
      </c>
      <c r="K28" s="13">
        <v>0</v>
      </c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24</v>
      </c>
      <c r="B30" s="22">
        <v>0</v>
      </c>
      <c r="C30" s="11"/>
      <c r="D30" s="22">
        <v>1</v>
      </c>
      <c r="E30" s="22">
        <v>2</v>
      </c>
      <c r="F30" s="22">
        <v>3</v>
      </c>
      <c r="G30" s="22">
        <v>4</v>
      </c>
      <c r="H30" s="22">
        <v>5</v>
      </c>
      <c r="I30" s="22">
        <v>6</v>
      </c>
      <c r="J30" s="22">
        <v>7</v>
      </c>
      <c r="K30" s="22">
        <v>8</v>
      </c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13</v>
      </c>
      <c r="B31">
        <v>0</v>
      </c>
      <c r="D31">
        <v>120</v>
      </c>
      <c r="E31">
        <v>130</v>
      </c>
      <c r="F31">
        <v>140</v>
      </c>
      <c r="G31">
        <v>150</v>
      </c>
      <c r="H31">
        <v>170</v>
      </c>
      <c r="I31">
        <v>180</v>
      </c>
      <c r="J31">
        <v>1020</v>
      </c>
      <c r="K31">
        <v>1080</v>
      </c>
    </row>
    <row r="32" spans="1:119">
      <c r="A32" s="10" t="s">
        <v>14</v>
      </c>
      <c r="B32">
        <f>B13*(1+B14-B12*B18*B16*B15)</f>
        <v>4.8611111111111112E-3</v>
      </c>
      <c r="D32">
        <f>D13*(1+D14-D12*D18*D16*D15)</f>
        <v>4.8611111111111112E-3</v>
      </c>
      <c r="E32">
        <f t="shared" ref="E32:K32" si="3">E13*(1+E14-E12*E18*E16*E15)</f>
        <v>4.8611111111111112E-3</v>
      </c>
      <c r="F32">
        <f t="shared" si="3"/>
        <v>4.8611111111111112E-3</v>
      </c>
      <c r="G32">
        <f t="shared" si="3"/>
        <v>4.8611111111111112E-3</v>
      </c>
      <c r="H32">
        <f t="shared" si="3"/>
        <v>4.8611111111111112E-3</v>
      </c>
      <c r="I32">
        <f t="shared" si="3"/>
        <v>4.8611111111111112E-3</v>
      </c>
      <c r="J32">
        <f t="shared" si="3"/>
        <v>4.8611111111111112E-3</v>
      </c>
      <c r="K32">
        <f t="shared" si="3"/>
        <v>4.8611111111111112E-3</v>
      </c>
    </row>
    <row r="33" spans="1:11">
      <c r="A33" s="10" t="s">
        <v>11</v>
      </c>
      <c r="B33">
        <f>1/B11*(B20+B22*B24*B15+(1-B12)*(B25+B27)*B19*B17*B15)</f>
        <v>5.977275474434908E-13</v>
      </c>
      <c r="D33">
        <f t="shared" ref="D33:K33" si="4">1/D11*(D20+D22*D24*D15+(1-D12)*(D25+D27)*D19*D17*D15)</f>
        <v>5.977275474434908E-13</v>
      </c>
      <c r="E33">
        <f t="shared" si="4"/>
        <v>1.2257137211875519E-9</v>
      </c>
      <c r="F33">
        <f t="shared" si="4"/>
        <v>1.2257137211875519E-9</v>
      </c>
      <c r="G33">
        <f t="shared" si="4"/>
        <v>1.8382717180076055E-9</v>
      </c>
      <c r="H33">
        <f t="shared" si="4"/>
        <v>1.8382717180076055E-9</v>
      </c>
      <c r="I33">
        <f t="shared" si="4"/>
        <v>5.977275474434908E-13</v>
      </c>
      <c r="J33">
        <f t="shared" si="4"/>
        <v>5.977275474434908E-13</v>
      </c>
      <c r="K33">
        <f t="shared" si="4"/>
        <v>1.087271848180829E-12</v>
      </c>
    </row>
    <row r="34" spans="1:11">
      <c r="A34" s="10" t="s">
        <v>12</v>
      </c>
      <c r="B34">
        <f>1/B11*(B21+B23*B24*B15+(1-B12)*(B26+B28)*B19*B17*B15)</f>
        <v>0</v>
      </c>
      <c r="D34">
        <f t="shared" ref="D34:K34" si="5">1/D11*(D21+D23*D24*D15+(1-D12)*(D26+D28)*D19*D17*D15)</f>
        <v>1.2251159936401083E-10</v>
      </c>
      <c r="E34">
        <f t="shared" si="5"/>
        <v>0</v>
      </c>
      <c r="F34">
        <f t="shared" si="5"/>
        <v>3.0627899841002708E-11</v>
      </c>
      <c r="G34">
        <f t="shared" si="5"/>
        <v>0</v>
      </c>
      <c r="H34">
        <f t="shared" si="5"/>
        <v>-1.8376739904601622E-10</v>
      </c>
      <c r="I34">
        <f t="shared" si="5"/>
        <v>0</v>
      </c>
      <c r="J34">
        <f t="shared" si="5"/>
        <v>8.1590716789556381E-15</v>
      </c>
      <c r="K34">
        <f t="shared" si="5"/>
        <v>0</v>
      </c>
    </row>
    <row r="35" spans="1:11">
      <c r="A35" s="10" t="s">
        <v>15</v>
      </c>
      <c r="B35">
        <f>0.1*10^-9</f>
        <v>1.0000000000000002E-10</v>
      </c>
      <c r="C35" s="14"/>
      <c r="D35">
        <f>C63</f>
        <v>1.1014799721416603E-10</v>
      </c>
      <c r="E35">
        <f>C68</f>
        <v>6.1382734611654564E-9</v>
      </c>
      <c r="F35">
        <f>C73</f>
        <v>1.7811011491927447E-8</v>
      </c>
      <c r="G35">
        <f>C78</f>
        <v>3.043677492192458E-8</v>
      </c>
      <c r="H35">
        <f>C88</f>
        <v>6.2651703837966709E-8</v>
      </c>
      <c r="I35">
        <f>C93</f>
        <v>6.8580765603688923E-8</v>
      </c>
      <c r="J35">
        <f>C261</f>
        <v>1.2765573370561599E-9</v>
      </c>
      <c r="K35">
        <f>C273</f>
        <v>9.9807449095490101E-10</v>
      </c>
    </row>
    <row r="36" spans="1:11">
      <c r="A36" s="10" t="s">
        <v>19</v>
      </c>
      <c r="B36">
        <f>B35-(1/B32)*(B33-B34/B32)</f>
        <v>-2.296109547408953E-11</v>
      </c>
      <c r="D36">
        <f>D35-(1/D32)*(D33-D34/D32)</f>
        <v>5.1844780530489415E-6</v>
      </c>
      <c r="E36">
        <f t="shared" ref="E36:H36" si="6">E35-(1/E32)*(E33-E34/E32)</f>
        <v>-2.4600854918313095E-7</v>
      </c>
      <c r="F36">
        <f t="shared" si="6"/>
        <v>1.0617869053844314E-6</v>
      </c>
      <c r="G36">
        <f t="shared" si="6"/>
        <v>-3.4772197849678283E-7</v>
      </c>
      <c r="H36">
        <f t="shared" si="6"/>
        <v>-8.0922433488015417E-6</v>
      </c>
      <c r="I36">
        <f>I35-(1/I32)*(I33-I34/I32)</f>
        <v>6.8457804508214839E-8</v>
      </c>
      <c r="J36">
        <f>J35-(1/J32)*(J33-J34/J32)</f>
        <v>1.4988748341021196E-9</v>
      </c>
      <c r="K36">
        <f>K35-(1/K32)*(K33-K34/K32)</f>
        <v>7.7440713932913046E-10</v>
      </c>
    </row>
    <row r="38" spans="1:11">
      <c r="A38" s="17"/>
      <c r="B38" s="17" t="s">
        <v>17</v>
      </c>
      <c r="C38" s="17" t="s">
        <v>18</v>
      </c>
      <c r="D38" s="17" t="s">
        <v>20</v>
      </c>
      <c r="E38" s="17" t="s">
        <v>21</v>
      </c>
    </row>
    <row r="39" spans="1:11">
      <c r="B39" s="16">
        <v>0</v>
      </c>
      <c r="C39" s="16">
        <f>B35</f>
        <v>1.0000000000000002E-10</v>
      </c>
      <c r="D39" s="13">
        <f>B39/60</f>
        <v>0</v>
      </c>
      <c r="E39">
        <f t="shared" ref="E39:E102" si="7">C39*10^9</f>
        <v>0.10000000000000002</v>
      </c>
    </row>
    <row r="40" spans="1:11">
      <c r="B40">
        <f>B39+5</f>
        <v>5</v>
      </c>
      <c r="C40">
        <f>$B$36*EXP(-$B$32*B40)+(1/$B$32)*($B$33+$B$34*(B40-1/$B$32))</f>
        <v>1.0055135454942732E-10</v>
      </c>
      <c r="D40" s="13">
        <f t="shared" ref="D40:D103" si="8">B40/60</f>
        <v>8.3333333333333329E-2</v>
      </c>
      <c r="E40">
        <f t="shared" si="7"/>
        <v>0.10055135454942732</v>
      </c>
    </row>
    <row r="41" spans="1:11">
      <c r="B41">
        <f>B40+5</f>
        <v>10</v>
      </c>
      <c r="C41">
        <f t="shared" ref="C41:C63" si="9">$B$36*EXP(-$B$32*B41)+(1/$B$32)*($B$33+$B$34*(B41-1/$B$32))</f>
        <v>1.0108946966785634E-10</v>
      </c>
      <c r="D41" s="13">
        <f t="shared" si="8"/>
        <v>0.16666666666666666</v>
      </c>
      <c r="E41">
        <f t="shared" si="7"/>
        <v>0.10108946966785634</v>
      </c>
    </row>
    <row r="42" spans="1:11">
      <c r="B42">
        <f t="shared" ref="B42:B63" si="10">B41+5</f>
        <v>15</v>
      </c>
      <c r="C42">
        <f t="shared" si="9"/>
        <v>1.0161466326784143E-10</v>
      </c>
      <c r="D42" s="13">
        <f t="shared" si="8"/>
        <v>0.25</v>
      </c>
      <c r="E42">
        <f t="shared" si="7"/>
        <v>0.10161466326784142</v>
      </c>
    </row>
    <row r="43" spans="1:11">
      <c r="B43">
        <f t="shared" si="10"/>
        <v>20</v>
      </c>
      <c r="C43">
        <f t="shared" si="9"/>
        <v>1.0212724562804447E-10</v>
      </c>
      <c r="D43" s="13">
        <f t="shared" si="8"/>
        <v>0.33333333333333331</v>
      </c>
      <c r="E43">
        <f t="shared" si="7"/>
        <v>0.10212724562804447</v>
      </c>
    </row>
    <row r="44" spans="1:11">
      <c r="B44">
        <f t="shared" si="10"/>
        <v>25</v>
      </c>
      <c r="C44">
        <f t="shared" si="9"/>
        <v>1.0262751957654421E-10</v>
      </c>
      <c r="D44" s="13">
        <f t="shared" si="8"/>
        <v>0.41666666666666669</v>
      </c>
      <c r="E44">
        <f t="shared" si="7"/>
        <v>0.10262751957654422</v>
      </c>
    </row>
    <row r="45" spans="1:11">
      <c r="B45">
        <f t="shared" si="10"/>
        <v>30</v>
      </c>
      <c r="C45">
        <f t="shared" si="9"/>
        <v>1.0311578066974371E-10</v>
      </c>
      <c r="D45" s="13">
        <f t="shared" si="8"/>
        <v>0.5</v>
      </c>
      <c r="E45">
        <f t="shared" si="7"/>
        <v>0.10311578066974371</v>
      </c>
    </row>
    <row r="46" spans="1:11">
      <c r="B46">
        <f t="shared" si="10"/>
        <v>35</v>
      </c>
      <c r="C46">
        <f t="shared" si="9"/>
        <v>1.0359231736698188E-10</v>
      </c>
      <c r="D46" s="13">
        <f t="shared" si="8"/>
        <v>0.58333333333333337</v>
      </c>
      <c r="E46">
        <f t="shared" si="7"/>
        <v>0.10359231736698188</v>
      </c>
    </row>
    <row r="47" spans="1:11">
      <c r="B47">
        <f t="shared" si="10"/>
        <v>40</v>
      </c>
      <c r="C47">
        <f t="shared" si="9"/>
        <v>1.0405741120095217E-10</v>
      </c>
      <c r="D47" s="13">
        <f t="shared" si="8"/>
        <v>0.66666666666666663</v>
      </c>
      <c r="E47">
        <f t="shared" si="7"/>
        <v>0.10405741120095217</v>
      </c>
    </row>
    <row r="48" spans="1:11">
      <c r="B48">
        <f t="shared" si="10"/>
        <v>45</v>
      </c>
      <c r="C48">
        <f t="shared" si="9"/>
        <v>1.0451133694402887E-10</v>
      </c>
      <c r="D48" s="13">
        <f t="shared" si="8"/>
        <v>0.75</v>
      </c>
      <c r="E48">
        <f t="shared" si="7"/>
        <v>0.10451133694402888</v>
      </c>
    </row>
    <row r="49" spans="2:5">
      <c r="B49">
        <f t="shared" si="10"/>
        <v>50</v>
      </c>
      <c r="C49">
        <f t="shared" si="9"/>
        <v>1.0495436277059989E-10</v>
      </c>
      <c r="D49" s="13">
        <f t="shared" si="8"/>
        <v>0.83333333333333337</v>
      </c>
      <c r="E49">
        <f t="shared" si="7"/>
        <v>0.10495436277059988</v>
      </c>
    </row>
    <row r="50" spans="2:5">
      <c r="B50">
        <f t="shared" si="10"/>
        <v>55</v>
      </c>
      <c r="C50">
        <f t="shared" si="9"/>
        <v>1.0538675041550096E-10</v>
      </c>
      <c r="D50" s="13">
        <f t="shared" si="8"/>
        <v>0.91666666666666663</v>
      </c>
      <c r="E50">
        <f t="shared" si="7"/>
        <v>0.10538675041550095</v>
      </c>
    </row>
    <row r="51" spans="2:5">
      <c r="B51">
        <f t="shared" si="10"/>
        <v>60</v>
      </c>
      <c r="C51">
        <f t="shared" si="9"/>
        <v>1.05808755328646E-10</v>
      </c>
      <c r="D51" s="13">
        <f t="shared" si="8"/>
        <v>1</v>
      </c>
      <c r="E51">
        <f t="shared" si="7"/>
        <v>0.105808755328646</v>
      </c>
    </row>
    <row r="52" spans="2:5">
      <c r="B52">
        <f t="shared" si="10"/>
        <v>65</v>
      </c>
      <c r="C52">
        <f t="shared" si="9"/>
        <v>1.0622062682594396E-10</v>
      </c>
      <c r="D52" s="13">
        <f t="shared" si="8"/>
        <v>1.0833333333333333</v>
      </c>
      <c r="E52">
        <f t="shared" si="7"/>
        <v>0.10622062682594396</v>
      </c>
    </row>
    <row r="53" spans="2:5">
      <c r="B53">
        <f t="shared" si="10"/>
        <v>70</v>
      </c>
      <c r="C53">
        <f t="shared" si="9"/>
        <v>1.0662260823659207E-10</v>
      </c>
      <c r="D53" s="13">
        <f t="shared" si="8"/>
        <v>1.1666666666666667</v>
      </c>
      <c r="E53">
        <f t="shared" si="7"/>
        <v>0.10662260823659207</v>
      </c>
    </row>
    <row r="54" spans="2:5">
      <c r="B54">
        <f t="shared" si="10"/>
        <v>75</v>
      </c>
      <c r="C54">
        <f t="shared" si="9"/>
        <v>1.0701493704683197E-10</v>
      </c>
      <c r="D54" s="13">
        <f t="shared" si="8"/>
        <v>1.25</v>
      </c>
      <c r="E54">
        <f t="shared" si="7"/>
        <v>0.10701493704683197</v>
      </c>
    </row>
    <row r="55" spans="2:5">
      <c r="B55">
        <f t="shared" si="10"/>
        <v>80</v>
      </c>
      <c r="C55">
        <f t="shared" si="9"/>
        <v>1.0739784504025407E-10</v>
      </c>
      <c r="D55" s="13">
        <f t="shared" si="8"/>
        <v>1.3333333333333333</v>
      </c>
      <c r="E55">
        <f t="shared" si="7"/>
        <v>0.10739784504025407</v>
      </c>
    </row>
    <row r="56" spans="2:5">
      <c r="B56">
        <f t="shared" si="10"/>
        <v>85</v>
      </c>
      <c r="C56">
        <f t="shared" si="9"/>
        <v>1.0777155843473277E-10</v>
      </c>
      <c r="D56" s="13">
        <f t="shared" si="8"/>
        <v>1.4166666666666667</v>
      </c>
      <c r="E56">
        <f t="shared" si="7"/>
        <v>0.10777155843473277</v>
      </c>
    </row>
    <row r="57" spans="2:5">
      <c r="B57">
        <f t="shared" si="10"/>
        <v>90</v>
      </c>
      <c r="C57">
        <f t="shared" si="9"/>
        <v>1.081362980160735E-10</v>
      </c>
      <c r="D57" s="13">
        <f t="shared" si="8"/>
        <v>1.5</v>
      </c>
      <c r="E57">
        <f t="shared" si="7"/>
        <v>0.1081362980160735</v>
      </c>
    </row>
    <row r="58" spans="2:5">
      <c r="B58">
        <f t="shared" si="10"/>
        <v>95</v>
      </c>
      <c r="C58">
        <f t="shared" si="9"/>
        <v>1.0849227926845055E-10</v>
      </c>
      <c r="D58" s="13">
        <f t="shared" si="8"/>
        <v>1.5833333333333333</v>
      </c>
      <c r="E58">
        <f t="shared" si="7"/>
        <v>0.10849227926845055</v>
      </c>
    </row>
    <row r="59" spans="2:5">
      <c r="B59">
        <f t="shared" si="10"/>
        <v>100</v>
      </c>
      <c r="C59">
        <f t="shared" si="9"/>
        <v>1.0883971250171283E-10</v>
      </c>
      <c r="D59" s="13">
        <f t="shared" si="8"/>
        <v>1.6666666666666667</v>
      </c>
      <c r="E59">
        <f t="shared" si="7"/>
        <v>0.10883971250171283</v>
      </c>
    </row>
    <row r="60" spans="2:5">
      <c r="B60">
        <f t="shared" si="10"/>
        <v>105</v>
      </c>
      <c r="C60">
        <f t="shared" si="9"/>
        <v>1.0917880297563254E-10</v>
      </c>
      <c r="D60" s="13">
        <f t="shared" si="8"/>
        <v>1.75</v>
      </c>
      <c r="E60">
        <f t="shared" si="7"/>
        <v>0.10917880297563254</v>
      </c>
    </row>
    <row r="61" spans="2:5">
      <c r="B61">
        <f t="shared" si="10"/>
        <v>110</v>
      </c>
      <c r="C61">
        <f t="shared" si="9"/>
        <v>1.0950975102117059E-10</v>
      </c>
      <c r="D61" s="13">
        <f t="shared" si="8"/>
        <v>1.8333333333333333</v>
      </c>
      <c r="E61">
        <f t="shared" si="7"/>
        <v>0.10950975102117058</v>
      </c>
    </row>
    <row r="62" spans="2:5">
      <c r="B62">
        <f t="shared" si="10"/>
        <v>115</v>
      </c>
      <c r="C62">
        <f t="shared" si="9"/>
        <v>1.098327521588297E-10</v>
      </c>
      <c r="D62" s="13">
        <f t="shared" si="8"/>
        <v>1.9166666666666667</v>
      </c>
      <c r="E62">
        <f t="shared" si="7"/>
        <v>0.10983275215882971</v>
      </c>
    </row>
    <row r="63" spans="2:5">
      <c r="B63" s="16">
        <f t="shared" si="10"/>
        <v>120</v>
      </c>
      <c r="C63">
        <f t="shared" si="9"/>
        <v>1.1014799721416603E-10</v>
      </c>
      <c r="D63" s="13">
        <f t="shared" si="8"/>
        <v>2</v>
      </c>
      <c r="E63">
        <f t="shared" si="7"/>
        <v>0.11014799721416603</v>
      </c>
    </row>
    <row r="64" spans="2:5">
      <c r="B64">
        <f>B63+2</f>
        <v>122</v>
      </c>
      <c r="C64">
        <f>$D$36*EXP(-$D$32*(B64-120))+(1/$D$32)*($D$33+$D$34*((B64-120)-1/$D$32))</f>
        <v>3.5450303372107242E-10</v>
      </c>
      <c r="D64" s="13">
        <f t="shared" si="8"/>
        <v>2.0333333333333332</v>
      </c>
      <c r="E64">
        <f t="shared" si="7"/>
        <v>0.35450303372107245</v>
      </c>
    </row>
    <row r="65" spans="2:5">
      <c r="B65">
        <f t="shared" ref="B65:B93" si="11">B64+2</f>
        <v>124</v>
      </c>
      <c r="C65">
        <f>$D$36*EXP(-$D$32*(B65-120))+(1/$D$32)*($D$33+$D$34*((B65-120)-1/$D$32))</f>
        <v>1.0841658360790391E-9</v>
      </c>
      <c r="D65" s="13">
        <f t="shared" si="8"/>
        <v>2.0666666666666669</v>
      </c>
      <c r="E65">
        <f t="shared" si="7"/>
        <v>1.0841658360790392</v>
      </c>
    </row>
    <row r="66" spans="2:5">
      <c r="B66">
        <f t="shared" si="11"/>
        <v>126</v>
      </c>
      <c r="C66">
        <f t="shared" ref="C66:C68" si="12">$D$36*EXP(-$D$32*(B66-120))+(1/$D$32)*($D$33+$D$34*((B66-120)-1/$D$32))</f>
        <v>2.2944409962260634E-9</v>
      </c>
      <c r="D66" s="13">
        <f t="shared" si="8"/>
        <v>2.1</v>
      </c>
      <c r="E66">
        <f t="shared" si="7"/>
        <v>2.2944409962260632</v>
      </c>
    </row>
    <row r="67" spans="2:5">
      <c r="B67">
        <f t="shared" si="11"/>
        <v>128</v>
      </c>
      <c r="C67">
        <f t="shared" si="12"/>
        <v>3.9806785347106023E-9</v>
      </c>
      <c r="D67" s="13">
        <f t="shared" si="8"/>
        <v>2.1333333333333333</v>
      </c>
      <c r="E67">
        <f t="shared" si="7"/>
        <v>3.9806785347106022</v>
      </c>
    </row>
    <row r="68" spans="2:5">
      <c r="B68" s="16">
        <f t="shared" si="11"/>
        <v>130</v>
      </c>
      <c r="C68">
        <f t="shared" si="12"/>
        <v>6.1382734611654564E-9</v>
      </c>
      <c r="D68" s="13">
        <f t="shared" si="8"/>
        <v>2.1666666666666665</v>
      </c>
      <c r="E68">
        <f t="shared" si="7"/>
        <v>6.1382734611654568</v>
      </c>
    </row>
    <row r="69" spans="2:5">
      <c r="B69">
        <f t="shared" si="11"/>
        <v>132</v>
      </c>
      <c r="C69">
        <f>$E$36*EXP(-$E$32*(B69-130))+(1/$E$32)*($E$33+$E$34*((B69-130)-1/$E$32))</f>
        <v>8.518434270710734E-9</v>
      </c>
      <c r="D69" s="13">
        <f t="shared" si="8"/>
        <v>2.2000000000000002</v>
      </c>
      <c r="E69">
        <f t="shared" si="7"/>
        <v>8.5184342707107348</v>
      </c>
    </row>
    <row r="70" spans="2:5">
      <c r="B70">
        <f t="shared" si="11"/>
        <v>134</v>
      </c>
      <c r="C70">
        <f t="shared" ref="C70:C73" si="13">$E$36*EXP(-$E$32*(B70-130))+(1/$E$32)*($E$33+$E$34*((B70-130)-1/$E$32))</f>
        <v>1.0875566752589685E-8</v>
      </c>
      <c r="D70" s="13">
        <f t="shared" si="8"/>
        <v>2.2333333333333334</v>
      </c>
      <c r="E70">
        <f t="shared" si="7"/>
        <v>10.875566752589686</v>
      </c>
    </row>
    <row r="71" spans="2:5">
      <c r="B71">
        <f t="shared" si="11"/>
        <v>136</v>
      </c>
      <c r="C71">
        <f t="shared" si="13"/>
        <v>1.3209893708502594E-8</v>
      </c>
      <c r="D71" s="13">
        <f t="shared" si="8"/>
        <v>2.2666666666666666</v>
      </c>
      <c r="E71">
        <f t="shared" si="7"/>
        <v>13.209893708502594</v>
      </c>
    </row>
    <row r="72" spans="2:5">
      <c r="B72">
        <f t="shared" si="11"/>
        <v>138</v>
      </c>
      <c r="C72">
        <f t="shared" si="13"/>
        <v>1.5521635784517705E-8</v>
      </c>
      <c r="D72" s="13">
        <f t="shared" si="8"/>
        <v>2.2999999999999998</v>
      </c>
      <c r="E72">
        <f t="shared" si="7"/>
        <v>15.521635784517704</v>
      </c>
    </row>
    <row r="73" spans="2:5">
      <c r="B73" s="16">
        <f t="shared" si="11"/>
        <v>140</v>
      </c>
      <c r="C73">
        <f t="shared" si="13"/>
        <v>1.7811011491927447E-8</v>
      </c>
      <c r="D73" s="13">
        <f t="shared" si="8"/>
        <v>2.3333333333333335</v>
      </c>
      <c r="E73">
        <f t="shared" si="7"/>
        <v>17.811011491927449</v>
      </c>
    </row>
    <row r="74" spans="2:5">
      <c r="B74">
        <f t="shared" si="11"/>
        <v>142</v>
      </c>
      <c r="C74">
        <f>$F$36*EXP(-$F$32*(B74-140))+(1/$F$32)*($F$33+$F$34*((B74-140)-1/$F$32))</f>
        <v>2.0139294994981704E-8</v>
      </c>
      <c r="D74" s="13">
        <f t="shared" si="8"/>
        <v>2.3666666666666667</v>
      </c>
      <c r="E74">
        <f t="shared" si="7"/>
        <v>20.139294994981704</v>
      </c>
    </row>
    <row r="75" spans="2:5">
      <c r="B75">
        <f t="shared" si="11"/>
        <v>144</v>
      </c>
      <c r="C75">
        <f t="shared" ref="C75:C78" si="14">$F$36*EXP(-$F$32*(B75-140))+(1/$F$32)*($F$33+$F$34*((B75-140)-1/$F$32))</f>
        <v>2.2566970071419108E-8</v>
      </c>
      <c r="D75" s="13">
        <f t="shared" si="8"/>
        <v>2.4</v>
      </c>
      <c r="E75">
        <f t="shared" si="7"/>
        <v>22.566970071419107</v>
      </c>
    </row>
    <row r="76" spans="2:5">
      <c r="B76">
        <f t="shared" si="11"/>
        <v>146</v>
      </c>
      <c r="C76">
        <f t="shared" si="14"/>
        <v>2.5093075096415596E-8</v>
      </c>
      <c r="D76" s="13">
        <f t="shared" si="8"/>
        <v>2.4333333333333331</v>
      </c>
      <c r="E76">
        <f t="shared" si="7"/>
        <v>25.093075096415596</v>
      </c>
    </row>
    <row r="77" spans="2:5">
      <c r="B77">
        <f t="shared" si="11"/>
        <v>148</v>
      </c>
      <c r="C77">
        <f t="shared" si="14"/>
        <v>2.7716657748977167E-8</v>
      </c>
      <c r="D77" s="13">
        <f t="shared" si="8"/>
        <v>2.4666666666666668</v>
      </c>
      <c r="E77">
        <f t="shared" si="7"/>
        <v>27.716657748977166</v>
      </c>
    </row>
    <row r="78" spans="2:5">
      <c r="B78" s="16">
        <f t="shared" si="11"/>
        <v>150</v>
      </c>
      <c r="C78">
        <f t="shared" si="14"/>
        <v>3.043677492192458E-8</v>
      </c>
      <c r="D78" s="13">
        <f t="shared" si="8"/>
        <v>2.5</v>
      </c>
      <c r="E78">
        <f t="shared" si="7"/>
        <v>30.436774921924581</v>
      </c>
    </row>
    <row r="79" spans="2:5">
      <c r="B79">
        <f t="shared" si="11"/>
        <v>152</v>
      </c>
      <c r="C79">
        <f>$G$36*EXP(-$G$32*(B79-150))+(1/$G$32)*($G$33+$G$34*((B79-150)-1/$G$32))</f>
        <v>3.3801024776589142E-8</v>
      </c>
      <c r="D79" s="13">
        <f t="shared" si="8"/>
        <v>2.5333333333333332</v>
      </c>
      <c r="E79">
        <f t="shared" si="7"/>
        <v>33.801024776589145</v>
      </c>
    </row>
    <row r="80" spans="2:5">
      <c r="B80">
        <f t="shared" si="11"/>
        <v>154</v>
      </c>
      <c r="C80">
        <f t="shared" ref="C80:C88" si="15">$G$36*EXP(-$G$32*(B80-150))+(1/$G$32)*($G$33+$G$34*((B80-150)-1/$G$32))</f>
        <v>3.7132725129684768E-8</v>
      </c>
      <c r="D80" s="13">
        <f t="shared" si="8"/>
        <v>2.5666666666666669</v>
      </c>
      <c r="E80">
        <f t="shared" si="7"/>
        <v>37.132725129684765</v>
      </c>
    </row>
    <row r="81" spans="2:5">
      <c r="B81">
        <f t="shared" si="11"/>
        <v>156</v>
      </c>
      <c r="C81">
        <f t="shared" si="15"/>
        <v>4.0432190901356719E-8</v>
      </c>
      <c r="D81" s="13">
        <f t="shared" si="8"/>
        <v>2.6</v>
      </c>
      <c r="E81">
        <f t="shared" si="7"/>
        <v>40.432190901356719</v>
      </c>
    </row>
    <row r="82" spans="2:5">
      <c r="B82">
        <f t="shared" si="11"/>
        <v>158</v>
      </c>
      <c r="C82">
        <f t="shared" si="15"/>
        <v>4.3699733964861568E-8</v>
      </c>
      <c r="D82" s="13">
        <f t="shared" si="8"/>
        <v>2.6333333333333333</v>
      </c>
      <c r="E82">
        <f t="shared" si="7"/>
        <v>43.699733964861565</v>
      </c>
    </row>
    <row r="83" spans="2:5">
      <c r="B83">
        <f t="shared" si="11"/>
        <v>160</v>
      </c>
      <c r="C83">
        <f t="shared" si="15"/>
        <v>4.6935663176046758E-8</v>
      </c>
      <c r="D83" s="13">
        <f t="shared" si="8"/>
        <v>2.6666666666666665</v>
      </c>
      <c r="E83">
        <f t="shared" si="7"/>
        <v>46.935663176046759</v>
      </c>
    </row>
    <row r="84" spans="2:5">
      <c r="B84">
        <f t="shared" si="11"/>
        <v>162</v>
      </c>
      <c r="C84">
        <f t="shared" si="15"/>
        <v>5.0140284402544013E-8</v>
      </c>
      <c r="D84" s="13">
        <f t="shared" si="8"/>
        <v>2.7</v>
      </c>
      <c r="E84">
        <f t="shared" si="7"/>
        <v>50.140284402544012</v>
      </c>
    </row>
    <row r="85" spans="2:5">
      <c r="B85">
        <f t="shared" si="11"/>
        <v>164</v>
      </c>
      <c r="C85">
        <f t="shared" si="15"/>
        <v>5.331390055268085E-8</v>
      </c>
      <c r="D85" s="13">
        <f t="shared" si="8"/>
        <v>2.7333333333333334</v>
      </c>
      <c r="E85">
        <f t="shared" si="7"/>
        <v>53.313900552680849</v>
      </c>
    </row>
    <row r="86" spans="2:5">
      <c r="B86">
        <f t="shared" si="11"/>
        <v>166</v>
      </c>
      <c r="C86">
        <f t="shared" si="15"/>
        <v>5.6456811604111988E-8</v>
      </c>
      <c r="D86" s="13">
        <f t="shared" si="8"/>
        <v>2.7666666666666666</v>
      </c>
      <c r="E86">
        <f t="shared" si="7"/>
        <v>56.456811604111991</v>
      </c>
    </row>
    <row r="87" spans="2:5">
      <c r="B87">
        <f t="shared" si="11"/>
        <v>168</v>
      </c>
      <c r="C87">
        <f t="shared" si="15"/>
        <v>5.9569314632174302E-8</v>
      </c>
      <c r="D87" s="13">
        <f t="shared" si="8"/>
        <v>2.8</v>
      </c>
      <c r="E87">
        <f t="shared" si="7"/>
        <v>59.569314632174304</v>
      </c>
    </row>
    <row r="88" spans="2:5">
      <c r="B88" s="16">
        <f t="shared" si="11"/>
        <v>170</v>
      </c>
      <c r="C88">
        <f t="shared" si="15"/>
        <v>6.2651703837966709E-8</v>
      </c>
      <c r="D88" s="13">
        <f t="shared" si="8"/>
        <v>2.8333333333333335</v>
      </c>
      <c r="E88">
        <f t="shared" si="7"/>
        <v>62.651703837966707</v>
      </c>
    </row>
    <row r="89" spans="2:5">
      <c r="B89">
        <f t="shared" si="11"/>
        <v>172</v>
      </c>
      <c r="C89">
        <f>$H$36*EXP(-$H$32*(B89-170))+(1/$H$32)*($H$33+$H$34*((B89-170)-1/$H$32))</f>
        <v>6.5337923973683495E-8</v>
      </c>
      <c r="D89" s="13">
        <f t="shared" si="8"/>
        <v>2.8666666666666667</v>
      </c>
      <c r="E89">
        <f t="shared" si="7"/>
        <v>65.337923973683502</v>
      </c>
    </row>
    <row r="90" spans="2:5">
      <c r="B90">
        <f t="shared" si="11"/>
        <v>174</v>
      </c>
      <c r="C90">
        <f t="shared" ref="C90:C93" si="16">$H$36*EXP(-$H$32*(B90-170))+(1/$H$32)*($H$33+$H$34*((B90-170)-1/$H$32))</f>
        <v>6.7266646729691464E-8</v>
      </c>
      <c r="D90" s="13">
        <f t="shared" si="8"/>
        <v>2.9</v>
      </c>
      <c r="E90">
        <f t="shared" si="7"/>
        <v>67.266646729691459</v>
      </c>
    </row>
    <row r="91" spans="2:5">
      <c r="B91">
        <f t="shared" si="11"/>
        <v>176</v>
      </c>
      <c r="C91">
        <f t="shared" si="16"/>
        <v>6.8445200979656826E-8</v>
      </c>
      <c r="D91" s="13">
        <f t="shared" si="8"/>
        <v>2.9333333333333331</v>
      </c>
      <c r="E91">
        <f t="shared" si="7"/>
        <v>68.445200979656832</v>
      </c>
    </row>
    <row r="92" spans="2:5">
      <c r="B92">
        <f t="shared" si="11"/>
        <v>178</v>
      </c>
      <c r="C92">
        <f t="shared" si="16"/>
        <v>6.8880844689548197E-8</v>
      </c>
      <c r="D92" s="13">
        <f t="shared" si="8"/>
        <v>2.9666666666666668</v>
      </c>
      <c r="E92">
        <f t="shared" si="7"/>
        <v>68.880844689548198</v>
      </c>
    </row>
    <row r="93" spans="2:5">
      <c r="B93" s="16">
        <f t="shared" si="11"/>
        <v>180</v>
      </c>
      <c r="C93">
        <f t="shared" si="16"/>
        <v>6.8580765603688923E-8</v>
      </c>
      <c r="D93" s="13">
        <f t="shared" si="8"/>
        <v>3</v>
      </c>
      <c r="E93">
        <f t="shared" si="7"/>
        <v>68.580765603688917</v>
      </c>
    </row>
    <row r="94" spans="2:5">
      <c r="B94">
        <f>B93+5</f>
        <v>185</v>
      </c>
      <c r="C94">
        <f>$I$36*EXP(-$I$32*(B94-180))+(1/$I$32)*($I$33+$I$34*((B94-180)-1/$I$32))</f>
        <v>6.6936918862926838E-8</v>
      </c>
      <c r="D94" s="13">
        <f t="shared" si="8"/>
        <v>3.0833333333333335</v>
      </c>
      <c r="E94">
        <f t="shared" si="7"/>
        <v>66.936918862926845</v>
      </c>
    </row>
    <row r="95" spans="2:5">
      <c r="B95">
        <f t="shared" ref="B95:B158" si="17">B94+5</f>
        <v>190</v>
      </c>
      <c r="C95">
        <f t="shared" ref="C95:C158" si="18">$I$36*EXP(-$I$32*(B95-180))+(1/$I$32)*($I$33+$I$34*((B95-180)-1/$I$32))</f>
        <v>6.5332545081114069E-8</v>
      </c>
      <c r="D95" s="13">
        <f t="shared" si="8"/>
        <v>3.1666666666666665</v>
      </c>
      <c r="E95">
        <f t="shared" si="7"/>
        <v>65.332545081114063</v>
      </c>
    </row>
    <row r="96" spans="2:5">
      <c r="B96">
        <f t="shared" si="17"/>
        <v>195</v>
      </c>
      <c r="C96">
        <f t="shared" si="18"/>
        <v>6.3766696411684681E-8</v>
      </c>
      <c r="D96" s="13">
        <f t="shared" si="8"/>
        <v>3.25</v>
      </c>
      <c r="E96">
        <f t="shared" si="7"/>
        <v>63.766696411684684</v>
      </c>
    </row>
    <row r="97" spans="2:5">
      <c r="B97">
        <f t="shared" si="17"/>
        <v>200</v>
      </c>
      <c r="C97">
        <f t="shared" si="18"/>
        <v>6.2238447768289705E-8</v>
      </c>
      <c r="D97" s="13">
        <f t="shared" si="8"/>
        <v>3.3333333333333335</v>
      </c>
      <c r="E97">
        <f t="shared" si="7"/>
        <v>62.238447768289703</v>
      </c>
    </row>
    <row r="98" spans="2:5">
      <c r="B98">
        <f t="shared" si="17"/>
        <v>205</v>
      </c>
      <c r="C98">
        <f t="shared" si="18"/>
        <v>6.0746896278266299E-8</v>
      </c>
      <c r="D98" s="13">
        <f t="shared" si="8"/>
        <v>3.4166666666666665</v>
      </c>
      <c r="E98">
        <f t="shared" si="7"/>
        <v>60.746896278266298</v>
      </c>
    </row>
    <row r="99" spans="2:5">
      <c r="B99">
        <f t="shared" si="17"/>
        <v>210</v>
      </c>
      <c r="C99">
        <f t="shared" si="18"/>
        <v>5.9291160749230363E-8</v>
      </c>
      <c r="D99" s="13">
        <f t="shared" si="8"/>
        <v>3.5</v>
      </c>
      <c r="E99">
        <f t="shared" si="7"/>
        <v>59.291160749230365</v>
      </c>
    </row>
    <row r="100" spans="2:5">
      <c r="B100">
        <f t="shared" si="17"/>
        <v>215</v>
      </c>
      <c r="C100">
        <f t="shared" si="18"/>
        <v>5.7870381148477676E-8</v>
      </c>
      <c r="D100" s="13">
        <f t="shared" si="8"/>
        <v>3.5833333333333335</v>
      </c>
      <c r="E100">
        <f t="shared" si="7"/>
        <v>57.870381148477676</v>
      </c>
    </row>
    <row r="101" spans="2:5">
      <c r="B101">
        <f t="shared" si="17"/>
        <v>220</v>
      </c>
      <c r="C101">
        <f t="shared" si="18"/>
        <v>5.6483718094885909E-8</v>
      </c>
      <c r="D101" s="13">
        <f t="shared" si="8"/>
        <v>3.6666666666666665</v>
      </c>
      <c r="E101">
        <f t="shared" si="7"/>
        <v>56.483718094885909</v>
      </c>
    </row>
    <row r="102" spans="2:5">
      <c r="B102">
        <f t="shared" si="17"/>
        <v>225</v>
      </c>
      <c r="C102">
        <f t="shared" si="18"/>
        <v>5.5130352363017467E-8</v>
      </c>
      <c r="D102" s="13">
        <f t="shared" si="8"/>
        <v>3.75</v>
      </c>
      <c r="E102">
        <f t="shared" si="7"/>
        <v>55.130352363017465</v>
      </c>
    </row>
    <row r="103" spans="2:5">
      <c r="B103">
        <f t="shared" si="17"/>
        <v>230</v>
      </c>
      <c r="C103">
        <f t="shared" si="18"/>
        <v>5.3809484399129936E-8</v>
      </c>
      <c r="D103" s="13">
        <f t="shared" si="8"/>
        <v>3.8333333333333335</v>
      </c>
      <c r="E103">
        <f t="shared" ref="E103:E166" si="19">C103*10^9</f>
        <v>53.809484399129936</v>
      </c>
    </row>
    <row r="104" spans="2:5">
      <c r="B104">
        <f t="shared" si="17"/>
        <v>235</v>
      </c>
      <c r="C104">
        <f t="shared" si="18"/>
        <v>5.25203338488085E-8</v>
      </c>
      <c r="D104" s="13">
        <f t="shared" ref="D104:D167" si="20">B104/60</f>
        <v>3.9166666666666665</v>
      </c>
      <c r="E104">
        <f t="shared" si="19"/>
        <v>52.520333848808498</v>
      </c>
    </row>
    <row r="105" spans="2:5">
      <c r="B105">
        <f t="shared" si="17"/>
        <v>240</v>
      </c>
      <c r="C105">
        <f t="shared" si="18"/>
        <v>5.1262139095941001E-8</v>
      </c>
      <c r="D105" s="13">
        <f t="shared" si="20"/>
        <v>4</v>
      </c>
      <c r="E105">
        <f t="shared" si="19"/>
        <v>51.262139095941002</v>
      </c>
    </row>
    <row r="106" spans="2:5">
      <c r="B106">
        <f t="shared" si="17"/>
        <v>245</v>
      </c>
      <c r="C106">
        <f t="shared" si="18"/>
        <v>5.0034156812763457E-8</v>
      </c>
      <c r="D106" s="13">
        <f t="shared" si="20"/>
        <v>4.083333333333333</v>
      </c>
      <c r="E106">
        <f t="shared" si="19"/>
        <v>50.034156812763456</v>
      </c>
    </row>
    <row r="107" spans="2:5">
      <c r="B107">
        <f t="shared" si="17"/>
        <v>250</v>
      </c>
      <c r="C107">
        <f t="shared" si="18"/>
        <v>4.8835661520710092E-8</v>
      </c>
      <c r="D107" s="13">
        <f t="shared" si="20"/>
        <v>4.166666666666667</v>
      </c>
      <c r="E107">
        <f t="shared" si="19"/>
        <v>48.83566152071009</v>
      </c>
    </row>
    <row r="108" spans="2:5">
      <c r="B108">
        <f t="shared" si="17"/>
        <v>255</v>
      </c>
      <c r="C108">
        <f t="shared" si="18"/>
        <v>4.7665945161808529E-8</v>
      </c>
      <c r="D108" s="13">
        <f t="shared" si="20"/>
        <v>4.25</v>
      </c>
      <c r="E108">
        <f t="shared" si="19"/>
        <v>47.66594516180853</v>
      </c>
    </row>
    <row r="109" spans="2:5">
      <c r="B109">
        <f t="shared" si="17"/>
        <v>260</v>
      </c>
      <c r="C109">
        <f t="shared" si="18"/>
        <v>4.6524316680366802E-8</v>
      </c>
      <c r="D109" s="13">
        <f t="shared" si="20"/>
        <v>4.333333333333333</v>
      </c>
      <c r="E109">
        <f t="shared" si="19"/>
        <v>46.524316680366802</v>
      </c>
    </row>
    <row r="110" spans="2:5">
      <c r="B110">
        <f t="shared" si="17"/>
        <v>265</v>
      </c>
      <c r="C110">
        <f t="shared" si="18"/>
        <v>4.541010161470522E-8</v>
      </c>
      <c r="D110" s="13">
        <f t="shared" si="20"/>
        <v>4.416666666666667</v>
      </c>
      <c r="E110">
        <f t="shared" si="19"/>
        <v>45.410101614705219</v>
      </c>
    </row>
    <row r="111" spans="2:5">
      <c r="B111">
        <f t="shared" si="17"/>
        <v>270</v>
      </c>
      <c r="C111">
        <f t="shared" si="18"/>
        <v>4.4322641698691704E-8</v>
      </c>
      <c r="D111" s="13">
        <f t="shared" si="20"/>
        <v>4.5</v>
      </c>
      <c r="E111">
        <f t="shared" si="19"/>
        <v>44.322641698691704</v>
      </c>
    </row>
    <row r="112" spans="2:5">
      <c r="B112">
        <f t="shared" si="17"/>
        <v>275</v>
      </c>
      <c r="C112">
        <f t="shared" si="18"/>
        <v>4.3261294472845377E-8</v>
      </c>
      <c r="D112" s="13">
        <f t="shared" si="20"/>
        <v>4.583333333333333</v>
      </c>
      <c r="E112">
        <f t="shared" si="19"/>
        <v>43.261294472845378</v>
      </c>
    </row>
    <row r="113" spans="2:5">
      <c r="B113">
        <f t="shared" si="17"/>
        <v>280</v>
      </c>
      <c r="C113">
        <f t="shared" si="18"/>
        <v>4.2225432904778421E-8</v>
      </c>
      <c r="D113" s="13">
        <f t="shared" si="20"/>
        <v>4.666666666666667</v>
      </c>
      <c r="E113">
        <f t="shared" si="19"/>
        <v>42.225432904778422</v>
      </c>
    </row>
    <row r="114" spans="2:5">
      <c r="B114">
        <f t="shared" si="17"/>
        <v>285</v>
      </c>
      <c r="C114">
        <f t="shared" si="18"/>
        <v>4.1214445018752251E-8</v>
      </c>
      <c r="D114" s="13">
        <f t="shared" si="20"/>
        <v>4.75</v>
      </c>
      <c r="E114">
        <f t="shared" si="19"/>
        <v>41.214445018752251</v>
      </c>
    </row>
    <row r="115" spans="2:5">
      <c r="B115">
        <f t="shared" si="17"/>
        <v>290</v>
      </c>
      <c r="C115">
        <f t="shared" si="18"/>
        <v>4.0227733534128864E-8</v>
      </c>
      <c r="D115" s="13">
        <f t="shared" si="20"/>
        <v>4.833333333333333</v>
      </c>
      <c r="E115">
        <f t="shared" si="19"/>
        <v>40.227733534128866</v>
      </c>
    </row>
    <row r="116" spans="2:5">
      <c r="B116">
        <f t="shared" si="17"/>
        <v>295</v>
      </c>
      <c r="C116">
        <f t="shared" si="18"/>
        <v>3.9264715512503928E-8</v>
      </c>
      <c r="D116" s="13">
        <f t="shared" si="20"/>
        <v>4.916666666666667</v>
      </c>
      <c r="E116">
        <f t="shared" si="19"/>
        <v>39.264715512503926</v>
      </c>
    </row>
    <row r="117" spans="2:5">
      <c r="B117">
        <f t="shared" si="17"/>
        <v>300</v>
      </c>
      <c r="C117">
        <f t="shared" si="18"/>
        <v>3.8324822013313145E-8</v>
      </c>
      <c r="D117" s="13">
        <f t="shared" si="20"/>
        <v>5</v>
      </c>
      <c r="E117">
        <f t="shared" si="19"/>
        <v>38.324822013313145</v>
      </c>
    </row>
    <row r="118" spans="2:5">
      <c r="B118">
        <f t="shared" si="17"/>
        <v>305</v>
      </c>
      <c r="C118">
        <f t="shared" si="18"/>
        <v>3.7407497757708348E-8</v>
      </c>
      <c r="D118" s="13">
        <f t="shared" si="20"/>
        <v>5.083333333333333</v>
      </c>
      <c r="E118">
        <f t="shared" si="19"/>
        <v>37.407497757708349</v>
      </c>
    </row>
    <row r="119" spans="2:5">
      <c r="B119">
        <f t="shared" si="17"/>
        <v>310</v>
      </c>
      <c r="C119">
        <f t="shared" si="18"/>
        <v>3.6512200800504832E-8</v>
      </c>
      <c r="D119" s="13">
        <f t="shared" si="20"/>
        <v>5.166666666666667</v>
      </c>
      <c r="E119">
        <f t="shared" si="19"/>
        <v>36.512200800504836</v>
      </c>
    </row>
    <row r="120" spans="2:5">
      <c r="B120">
        <f t="shared" si="17"/>
        <v>315</v>
      </c>
      <c r="C120">
        <f t="shared" si="18"/>
        <v>3.5638402210005964E-8</v>
      </c>
      <c r="D120" s="13">
        <f t="shared" si="20"/>
        <v>5.25</v>
      </c>
      <c r="E120">
        <f t="shared" si="19"/>
        <v>35.638402210005964</v>
      </c>
    </row>
    <row r="121" spans="2:5">
      <c r="B121">
        <f t="shared" si="17"/>
        <v>320</v>
      </c>
      <c r="C121">
        <f t="shared" si="18"/>
        <v>3.4785585755516167E-8</v>
      </c>
      <c r="D121" s="13">
        <f t="shared" si="20"/>
        <v>5.333333333333333</v>
      </c>
      <c r="E121">
        <f t="shared" si="19"/>
        <v>34.785585755516166</v>
      </c>
    </row>
    <row r="122" spans="2:5">
      <c r="B122">
        <f t="shared" si="17"/>
        <v>325</v>
      </c>
      <c r="C122">
        <f t="shared" si="18"/>
        <v>3.3953247602357431E-8</v>
      </c>
      <c r="D122" s="13">
        <f t="shared" si="20"/>
        <v>5.416666666666667</v>
      </c>
      <c r="E122">
        <f t="shared" si="19"/>
        <v>33.953247602357429</v>
      </c>
    </row>
    <row r="123" spans="2:5">
      <c r="B123">
        <f t="shared" si="17"/>
        <v>330</v>
      </c>
      <c r="C123">
        <f t="shared" si="18"/>
        <v>3.3140896014209228E-8</v>
      </c>
      <c r="D123" s="13">
        <f t="shared" si="20"/>
        <v>5.5</v>
      </c>
      <c r="E123">
        <f t="shared" si="19"/>
        <v>33.140896014209225</v>
      </c>
    </row>
    <row r="124" spans="2:5">
      <c r="B124">
        <f t="shared" si="17"/>
        <v>335</v>
      </c>
      <c r="C124">
        <f t="shared" si="18"/>
        <v>3.2348051062596085E-8</v>
      </c>
      <c r="D124" s="13">
        <f t="shared" si="20"/>
        <v>5.583333333333333</v>
      </c>
      <c r="E124">
        <f t="shared" si="19"/>
        <v>32.348051062596085</v>
      </c>
    </row>
    <row r="125" spans="2:5">
      <c r="B125">
        <f t="shared" si="17"/>
        <v>340</v>
      </c>
      <c r="C125">
        <f t="shared" si="18"/>
        <v>3.1574244343351066E-8</v>
      </c>
      <c r="D125" s="13">
        <f t="shared" si="20"/>
        <v>5.666666666666667</v>
      </c>
      <c r="E125">
        <f t="shared" si="19"/>
        <v>31.574244343351065</v>
      </c>
    </row>
    <row r="126" spans="2:5">
      <c r="B126">
        <f t="shared" si="17"/>
        <v>345</v>
      </c>
      <c r="C126">
        <f t="shared" si="18"/>
        <v>3.0819018699887673E-8</v>
      </c>
      <c r="D126" s="13">
        <f t="shared" si="20"/>
        <v>5.75</v>
      </c>
      <c r="E126">
        <f t="shared" si="19"/>
        <v>30.819018699887671</v>
      </c>
    </row>
    <row r="127" spans="2:5">
      <c r="B127">
        <f t="shared" si="17"/>
        <v>350</v>
      </c>
      <c r="C127">
        <f t="shared" si="18"/>
        <v>3.0081927953116708E-8</v>
      </c>
      <c r="D127" s="13">
        <f t="shared" si="20"/>
        <v>5.833333333333333</v>
      </c>
      <c r="E127">
        <f t="shared" si="19"/>
        <v>30.081927953116708</v>
      </c>
    </row>
    <row r="128" spans="2:5">
      <c r="B128">
        <f t="shared" si="17"/>
        <v>355</v>
      </c>
      <c r="C128">
        <f t="shared" si="18"/>
        <v>2.936253663784855E-8</v>
      </c>
      <c r="D128" s="13">
        <f t="shared" si="20"/>
        <v>5.916666666666667</v>
      </c>
      <c r="E128">
        <f t="shared" si="19"/>
        <v>29.36253663784855</v>
      </c>
    </row>
    <row r="129" spans="2:5">
      <c r="B129">
        <f t="shared" si="17"/>
        <v>360</v>
      </c>
      <c r="C129">
        <f t="shared" si="18"/>
        <v>2.8660419745525026E-8</v>
      </c>
      <c r="D129" s="13">
        <f t="shared" si="20"/>
        <v>6</v>
      </c>
      <c r="E129">
        <f t="shared" si="19"/>
        <v>28.660419745525026</v>
      </c>
    </row>
    <row r="130" spans="2:5">
      <c r="B130">
        <f t="shared" si="17"/>
        <v>365</v>
      </c>
      <c r="C130">
        <f t="shared" si="18"/>
        <v>2.7975162473129009E-8</v>
      </c>
      <c r="D130" s="13">
        <f t="shared" si="20"/>
        <v>6.083333333333333</v>
      </c>
      <c r="E130">
        <f t="shared" si="19"/>
        <v>27.975162473129011</v>
      </c>
    </row>
    <row r="131" spans="2:5">
      <c r="B131">
        <f t="shared" si="17"/>
        <v>370</v>
      </c>
      <c r="C131">
        <f t="shared" si="18"/>
        <v>2.7306359978123298E-8</v>
      </c>
      <c r="D131" s="13">
        <f t="shared" si="20"/>
        <v>6.166666666666667</v>
      </c>
      <c r="E131">
        <f t="shared" si="19"/>
        <v>27.306359978123297</v>
      </c>
    </row>
    <row r="132" spans="2:5">
      <c r="B132">
        <f t="shared" si="17"/>
        <v>375</v>
      </c>
      <c r="C132">
        <f t="shared" si="18"/>
        <v>2.6653617139274053E-8</v>
      </c>
      <c r="D132" s="13">
        <f t="shared" si="20"/>
        <v>6.25</v>
      </c>
      <c r="E132">
        <f t="shared" si="19"/>
        <v>26.653617139274054</v>
      </c>
    </row>
    <row r="133" spans="2:5">
      <c r="B133">
        <f t="shared" si="17"/>
        <v>380</v>
      </c>
      <c r="C133">
        <f t="shared" si="18"/>
        <v>2.6016548323217485E-8</v>
      </c>
      <c r="D133" s="13">
        <f t="shared" si="20"/>
        <v>6.333333333333333</v>
      </c>
      <c r="E133">
        <f t="shared" si="19"/>
        <v>26.016548323217485</v>
      </c>
    </row>
    <row r="134" spans="2:5">
      <c r="B134">
        <f t="shared" si="17"/>
        <v>385</v>
      </c>
      <c r="C134">
        <f t="shared" si="18"/>
        <v>2.5394777156631839E-8</v>
      </c>
      <c r="D134" s="13">
        <f t="shared" si="20"/>
        <v>6.416666666666667</v>
      </c>
      <c r="E134">
        <f t="shared" si="19"/>
        <v>25.394777156631839</v>
      </c>
    </row>
    <row r="135" spans="2:5">
      <c r="B135">
        <f t="shared" si="17"/>
        <v>390</v>
      </c>
      <c r="C135">
        <f t="shared" si="18"/>
        <v>2.478793630388016E-8</v>
      </c>
      <c r="D135" s="13">
        <f t="shared" si="20"/>
        <v>6.5</v>
      </c>
      <c r="E135">
        <f t="shared" si="19"/>
        <v>24.787936303880159</v>
      </c>
    </row>
    <row r="136" spans="2:5">
      <c r="B136">
        <f t="shared" si="17"/>
        <v>395</v>
      </c>
      <c r="C136">
        <f t="shared" si="18"/>
        <v>2.4195667249992361E-8</v>
      </c>
      <c r="D136" s="13">
        <f t="shared" si="20"/>
        <v>6.583333333333333</v>
      </c>
      <c r="E136">
        <f t="shared" si="19"/>
        <v>24.195667249992361</v>
      </c>
    </row>
    <row r="137" spans="2:5">
      <c r="B137">
        <f t="shared" si="17"/>
        <v>400</v>
      </c>
      <c r="C137">
        <f t="shared" si="18"/>
        <v>2.3617620088858529E-8</v>
      </c>
      <c r="D137" s="13">
        <f t="shared" si="20"/>
        <v>6.666666666666667</v>
      </c>
      <c r="E137">
        <f t="shared" si="19"/>
        <v>23.61762008885853</v>
      </c>
    </row>
    <row r="138" spans="2:5">
      <c r="B138">
        <f t="shared" si="17"/>
        <v>405</v>
      </c>
      <c r="C138">
        <f t="shared" si="18"/>
        <v>2.3053453316508168E-8</v>
      </c>
      <c r="D138" s="13">
        <f t="shared" si="20"/>
        <v>6.75</v>
      </c>
      <c r="E138">
        <f t="shared" si="19"/>
        <v>23.053453316508168</v>
      </c>
    </row>
    <row r="139" spans="2:5">
      <c r="B139">
        <f t="shared" si="17"/>
        <v>410</v>
      </c>
      <c r="C139">
        <f t="shared" si="18"/>
        <v>2.2502833629353374E-8</v>
      </c>
      <c r="D139" s="13">
        <f t="shared" si="20"/>
        <v>6.833333333333333</v>
      </c>
      <c r="E139">
        <f t="shared" si="19"/>
        <v>22.502833629353375</v>
      </c>
    </row>
    <row r="140" spans="2:5">
      <c r="B140">
        <f t="shared" si="17"/>
        <v>415</v>
      </c>
      <c r="C140">
        <f t="shared" si="18"/>
        <v>2.1965435727276718E-8</v>
      </c>
      <c r="D140" s="13">
        <f t="shared" si="20"/>
        <v>6.916666666666667</v>
      </c>
      <c r="E140">
        <f t="shared" si="19"/>
        <v>21.965435727276716</v>
      </c>
    </row>
    <row r="141" spans="2:5">
      <c r="B141">
        <f t="shared" si="17"/>
        <v>420</v>
      </c>
      <c r="C141">
        <f t="shared" si="18"/>
        <v>2.1440942121447469E-8</v>
      </c>
      <c r="D141" s="13">
        <f t="shared" si="20"/>
        <v>7</v>
      </c>
      <c r="E141">
        <f t="shared" si="19"/>
        <v>21.44094212144747</v>
      </c>
    </row>
    <row r="142" spans="2:5">
      <c r="B142">
        <f t="shared" si="17"/>
        <v>425</v>
      </c>
      <c r="C142">
        <f t="shared" si="18"/>
        <v>2.0929042946752649E-8</v>
      </c>
      <c r="D142" s="13">
        <f t="shared" si="20"/>
        <v>7.083333333333333</v>
      </c>
      <c r="E142">
        <f t="shared" si="19"/>
        <v>20.929042946752649</v>
      </c>
    </row>
    <row r="143" spans="2:5">
      <c r="B143">
        <f t="shared" si="17"/>
        <v>430</v>
      </c>
      <c r="C143">
        <f t="shared" si="18"/>
        <v>2.0429435778732105E-8</v>
      </c>
      <c r="D143" s="13">
        <f t="shared" si="20"/>
        <v>7.166666666666667</v>
      </c>
      <c r="E143">
        <f t="shared" si="19"/>
        <v>20.429435778732106</v>
      </c>
    </row>
    <row r="144" spans="2:5">
      <c r="B144">
        <f t="shared" si="17"/>
        <v>435</v>
      </c>
      <c r="C144">
        <f t="shared" si="18"/>
        <v>1.9941825454909409E-8</v>
      </c>
      <c r="D144" s="13">
        <f t="shared" si="20"/>
        <v>7.25</v>
      </c>
      <c r="E144">
        <f t="shared" si="19"/>
        <v>19.941825454909409</v>
      </c>
    </row>
    <row r="145" spans="2:5">
      <c r="B145">
        <f t="shared" si="17"/>
        <v>440</v>
      </c>
      <c r="C145">
        <f t="shared" si="18"/>
        <v>1.9465923900413102E-8</v>
      </c>
      <c r="D145" s="13">
        <f t="shared" si="20"/>
        <v>7.333333333333333</v>
      </c>
      <c r="E145">
        <f t="shared" si="19"/>
        <v>19.465923900413102</v>
      </c>
    </row>
    <row r="146" spans="2:5">
      <c r="B146">
        <f t="shared" si="17"/>
        <v>445</v>
      </c>
      <c r="C146">
        <f t="shared" si="18"/>
        <v>1.9001449957785195E-8</v>
      </c>
      <c r="D146" s="13">
        <f t="shared" si="20"/>
        <v>7.416666666666667</v>
      </c>
      <c r="E146">
        <f t="shared" si="19"/>
        <v>19.001449957785194</v>
      </c>
    </row>
    <row r="147" spans="2:5">
      <c r="B147">
        <f t="shared" si="17"/>
        <v>450</v>
      </c>
      <c r="C147">
        <f t="shared" si="18"/>
        <v>1.8548129220876378E-8</v>
      </c>
      <c r="D147" s="13">
        <f t="shared" si="20"/>
        <v>7.5</v>
      </c>
      <c r="E147">
        <f t="shared" si="19"/>
        <v>18.548129220876376</v>
      </c>
    </row>
    <row r="148" spans="2:5">
      <c r="B148">
        <f t="shared" si="17"/>
        <v>455</v>
      </c>
      <c r="C148">
        <f t="shared" si="18"/>
        <v>1.810569387272989E-8</v>
      </c>
      <c r="D148" s="13">
        <f t="shared" si="20"/>
        <v>7.583333333333333</v>
      </c>
      <c r="E148">
        <f t="shared" si="19"/>
        <v>18.105693872729891</v>
      </c>
    </row>
    <row r="149" spans="2:5">
      <c r="B149">
        <f t="shared" si="17"/>
        <v>460</v>
      </c>
      <c r="C149">
        <f t="shared" si="18"/>
        <v>1.7673882527358156E-8</v>
      </c>
      <c r="D149" s="13">
        <f t="shared" si="20"/>
        <v>7.666666666666667</v>
      </c>
      <c r="E149">
        <f t="shared" si="19"/>
        <v>17.673882527358156</v>
      </c>
    </row>
    <row r="150" spans="2:5">
      <c r="B150">
        <f t="shared" si="17"/>
        <v>465</v>
      </c>
      <c r="C150">
        <f t="shared" si="18"/>
        <v>1.7252440075318781E-8</v>
      </c>
      <c r="D150" s="13">
        <f t="shared" si="20"/>
        <v>7.75</v>
      </c>
      <c r="E150">
        <f t="shared" si="19"/>
        <v>17.252440075318781</v>
      </c>
    </row>
    <row r="151" spans="2:5">
      <c r="B151">
        <f t="shared" si="17"/>
        <v>470</v>
      </c>
      <c r="C151">
        <f t="shared" si="18"/>
        <v>1.6841117532998697E-8</v>
      </c>
      <c r="D151" s="13">
        <f t="shared" si="20"/>
        <v>7.833333333333333</v>
      </c>
      <c r="E151">
        <f t="shared" si="19"/>
        <v>16.841117532998698</v>
      </c>
    </row>
    <row r="152" spans="2:5">
      <c r="B152">
        <f t="shared" si="17"/>
        <v>475</v>
      </c>
      <c r="C152">
        <f t="shared" si="18"/>
        <v>1.6439671895517323E-8</v>
      </c>
      <c r="D152" s="13">
        <f t="shared" si="20"/>
        <v>7.916666666666667</v>
      </c>
      <c r="E152">
        <f t="shared" si="19"/>
        <v>16.439671895517321</v>
      </c>
    </row>
    <row r="153" spans="2:5">
      <c r="B153">
        <f t="shared" si="17"/>
        <v>480</v>
      </c>
      <c r="C153">
        <f t="shared" si="18"/>
        <v>1.6047865993161959E-8</v>
      </c>
      <c r="D153" s="13">
        <f t="shared" si="20"/>
        <v>8</v>
      </c>
      <c r="E153">
        <f t="shared" si="19"/>
        <v>16.04786599316196</v>
      </c>
    </row>
    <row r="154" spans="2:5">
      <c r="B154">
        <f t="shared" si="17"/>
        <v>485</v>
      </c>
      <c r="C154">
        <f t="shared" si="18"/>
        <v>1.5665468351270461E-8</v>
      </c>
      <c r="D154" s="13">
        <f t="shared" si="20"/>
        <v>8.0833333333333339</v>
      </c>
      <c r="E154">
        <f t="shared" si="19"/>
        <v>15.66546835127046</v>
      </c>
    </row>
    <row r="155" spans="2:5">
      <c r="B155">
        <f t="shared" si="17"/>
        <v>490</v>
      </c>
      <c r="C155">
        <f t="shared" si="18"/>
        <v>1.5292253053478577E-8</v>
      </c>
      <c r="D155" s="13">
        <f t="shared" si="20"/>
        <v>8.1666666666666661</v>
      </c>
      <c r="E155">
        <f t="shared" si="19"/>
        <v>15.292253053478577</v>
      </c>
    </row>
    <row r="156" spans="2:5">
      <c r="B156">
        <f t="shared" si="17"/>
        <v>495</v>
      </c>
      <c r="C156">
        <f t="shared" si="18"/>
        <v>1.4927999608250984E-8</v>
      </c>
      <c r="D156" s="13">
        <f t="shared" si="20"/>
        <v>8.25</v>
      </c>
      <c r="E156">
        <f t="shared" si="19"/>
        <v>14.927999608250984</v>
      </c>
    </row>
    <row r="157" spans="2:5">
      <c r="B157">
        <f t="shared" si="17"/>
        <v>500</v>
      </c>
      <c r="C157">
        <f t="shared" si="18"/>
        <v>1.4572492818617302E-8</v>
      </c>
      <c r="D157" s="13">
        <f t="shared" si="20"/>
        <v>8.3333333333333339</v>
      </c>
      <c r="E157">
        <f t="shared" si="19"/>
        <v>14.572492818617302</v>
      </c>
    </row>
    <row r="158" spans="2:5">
      <c r="B158">
        <f t="shared" si="17"/>
        <v>505</v>
      </c>
      <c r="C158">
        <f t="shared" si="18"/>
        <v>1.4225522655036069E-8</v>
      </c>
      <c r="D158" s="13">
        <f t="shared" si="20"/>
        <v>8.4166666666666661</v>
      </c>
      <c r="E158">
        <f t="shared" si="19"/>
        <v>14.22552265503607</v>
      </c>
    </row>
    <row r="159" spans="2:5">
      <c r="B159">
        <f t="shared" ref="B159:B222" si="21">B158+5</f>
        <v>510</v>
      </c>
      <c r="C159">
        <f t="shared" ref="C159:C222" si="22">$I$36*EXP(-$I$32*(B159-180))+(1/$I$32)*($I$33+$I$34*((B159-180)-1/$I$32))</f>
        <v>1.3886884131311562E-8</v>
      </c>
      <c r="D159" s="13">
        <f t="shared" si="20"/>
        <v>8.5</v>
      </c>
      <c r="E159">
        <f t="shared" si="19"/>
        <v>13.886884131311563</v>
      </c>
    </row>
    <row r="160" spans="2:5">
      <c r="B160">
        <f t="shared" si="21"/>
        <v>515</v>
      </c>
      <c r="C160">
        <f t="shared" si="22"/>
        <v>1.35563771834902E-8</v>
      </c>
      <c r="D160" s="13">
        <f t="shared" si="20"/>
        <v>8.5833333333333339</v>
      </c>
      <c r="E160">
        <f t="shared" si="19"/>
        <v>13.5563771834902</v>
      </c>
    </row>
    <row r="161" spans="2:5">
      <c r="B161">
        <f t="shared" si="21"/>
        <v>520</v>
      </c>
      <c r="C161">
        <f t="shared" si="22"/>
        <v>1.3233806551664921E-8</v>
      </c>
      <c r="D161" s="13">
        <f t="shared" si="20"/>
        <v>8.6666666666666661</v>
      </c>
      <c r="E161">
        <f t="shared" si="19"/>
        <v>13.233806551664921</v>
      </c>
    </row>
    <row r="162" spans="2:5">
      <c r="B162">
        <f t="shared" si="21"/>
        <v>525</v>
      </c>
      <c r="C162">
        <f t="shared" si="22"/>
        <v>1.2918981664617772E-8</v>
      </c>
      <c r="D162" s="13">
        <f t="shared" si="20"/>
        <v>8.75</v>
      </c>
      <c r="E162">
        <f t="shared" si="19"/>
        <v>12.918981664617771</v>
      </c>
    </row>
    <row r="163" spans="2:5">
      <c r="B163">
        <f t="shared" si="21"/>
        <v>530</v>
      </c>
      <c r="C163">
        <f t="shared" si="22"/>
        <v>1.2611716527232488E-8</v>
      </c>
      <c r="D163" s="13">
        <f t="shared" si="20"/>
        <v>8.8333333333333339</v>
      </c>
      <c r="E163">
        <f t="shared" si="19"/>
        <v>12.611716527232488</v>
      </c>
    </row>
    <row r="164" spans="2:5">
      <c r="B164">
        <f t="shared" si="21"/>
        <v>535</v>
      </c>
      <c r="C164">
        <f t="shared" si="22"/>
        <v>1.2311829610610623E-8</v>
      </c>
      <c r="D164" s="13">
        <f t="shared" si="20"/>
        <v>8.9166666666666661</v>
      </c>
      <c r="E164">
        <f t="shared" si="19"/>
        <v>12.311829610610623</v>
      </c>
    </row>
    <row r="165" spans="2:5">
      <c r="B165">
        <f t="shared" si="21"/>
        <v>540</v>
      </c>
      <c r="C165">
        <f t="shared" si="22"/>
        <v>1.2019143744826244E-8</v>
      </c>
      <c r="D165" s="13">
        <f t="shared" si="20"/>
        <v>9</v>
      </c>
      <c r="E165">
        <f t="shared" si="19"/>
        <v>12.019143744826243</v>
      </c>
    </row>
    <row r="166" spans="2:5">
      <c r="B166">
        <f t="shared" si="21"/>
        <v>545</v>
      </c>
      <c r="C166">
        <f t="shared" si="22"/>
        <v>1.1733486014255853E-8</v>
      </c>
      <c r="D166" s="13">
        <f t="shared" si="20"/>
        <v>9.0833333333333339</v>
      </c>
      <c r="E166">
        <f t="shared" si="19"/>
        <v>11.733486014255853</v>
      </c>
    </row>
    <row r="167" spans="2:5">
      <c r="B167">
        <f t="shared" si="21"/>
        <v>550</v>
      </c>
      <c r="C167">
        <f t="shared" si="22"/>
        <v>1.1454687655421747E-8</v>
      </c>
      <c r="D167" s="13">
        <f t="shared" si="20"/>
        <v>9.1666666666666661</v>
      </c>
      <c r="E167">
        <f t="shared" ref="E167:E230" si="23">C167*10^9</f>
        <v>11.454687655421747</v>
      </c>
    </row>
    <row r="168" spans="2:5">
      <c r="B168">
        <f t="shared" si="21"/>
        <v>555</v>
      </c>
      <c r="C168">
        <f t="shared" si="22"/>
        <v>1.1182583957288367E-8</v>
      </c>
      <c r="D168" s="13">
        <f t="shared" ref="D168:D231" si="24">B168/60</f>
        <v>9.25</v>
      </c>
      <c r="E168">
        <f t="shared" si="23"/>
        <v>11.182583957288367</v>
      </c>
    </row>
    <row r="169" spans="2:5">
      <c r="B169">
        <f t="shared" si="21"/>
        <v>560</v>
      </c>
      <c r="C169">
        <f t="shared" si="22"/>
        <v>1.0917014163952828E-8</v>
      </c>
      <c r="D169" s="13">
        <f t="shared" si="24"/>
        <v>9.3333333333333339</v>
      </c>
      <c r="E169">
        <f t="shared" si="23"/>
        <v>10.917014163952828</v>
      </c>
    </row>
    <row r="170" spans="2:5">
      <c r="B170">
        <f t="shared" si="21"/>
        <v>565</v>
      </c>
      <c r="C170">
        <f t="shared" si="22"/>
        <v>1.0657821379672074E-8</v>
      </c>
      <c r="D170" s="13">
        <f t="shared" si="24"/>
        <v>9.4166666666666661</v>
      </c>
      <c r="E170">
        <f t="shared" si="23"/>
        <v>10.657821379672074</v>
      </c>
    </row>
    <row r="171" spans="2:5">
      <c r="B171">
        <f t="shared" si="21"/>
        <v>570</v>
      </c>
      <c r="C171">
        <f t="shared" si="22"/>
        <v>1.040485247617058E-8</v>
      </c>
      <c r="D171" s="13">
        <f t="shared" si="24"/>
        <v>9.5</v>
      </c>
      <c r="E171">
        <f t="shared" si="23"/>
        <v>10.40485247617058</v>
      </c>
    </row>
    <row r="172" spans="2:5">
      <c r="B172">
        <f t="shared" si="21"/>
        <v>575</v>
      </c>
      <c r="C172">
        <f t="shared" si="22"/>
        <v>1.0157958002173835E-8</v>
      </c>
      <c r="D172" s="13">
        <f t="shared" si="24"/>
        <v>9.5833333333333339</v>
      </c>
      <c r="E172">
        <f t="shared" si="23"/>
        <v>10.157958002173835</v>
      </c>
    </row>
    <row r="173" spans="2:5">
      <c r="B173">
        <f t="shared" si="21"/>
        <v>580</v>
      </c>
      <c r="C173">
        <f t="shared" si="22"/>
        <v>9.916992095114158E-9</v>
      </c>
      <c r="D173" s="13">
        <f t="shared" si="24"/>
        <v>9.6666666666666661</v>
      </c>
      <c r="E173">
        <f t="shared" si="23"/>
        <v>9.9169920951141588</v>
      </c>
    </row>
    <row r="174" spans="2:5">
      <c r="B174">
        <f t="shared" si="21"/>
        <v>585</v>
      </c>
      <c r="C174">
        <f t="shared" si="22"/>
        <v>9.6818123949566815E-9</v>
      </c>
      <c r="D174" s="13">
        <f t="shared" si="24"/>
        <v>9.75</v>
      </c>
      <c r="E174">
        <f t="shared" si="23"/>
        <v>9.6818123949566814</v>
      </c>
    </row>
    <row r="175" spans="2:5">
      <c r="B175">
        <f t="shared" si="21"/>
        <v>590</v>
      </c>
      <c r="C175">
        <f t="shared" si="22"/>
        <v>9.4522799600945846E-9</v>
      </c>
      <c r="D175" s="13">
        <f t="shared" si="24"/>
        <v>9.8333333333333339</v>
      </c>
      <c r="E175">
        <f t="shared" si="23"/>
        <v>9.4522799600945842</v>
      </c>
    </row>
    <row r="176" spans="2:5">
      <c r="B176">
        <f t="shared" si="21"/>
        <v>595</v>
      </c>
      <c r="C176">
        <f t="shared" si="22"/>
        <v>9.2282591852639162E-9</v>
      </c>
      <c r="D176" s="13">
        <f t="shared" si="24"/>
        <v>9.9166666666666661</v>
      </c>
      <c r="E176">
        <f t="shared" si="23"/>
        <v>9.2282591852639158</v>
      </c>
    </row>
    <row r="177" spans="2:5">
      <c r="B177">
        <f t="shared" si="21"/>
        <v>600</v>
      </c>
      <c r="C177">
        <f t="shared" si="22"/>
        <v>9.0096177214294751E-9</v>
      </c>
      <c r="D177" s="13">
        <f t="shared" si="24"/>
        <v>10</v>
      </c>
      <c r="E177">
        <f t="shared" si="23"/>
        <v>9.0096177214294748</v>
      </c>
    </row>
    <row r="178" spans="2:5">
      <c r="B178">
        <f t="shared" si="21"/>
        <v>605</v>
      </c>
      <c r="C178">
        <f t="shared" si="22"/>
        <v>8.7962263975944289E-9</v>
      </c>
      <c r="D178" s="13">
        <f t="shared" si="24"/>
        <v>10.083333333333334</v>
      </c>
      <c r="E178">
        <f t="shared" si="23"/>
        <v>8.7962263975944293</v>
      </c>
    </row>
    <row r="179" spans="2:5">
      <c r="B179">
        <f t="shared" si="21"/>
        <v>610</v>
      </c>
      <c r="C179">
        <f t="shared" si="22"/>
        <v>8.5879591444875244E-9</v>
      </c>
      <c r="D179" s="13">
        <f t="shared" si="24"/>
        <v>10.166666666666666</v>
      </c>
      <c r="E179">
        <f t="shared" si="23"/>
        <v>8.5879591444875238</v>
      </c>
    </row>
    <row r="180" spans="2:5">
      <c r="B180">
        <f t="shared" si="21"/>
        <v>615</v>
      </c>
      <c r="C180">
        <f t="shared" si="22"/>
        <v>8.3846929200827029E-9</v>
      </c>
      <c r="D180" s="13">
        <f t="shared" si="24"/>
        <v>10.25</v>
      </c>
      <c r="E180">
        <f t="shared" si="23"/>
        <v>8.3846929200827027</v>
      </c>
    </row>
    <row r="181" spans="2:5">
      <c r="B181">
        <f t="shared" si="21"/>
        <v>620</v>
      </c>
      <c r="C181">
        <f t="shared" si="22"/>
        <v>8.1863076369072323E-9</v>
      </c>
      <c r="D181" s="13">
        <f t="shared" si="24"/>
        <v>10.333333333333334</v>
      </c>
      <c r="E181">
        <f t="shared" si="23"/>
        <v>8.1863076369072321</v>
      </c>
    </row>
    <row r="182" spans="2:5">
      <c r="B182">
        <f t="shared" si="21"/>
        <v>625</v>
      </c>
      <c r="C182">
        <f t="shared" si="22"/>
        <v>7.9926860910953197E-9</v>
      </c>
      <c r="D182" s="13">
        <f t="shared" si="24"/>
        <v>10.416666666666666</v>
      </c>
      <c r="E182">
        <f t="shared" si="23"/>
        <v>7.9926860910953197</v>
      </c>
    </row>
    <row r="183" spans="2:5">
      <c r="B183">
        <f t="shared" si="21"/>
        <v>630</v>
      </c>
      <c r="C183">
        <f t="shared" si="22"/>
        <v>7.8037138931453624E-9</v>
      </c>
      <c r="D183" s="13">
        <f t="shared" si="24"/>
        <v>10.5</v>
      </c>
      <c r="E183">
        <f t="shared" si="23"/>
        <v>7.8037138931453622</v>
      </c>
    </row>
    <row r="184" spans="2:5">
      <c r="B184">
        <f t="shared" si="21"/>
        <v>635</v>
      </c>
      <c r="C184">
        <f t="shared" si="22"/>
        <v>7.6192794003398538E-9</v>
      </c>
      <c r="D184" s="13">
        <f t="shared" si="24"/>
        <v>10.583333333333334</v>
      </c>
      <c r="E184">
        <f t="shared" si="23"/>
        <v>7.6192794003398534</v>
      </c>
    </row>
    <row r="185" spans="2:5">
      <c r="B185">
        <f t="shared" si="21"/>
        <v>640</v>
      </c>
      <c r="C185">
        <f t="shared" si="22"/>
        <v>7.4392736507880997E-9</v>
      </c>
      <c r="D185" s="13">
        <f t="shared" si="24"/>
        <v>10.666666666666666</v>
      </c>
      <c r="E185">
        <f t="shared" si="23"/>
        <v>7.4392736507880999</v>
      </c>
    </row>
    <row r="186" spans="2:5">
      <c r="B186">
        <f t="shared" si="21"/>
        <v>645</v>
      </c>
      <c r="C186">
        <f t="shared" si="22"/>
        <v>7.2635902990527051E-9</v>
      </c>
      <c r="D186" s="13">
        <f t="shared" si="24"/>
        <v>10.75</v>
      </c>
      <c r="E186">
        <f t="shared" si="23"/>
        <v>7.263590299052705</v>
      </c>
    </row>
    <row r="187" spans="2:5">
      <c r="B187">
        <f t="shared" si="21"/>
        <v>650</v>
      </c>
      <c r="C187">
        <f t="shared" si="22"/>
        <v>7.0921255533218533E-9</v>
      </c>
      <c r="D187" s="13">
        <f t="shared" si="24"/>
        <v>10.833333333333334</v>
      </c>
      <c r="E187">
        <f t="shared" si="23"/>
        <v>7.0921255533218535</v>
      </c>
    </row>
    <row r="188" spans="2:5">
      <c r="B188">
        <f t="shared" si="21"/>
        <v>655</v>
      </c>
      <c r="C188">
        <f t="shared" si="22"/>
        <v>6.9247781140902429E-9</v>
      </c>
      <c r="D188" s="13">
        <f t="shared" si="24"/>
        <v>10.916666666666666</v>
      </c>
      <c r="E188">
        <f t="shared" si="23"/>
        <v>6.9247781140902429</v>
      </c>
    </row>
    <row r="189" spans="2:5">
      <c r="B189">
        <f t="shared" si="21"/>
        <v>660</v>
      </c>
      <c r="C189">
        <f t="shared" si="22"/>
        <v>6.7614491143124218E-9</v>
      </c>
      <c r="D189" s="13">
        <f t="shared" si="24"/>
        <v>11</v>
      </c>
      <c r="E189">
        <f t="shared" si="23"/>
        <v>6.7614491143124216</v>
      </c>
    </row>
    <row r="190" spans="2:5">
      <c r="B190">
        <f t="shared" si="21"/>
        <v>665</v>
      </c>
      <c r="C190">
        <f t="shared" si="22"/>
        <v>6.602042060993234E-9</v>
      </c>
      <c r="D190" s="13">
        <f t="shared" si="24"/>
        <v>11.083333333333334</v>
      </c>
      <c r="E190">
        <f t="shared" si="23"/>
        <v>6.6020420609932335</v>
      </c>
    </row>
    <row r="191" spans="2:5">
      <c r="B191">
        <f t="shared" si="21"/>
        <v>670</v>
      </c>
      <c r="C191">
        <f t="shared" si="22"/>
        <v>6.4464627781807925E-9</v>
      </c>
      <c r="D191" s="13">
        <f t="shared" si="24"/>
        <v>11.166666666666666</v>
      </c>
      <c r="E191">
        <f t="shared" si="23"/>
        <v>6.4464627781807922</v>
      </c>
    </row>
    <row r="192" spans="2:5">
      <c r="B192">
        <f t="shared" si="21"/>
        <v>675</v>
      </c>
      <c r="C192">
        <f t="shared" si="22"/>
        <v>6.2946193513283649E-9</v>
      </c>
      <c r="D192" s="13">
        <f t="shared" si="24"/>
        <v>11.25</v>
      </c>
      <c r="E192">
        <f t="shared" si="23"/>
        <v>6.2946193513283646</v>
      </c>
    </row>
    <row r="193" spans="2:5">
      <c r="B193">
        <f t="shared" si="21"/>
        <v>680</v>
      </c>
      <c r="C193">
        <f t="shared" si="22"/>
        <v>6.1464220729922459E-9</v>
      </c>
      <c r="D193" s="13">
        <f t="shared" si="24"/>
        <v>11.333333333333334</v>
      </c>
      <c r="E193">
        <f t="shared" si="23"/>
        <v>6.1464220729922463</v>
      </c>
    </row>
    <row r="194" spans="2:5">
      <c r="B194">
        <f t="shared" si="21"/>
        <v>685</v>
      </c>
      <c r="C194">
        <f t="shared" si="22"/>
        <v>6.0017833898335906E-9</v>
      </c>
      <c r="D194" s="13">
        <f t="shared" si="24"/>
        <v>11.416666666666666</v>
      </c>
      <c r="E194">
        <f t="shared" si="23"/>
        <v>6.0017833898335908</v>
      </c>
    </row>
    <row r="195" spans="2:5">
      <c r="B195">
        <f t="shared" si="21"/>
        <v>690</v>
      </c>
      <c r="C195">
        <f t="shared" si="22"/>
        <v>5.8606178508928465E-9</v>
      </c>
      <c r="D195" s="13">
        <f t="shared" si="24"/>
        <v>11.5</v>
      </c>
      <c r="E195">
        <f t="shared" si="23"/>
        <v>5.8606178508928464</v>
      </c>
    </row>
    <row r="196" spans="2:5">
      <c r="B196">
        <f t="shared" si="21"/>
        <v>695</v>
      </c>
      <c r="C196">
        <f t="shared" si="22"/>
        <v>5.7228420571062519E-9</v>
      </c>
      <c r="D196" s="13">
        <f t="shared" si="24"/>
        <v>11.583333333333334</v>
      </c>
      <c r="E196">
        <f t="shared" si="23"/>
        <v>5.7228420571062522</v>
      </c>
    </row>
    <row r="197" spans="2:5">
      <c r="B197">
        <f t="shared" si="21"/>
        <v>700</v>
      </c>
      <c r="C197">
        <f t="shared" si="22"/>
        <v>5.5883746120345949E-9</v>
      </c>
      <c r="D197" s="13">
        <f t="shared" si="24"/>
        <v>11.666666666666666</v>
      </c>
      <c r="E197">
        <f t="shared" si="23"/>
        <v>5.5883746120345945</v>
      </c>
    </row>
    <row r="198" spans="2:5">
      <c r="B198">
        <f t="shared" si="21"/>
        <v>705</v>
      </c>
      <c r="C198">
        <f t="shared" si="22"/>
        <v>5.4571360737750601E-9</v>
      </c>
      <c r="D198" s="13">
        <f t="shared" si="24"/>
        <v>11.75</v>
      </c>
      <c r="E198">
        <f t="shared" si="23"/>
        <v>5.45713607377506</v>
      </c>
    </row>
    <row r="199" spans="2:5">
      <c r="B199">
        <f t="shared" si="21"/>
        <v>710</v>
      </c>
      <c r="C199">
        <f t="shared" si="22"/>
        <v>5.3290489080278375E-9</v>
      </c>
      <c r="D199" s="13">
        <f t="shared" si="24"/>
        <v>11.833333333333334</v>
      </c>
      <c r="E199">
        <f t="shared" si="23"/>
        <v>5.3290489080278372</v>
      </c>
    </row>
    <row r="200" spans="2:5">
      <c r="B200">
        <f t="shared" si="21"/>
        <v>715</v>
      </c>
      <c r="C200">
        <f t="shared" si="22"/>
        <v>5.2040374422896859E-9</v>
      </c>
      <c r="D200" s="13">
        <f t="shared" si="24"/>
        <v>11.916666666666666</v>
      </c>
      <c r="E200">
        <f t="shared" si="23"/>
        <v>5.2040374422896862</v>
      </c>
    </row>
    <row r="201" spans="2:5">
      <c r="B201">
        <f t="shared" si="21"/>
        <v>720</v>
      </c>
      <c r="C201">
        <f t="shared" si="22"/>
        <v>5.0820278211474566E-9</v>
      </c>
      <c r="D201" s="13">
        <f t="shared" si="24"/>
        <v>12</v>
      </c>
      <c r="E201">
        <f t="shared" si="23"/>
        <v>5.0820278211474568</v>
      </c>
    </row>
    <row r="202" spans="2:5">
      <c r="B202">
        <f t="shared" si="21"/>
        <v>725</v>
      </c>
      <c r="C202">
        <f t="shared" si="22"/>
        <v>4.9629479626451037E-9</v>
      </c>
      <c r="D202" s="13">
        <f t="shared" si="24"/>
        <v>12.083333333333334</v>
      </c>
      <c r="E202">
        <f t="shared" si="23"/>
        <v>4.9629479626451038</v>
      </c>
    </row>
    <row r="203" spans="2:5">
      <c r="B203">
        <f t="shared" si="21"/>
        <v>730</v>
      </c>
      <c r="C203">
        <f t="shared" si="22"/>
        <v>4.8467275156984656E-9</v>
      </c>
      <c r="D203" s="13">
        <f t="shared" si="24"/>
        <v>12.166666666666666</v>
      </c>
      <c r="E203">
        <f t="shared" si="23"/>
        <v>4.8467275156984657</v>
      </c>
    </row>
    <row r="204" spans="2:5">
      <c r="B204">
        <f t="shared" si="21"/>
        <v>735</v>
      </c>
      <c r="C204">
        <f t="shared" si="22"/>
        <v>4.7332978185325952E-9</v>
      </c>
      <c r="D204" s="13">
        <f t="shared" si="24"/>
        <v>12.25</v>
      </c>
      <c r="E204">
        <f t="shared" si="23"/>
        <v>4.7332978185325949</v>
      </c>
    </row>
    <row r="205" spans="2:5">
      <c r="B205">
        <f t="shared" si="21"/>
        <v>740</v>
      </c>
      <c r="C205">
        <f t="shared" si="22"/>
        <v>4.6225918581171374E-9</v>
      </c>
      <c r="D205" s="13">
        <f t="shared" si="24"/>
        <v>12.333333333333334</v>
      </c>
      <c r="E205">
        <f t="shared" si="23"/>
        <v>4.6225918581171372</v>
      </c>
    </row>
    <row r="206" spans="2:5">
      <c r="B206">
        <f t="shared" si="21"/>
        <v>745</v>
      </c>
      <c r="C206">
        <f t="shared" si="22"/>
        <v>4.5145442305757665E-9</v>
      </c>
      <c r="D206" s="13">
        <f t="shared" si="24"/>
        <v>12.416666666666666</v>
      </c>
      <c r="E206">
        <f t="shared" si="23"/>
        <v>4.5145442305757664</v>
      </c>
    </row>
    <row r="207" spans="2:5">
      <c r="B207">
        <f t="shared" si="21"/>
        <v>750</v>
      </c>
      <c r="C207">
        <f t="shared" si="22"/>
        <v>4.4090911025462754E-9</v>
      </c>
      <c r="D207" s="13">
        <f t="shared" si="24"/>
        <v>12.5</v>
      </c>
      <c r="E207">
        <f t="shared" si="23"/>
        <v>4.4090911025462756</v>
      </c>
    </row>
    <row r="208" spans="2:5">
      <c r="B208">
        <f t="shared" si="21"/>
        <v>755</v>
      </c>
      <c r="C208">
        <f t="shared" si="22"/>
        <v>4.3061701734685296E-9</v>
      </c>
      <c r="D208" s="13">
        <f t="shared" si="24"/>
        <v>12.583333333333334</v>
      </c>
      <c r="E208">
        <f t="shared" si="23"/>
        <v>4.3061701734685291</v>
      </c>
    </row>
    <row r="209" spans="2:5">
      <c r="B209">
        <f t="shared" si="21"/>
        <v>760</v>
      </c>
      <c r="C209">
        <f t="shared" si="22"/>
        <v>4.2057206387779674E-9</v>
      </c>
      <c r="D209" s="13">
        <f t="shared" si="24"/>
        <v>12.666666666666666</v>
      </c>
      <c r="E209">
        <f t="shared" si="23"/>
        <v>4.2057206387779678</v>
      </c>
    </row>
    <row r="210" spans="2:5">
      <c r="B210">
        <f t="shared" si="21"/>
        <v>765</v>
      </c>
      <c r="C210">
        <f t="shared" si="22"/>
        <v>4.1076831539829369E-9</v>
      </c>
      <c r="D210" s="13">
        <f t="shared" si="24"/>
        <v>12.75</v>
      </c>
      <c r="E210">
        <f t="shared" si="23"/>
        <v>4.1076831539829373</v>
      </c>
    </row>
    <row r="211" spans="2:5">
      <c r="B211">
        <f t="shared" si="21"/>
        <v>770</v>
      </c>
      <c r="C211">
        <f t="shared" si="22"/>
        <v>4.0119997996045966E-9</v>
      </c>
      <c r="D211" s="13">
        <f t="shared" si="24"/>
        <v>12.833333333333334</v>
      </c>
      <c r="E211">
        <f t="shared" si="23"/>
        <v>4.0119997996045971</v>
      </c>
    </row>
    <row r="212" spans="2:5">
      <c r="B212">
        <f t="shared" si="21"/>
        <v>775</v>
      </c>
      <c r="C212">
        <f t="shared" si="22"/>
        <v>3.918614046958741E-9</v>
      </c>
      <c r="D212" s="13">
        <f t="shared" si="24"/>
        <v>12.916666666666666</v>
      </c>
      <c r="E212">
        <f t="shared" si="23"/>
        <v>3.9186140469587412</v>
      </c>
    </row>
    <row r="213" spans="2:5">
      <c r="B213">
        <f t="shared" si="21"/>
        <v>780</v>
      </c>
      <c r="C213">
        <f t="shared" si="22"/>
        <v>3.8274707247592508E-9</v>
      </c>
      <c r="D213" s="13">
        <f t="shared" si="24"/>
        <v>13</v>
      </c>
      <c r="E213">
        <f t="shared" si="23"/>
        <v>3.8274707247592508</v>
      </c>
    </row>
    <row r="214" spans="2:5">
      <c r="B214">
        <f t="shared" si="21"/>
        <v>785</v>
      </c>
      <c r="C214">
        <f t="shared" si="22"/>
        <v>3.7385159865235023E-9</v>
      </c>
      <c r="D214" s="13">
        <f t="shared" si="24"/>
        <v>13.083333333333334</v>
      </c>
      <c r="E214">
        <f t="shared" si="23"/>
        <v>3.7385159865235025</v>
      </c>
    </row>
    <row r="215" spans="2:5">
      <c r="B215">
        <f t="shared" si="21"/>
        <v>790</v>
      </c>
      <c r="C215">
        <f t="shared" si="22"/>
        <v>3.6516972787604636E-9</v>
      </c>
      <c r="D215" s="13">
        <f t="shared" si="24"/>
        <v>13.166666666666666</v>
      </c>
      <c r="E215">
        <f t="shared" si="23"/>
        <v>3.6516972787604636</v>
      </c>
    </row>
    <row r="216" spans="2:5">
      <c r="B216">
        <f t="shared" si="21"/>
        <v>795</v>
      </c>
      <c r="C216">
        <f t="shared" si="22"/>
        <v>3.5669633099226445E-9</v>
      </c>
      <c r="D216" s="13">
        <f t="shared" si="24"/>
        <v>13.25</v>
      </c>
      <c r="E216">
        <f t="shared" si="23"/>
        <v>3.5669633099226443</v>
      </c>
    </row>
    <row r="217" spans="2:5">
      <c r="B217">
        <f t="shared" si="21"/>
        <v>800</v>
      </c>
      <c r="C217">
        <f t="shared" si="22"/>
        <v>3.4842640201036253E-9</v>
      </c>
      <c r="D217" s="13">
        <f t="shared" si="24"/>
        <v>13.333333333333334</v>
      </c>
      <c r="E217">
        <f t="shared" si="23"/>
        <v>3.4842640201036255</v>
      </c>
    </row>
    <row r="218" spans="2:5">
      <c r="B218">
        <f t="shared" si="21"/>
        <v>805</v>
      </c>
      <c r="C218">
        <f t="shared" si="22"/>
        <v>3.4035505514631965E-9</v>
      </c>
      <c r="D218" s="13">
        <f t="shared" si="24"/>
        <v>13.416666666666666</v>
      </c>
      <c r="E218">
        <f t="shared" si="23"/>
        <v>3.4035505514631965</v>
      </c>
    </row>
    <row r="219" spans="2:5">
      <c r="B219">
        <f t="shared" si="21"/>
        <v>810</v>
      </c>
      <c r="C219">
        <f t="shared" si="22"/>
        <v>3.3247752193626904E-9</v>
      </c>
      <c r="D219" s="13">
        <f t="shared" si="24"/>
        <v>13.5</v>
      </c>
      <c r="E219">
        <f t="shared" si="23"/>
        <v>3.3247752193626905</v>
      </c>
    </row>
    <row r="220" spans="2:5">
      <c r="B220">
        <f t="shared" si="21"/>
        <v>815</v>
      </c>
      <c r="C220">
        <f t="shared" si="22"/>
        <v>3.247891484193405E-9</v>
      </c>
      <c r="D220" s="13">
        <f t="shared" si="24"/>
        <v>13.583333333333334</v>
      </c>
      <c r="E220">
        <f t="shared" si="23"/>
        <v>3.247891484193405</v>
      </c>
    </row>
    <row r="221" spans="2:5">
      <c r="B221">
        <f t="shared" si="21"/>
        <v>820</v>
      </c>
      <c r="C221">
        <f t="shared" si="22"/>
        <v>3.1728539238815168E-9</v>
      </c>
      <c r="D221" s="13">
        <f t="shared" si="24"/>
        <v>13.666666666666666</v>
      </c>
      <c r="E221">
        <f t="shared" si="23"/>
        <v>3.172853923881517</v>
      </c>
    </row>
    <row r="222" spans="2:5">
      <c r="B222">
        <f t="shared" si="21"/>
        <v>825</v>
      </c>
      <c r="C222">
        <f t="shared" si="22"/>
        <v>3.0996182070532102E-9</v>
      </c>
      <c r="D222" s="13">
        <f t="shared" si="24"/>
        <v>13.75</v>
      </c>
      <c r="E222">
        <f t="shared" si="23"/>
        <v>3.0996182070532101</v>
      </c>
    </row>
    <row r="223" spans="2:5">
      <c r="B223">
        <f t="shared" ref="B223:B286" si="25">B222+5</f>
        <v>830</v>
      </c>
      <c r="C223">
        <f t="shared" ref="C223:C261" si="26">$I$36*EXP(-$I$32*(B223-180))+(1/$I$32)*($I$33+$I$34*((B223-180)-1/$I$32))</f>
        <v>3.0281410668441855E-9</v>
      </c>
      <c r="D223" s="13">
        <f t="shared" si="24"/>
        <v>13.833333333333334</v>
      </c>
      <c r="E223">
        <f t="shared" si="23"/>
        <v>3.0281410668441855</v>
      </c>
    </row>
    <row r="224" spans="2:5">
      <c r="B224">
        <f t="shared" si="25"/>
        <v>835</v>
      </c>
      <c r="C224">
        <f t="shared" si="26"/>
        <v>2.9583802753380703E-9</v>
      </c>
      <c r="D224" s="13">
        <f t="shared" si="24"/>
        <v>13.916666666666666</v>
      </c>
      <c r="E224">
        <f t="shared" si="23"/>
        <v>2.9583802753380701</v>
      </c>
    </row>
    <row r="225" spans="2:5">
      <c r="B225">
        <f t="shared" si="25"/>
        <v>840</v>
      </c>
      <c r="C225">
        <f t="shared" si="26"/>
        <v>2.8902946186186169E-9</v>
      </c>
      <c r="D225" s="13">
        <f t="shared" si="24"/>
        <v>14</v>
      </c>
      <c r="E225">
        <f t="shared" si="23"/>
        <v>2.8902946186186167</v>
      </c>
    </row>
    <row r="226" spans="2:5">
      <c r="B226">
        <f t="shared" si="25"/>
        <v>845</v>
      </c>
      <c r="C226">
        <f t="shared" si="26"/>
        <v>2.8238438724209808E-9</v>
      </c>
      <c r="D226" s="13">
        <f t="shared" si="24"/>
        <v>14.083333333333334</v>
      </c>
      <c r="E226">
        <f t="shared" si="23"/>
        <v>2.8238438724209809</v>
      </c>
    </row>
    <row r="227" spans="2:5">
      <c r="B227">
        <f t="shared" si="25"/>
        <v>850</v>
      </c>
      <c r="C227">
        <f t="shared" si="26"/>
        <v>2.7589887783676523E-9</v>
      </c>
      <c r="D227" s="13">
        <f t="shared" si="24"/>
        <v>14.166666666666666</v>
      </c>
      <c r="E227">
        <f t="shared" si="23"/>
        <v>2.7589887783676521</v>
      </c>
    </row>
    <row r="228" spans="2:5">
      <c r="B228">
        <f t="shared" si="25"/>
        <v>855</v>
      </c>
      <c r="C228">
        <f t="shared" si="26"/>
        <v>2.6956910207750436E-9</v>
      </c>
      <c r="D228" s="13">
        <f t="shared" si="24"/>
        <v>14.25</v>
      </c>
      <c r="E228">
        <f t="shared" si="23"/>
        <v>2.6956910207750435</v>
      </c>
    </row>
    <row r="229" spans="2:5">
      <c r="B229">
        <f t="shared" si="25"/>
        <v>860</v>
      </c>
      <c r="C229">
        <f t="shared" si="26"/>
        <v>2.6339132040169903E-9</v>
      </c>
      <c r="D229" s="13">
        <f t="shared" si="24"/>
        <v>14.333333333333334</v>
      </c>
      <c r="E229">
        <f t="shared" si="23"/>
        <v>2.6339132040169901</v>
      </c>
    </row>
    <row r="230" spans="2:5">
      <c r="B230">
        <f t="shared" si="25"/>
        <v>865</v>
      </c>
      <c r="C230">
        <f t="shared" si="26"/>
        <v>2.5736188304318346E-9</v>
      </c>
      <c r="D230" s="13">
        <f t="shared" si="24"/>
        <v>14.416666666666666</v>
      </c>
      <c r="E230">
        <f t="shared" si="23"/>
        <v>2.5736188304318346</v>
      </c>
    </row>
    <row r="231" spans="2:5">
      <c r="B231">
        <f t="shared" si="25"/>
        <v>870</v>
      </c>
      <c r="C231">
        <f t="shared" si="26"/>
        <v>2.5147722787599903E-9</v>
      </c>
      <c r="D231" s="13">
        <f t="shared" si="24"/>
        <v>14.5</v>
      </c>
      <c r="E231">
        <f t="shared" ref="E231:E294" si="27">C231*10^9</f>
        <v>2.5147722787599904</v>
      </c>
    </row>
    <row r="232" spans="2:5">
      <c r="B232">
        <f t="shared" si="25"/>
        <v>875</v>
      </c>
      <c r="C232">
        <f t="shared" si="26"/>
        <v>2.4573387830993011E-9</v>
      </c>
      <c r="D232" s="13">
        <f t="shared" ref="D232:D295" si="28">B232/60</f>
        <v>14.583333333333334</v>
      </c>
      <c r="E232">
        <f t="shared" si="27"/>
        <v>2.457338783099301</v>
      </c>
    </row>
    <row r="233" spans="2:5">
      <c r="B233">
        <f t="shared" si="25"/>
        <v>880</v>
      </c>
      <c r="C233">
        <f t="shared" si="26"/>
        <v>2.401284412365721E-9</v>
      </c>
      <c r="D233" s="13">
        <f t="shared" si="28"/>
        <v>14.666666666666666</v>
      </c>
      <c r="E233">
        <f t="shared" si="27"/>
        <v>2.4012844123657211</v>
      </c>
    </row>
    <row r="234" spans="2:5">
      <c r="B234">
        <f t="shared" si="25"/>
        <v>885</v>
      </c>
      <c r="C234">
        <f t="shared" si="26"/>
        <v>2.3465760502471959E-9</v>
      </c>
      <c r="D234" s="13">
        <f t="shared" si="28"/>
        <v>14.75</v>
      </c>
      <c r="E234">
        <f t="shared" si="27"/>
        <v>2.346576050247196</v>
      </c>
    </row>
    <row r="235" spans="2:5">
      <c r="B235">
        <f t="shared" si="25"/>
        <v>890</v>
      </c>
      <c r="C235">
        <f t="shared" si="26"/>
        <v>2.2931813756389128E-9</v>
      </c>
      <c r="D235" s="13">
        <f t="shared" si="28"/>
        <v>14.833333333333334</v>
      </c>
      <c r="E235">
        <f t="shared" si="27"/>
        <v>2.293181375638913</v>
      </c>
    </row>
    <row r="236" spans="2:5">
      <c r="B236">
        <f t="shared" si="25"/>
        <v>895</v>
      </c>
      <c r="C236">
        <f t="shared" si="26"/>
        <v>2.2410688435483362E-9</v>
      </c>
      <c r="D236" s="13">
        <f t="shared" si="28"/>
        <v>14.916666666666666</v>
      </c>
      <c r="E236">
        <f t="shared" si="27"/>
        <v>2.2410688435483364</v>
      </c>
    </row>
    <row r="237" spans="2:5">
      <c r="B237">
        <f t="shared" si="25"/>
        <v>900</v>
      </c>
      <c r="C237">
        <f t="shared" si="26"/>
        <v>2.1902076664587771E-9</v>
      </c>
      <c r="D237" s="13">
        <f t="shared" si="28"/>
        <v>15</v>
      </c>
      <c r="E237">
        <f t="shared" si="27"/>
        <v>2.1902076664587771</v>
      </c>
    </row>
    <row r="238" spans="2:5">
      <c r="B238">
        <f t="shared" si="25"/>
        <v>905</v>
      </c>
      <c r="C238">
        <f t="shared" si="26"/>
        <v>2.1405677961404554E-9</v>
      </c>
      <c r="D238" s="13">
        <f t="shared" si="28"/>
        <v>15.083333333333334</v>
      </c>
      <c r="E238">
        <f t="shared" si="27"/>
        <v>2.1405677961404552</v>
      </c>
    </row>
    <row r="239" spans="2:5">
      <c r="B239">
        <f t="shared" si="25"/>
        <v>910</v>
      </c>
      <c r="C239">
        <f t="shared" si="26"/>
        <v>2.0921199058983408E-9</v>
      </c>
      <c r="D239" s="13">
        <f t="shared" si="28"/>
        <v>15.166666666666666</v>
      </c>
      <c r="E239">
        <f t="shared" si="27"/>
        <v>2.0921199058983406</v>
      </c>
    </row>
    <row r="240" spans="2:5">
      <c r="B240">
        <f t="shared" si="25"/>
        <v>915</v>
      </c>
      <c r="C240">
        <f t="shared" si="26"/>
        <v>2.0448353732462542E-9</v>
      </c>
      <c r="D240" s="13">
        <f t="shared" si="28"/>
        <v>15.25</v>
      </c>
      <c r="E240">
        <f t="shared" si="27"/>
        <v>2.0448353732462543</v>
      </c>
    </row>
    <row r="241" spans="2:5">
      <c r="B241">
        <f t="shared" si="25"/>
        <v>920</v>
      </c>
      <c r="C241">
        <f t="shared" si="26"/>
        <v>1.9986862629970178E-9</v>
      </c>
      <c r="D241" s="13">
        <f t="shared" si="28"/>
        <v>15.333333333333334</v>
      </c>
      <c r="E241">
        <f t="shared" si="27"/>
        <v>1.9986862629970177</v>
      </c>
    </row>
    <row r="242" spans="2:5">
      <c r="B242">
        <f t="shared" si="25"/>
        <v>925</v>
      </c>
      <c r="C242">
        <f t="shared" si="26"/>
        <v>1.9536453107586509E-9</v>
      </c>
      <c r="D242" s="13">
        <f t="shared" si="28"/>
        <v>15.416666666666666</v>
      </c>
      <c r="E242">
        <f t="shared" si="27"/>
        <v>1.9536453107586509</v>
      </c>
    </row>
    <row r="243" spans="2:5">
      <c r="B243">
        <f t="shared" si="25"/>
        <v>930</v>
      </c>
      <c r="C243">
        <f t="shared" si="26"/>
        <v>1.9096859068268603E-9</v>
      </c>
      <c r="D243" s="13">
        <f t="shared" si="28"/>
        <v>15.5</v>
      </c>
      <c r="E243">
        <f t="shared" si="27"/>
        <v>1.9096859068268603</v>
      </c>
    </row>
    <row r="244" spans="2:5">
      <c r="B244">
        <f t="shared" si="25"/>
        <v>935</v>
      </c>
      <c r="C244">
        <f t="shared" si="26"/>
        <v>1.8667820804643227E-9</v>
      </c>
      <c r="D244" s="13">
        <f t="shared" si="28"/>
        <v>15.583333333333334</v>
      </c>
      <c r="E244">
        <f t="shared" si="27"/>
        <v>1.8667820804643227</v>
      </c>
    </row>
    <row r="245" spans="2:5">
      <c r="B245">
        <f t="shared" si="25"/>
        <v>940</v>
      </c>
      <c r="C245">
        <f t="shared" si="26"/>
        <v>1.8249084845574491E-9</v>
      </c>
      <c r="D245" s="13">
        <f t="shared" si="28"/>
        <v>15.666666666666666</v>
      </c>
      <c r="E245">
        <f t="shared" si="27"/>
        <v>1.824908484557449</v>
      </c>
    </row>
    <row r="246" spans="2:5">
      <c r="B246">
        <f t="shared" si="25"/>
        <v>945</v>
      </c>
      <c r="C246">
        <f t="shared" si="26"/>
        <v>1.7840403806415911E-9</v>
      </c>
      <c r="D246" s="13">
        <f t="shared" si="28"/>
        <v>15.75</v>
      </c>
      <c r="E246">
        <f t="shared" si="27"/>
        <v>1.784040380641591</v>
      </c>
    </row>
    <row r="247" spans="2:5">
      <c r="B247">
        <f t="shared" si="25"/>
        <v>950</v>
      </c>
      <c r="C247">
        <f t="shared" si="26"/>
        <v>1.7441536242858221E-9</v>
      </c>
      <c r="D247" s="13">
        <f t="shared" si="28"/>
        <v>15.833333333333334</v>
      </c>
      <c r="E247">
        <f t="shared" si="27"/>
        <v>1.7441536242858222</v>
      </c>
    </row>
    <row r="248" spans="2:5">
      <c r="B248">
        <f t="shared" si="25"/>
        <v>955</v>
      </c>
      <c r="C248">
        <f t="shared" si="26"/>
        <v>1.7052246508286731E-9</v>
      </c>
      <c r="D248" s="13">
        <f t="shared" si="28"/>
        <v>15.916666666666666</v>
      </c>
      <c r="E248">
        <f t="shared" si="27"/>
        <v>1.705224650828673</v>
      </c>
    </row>
    <row r="249" spans="2:5">
      <c r="B249">
        <f t="shared" si="25"/>
        <v>960</v>
      </c>
      <c r="C249">
        <f t="shared" si="26"/>
        <v>1.667230461456384E-9</v>
      </c>
      <c r="D249" s="13">
        <f t="shared" si="28"/>
        <v>16</v>
      </c>
      <c r="E249">
        <f t="shared" si="27"/>
        <v>1.667230461456384</v>
      </c>
    </row>
    <row r="250" spans="2:5">
      <c r="B250">
        <f t="shared" si="25"/>
        <v>965</v>
      </c>
      <c r="C250">
        <f t="shared" si="26"/>
        <v>1.6301486096154574E-9</v>
      </c>
      <c r="D250" s="13">
        <f t="shared" si="28"/>
        <v>16.083333333333332</v>
      </c>
      <c r="E250">
        <f t="shared" si="27"/>
        <v>1.6301486096154574</v>
      </c>
    </row>
    <row r="251" spans="2:5">
      <c r="B251">
        <f t="shared" si="25"/>
        <v>970</v>
      </c>
      <c r="C251">
        <f t="shared" si="26"/>
        <v>1.5939571877514785E-9</v>
      </c>
      <c r="D251" s="13">
        <f t="shared" si="28"/>
        <v>16.166666666666668</v>
      </c>
      <c r="E251">
        <f t="shared" si="27"/>
        <v>1.5939571877514784</v>
      </c>
    </row>
    <row r="252" spans="2:5">
      <c r="B252">
        <f t="shared" si="25"/>
        <v>975</v>
      </c>
      <c r="C252">
        <f t="shared" si="26"/>
        <v>1.5586348143663694E-9</v>
      </c>
      <c r="D252" s="13">
        <f t="shared" si="28"/>
        <v>16.25</v>
      </c>
      <c r="E252">
        <f t="shared" si="27"/>
        <v>1.5586348143663693</v>
      </c>
    </row>
    <row r="253" spans="2:5">
      <c r="B253">
        <f t="shared" si="25"/>
        <v>980</v>
      </c>
      <c r="C253">
        <f t="shared" si="26"/>
        <v>1.5241606213864346E-9</v>
      </c>
      <c r="D253" s="13">
        <f t="shared" si="28"/>
        <v>16.333333333333332</v>
      </c>
      <c r="E253">
        <f t="shared" si="27"/>
        <v>1.5241606213864347</v>
      </c>
    </row>
    <row r="254" spans="2:5">
      <c r="B254">
        <f t="shared" si="25"/>
        <v>985</v>
      </c>
      <c r="C254">
        <f t="shared" si="26"/>
        <v>1.4905142418337278E-9</v>
      </c>
      <c r="D254" s="13">
        <f t="shared" si="28"/>
        <v>16.416666666666668</v>
      </c>
      <c r="E254">
        <f t="shared" si="27"/>
        <v>1.4905142418337278</v>
      </c>
    </row>
    <row r="255" spans="2:5">
      <c r="B255">
        <f t="shared" si="25"/>
        <v>990</v>
      </c>
      <c r="C255">
        <f t="shared" si="26"/>
        <v>1.4576757977934657E-9</v>
      </c>
      <c r="D255" s="13">
        <f t="shared" si="28"/>
        <v>16.5</v>
      </c>
      <c r="E255">
        <f t="shared" si="27"/>
        <v>1.4576757977934658</v>
      </c>
    </row>
    <row r="256" spans="2:5">
      <c r="B256">
        <f t="shared" si="25"/>
        <v>995</v>
      </c>
      <c r="C256">
        <f t="shared" si="26"/>
        <v>1.4256258886703695E-9</v>
      </c>
      <c r="D256" s="13">
        <f t="shared" si="28"/>
        <v>16.583333333333332</v>
      </c>
      <c r="E256">
        <f t="shared" si="27"/>
        <v>1.4256258886703694</v>
      </c>
    </row>
    <row r="257" spans="2:5">
      <c r="B257">
        <f t="shared" si="25"/>
        <v>1000</v>
      </c>
      <c r="C257">
        <f t="shared" si="26"/>
        <v>1.3943455797270081E-9</v>
      </c>
      <c r="D257" s="13">
        <f t="shared" si="28"/>
        <v>16.666666666666668</v>
      </c>
      <c r="E257">
        <f t="shared" si="27"/>
        <v>1.3943455797270081</v>
      </c>
    </row>
    <row r="258" spans="2:5">
      <c r="B258">
        <f t="shared" si="25"/>
        <v>1005</v>
      </c>
      <c r="C258">
        <f t="shared" si="26"/>
        <v>1.3638163908973563E-9</v>
      </c>
      <c r="D258" s="13">
        <f t="shared" si="28"/>
        <v>16.75</v>
      </c>
      <c r="E258">
        <f t="shared" si="27"/>
        <v>1.3638163908973564</v>
      </c>
    </row>
    <row r="259" spans="2:5">
      <c r="B259">
        <f t="shared" si="25"/>
        <v>1010</v>
      </c>
      <c r="C259">
        <f t="shared" si="26"/>
        <v>1.3340202858689787E-9</v>
      </c>
      <c r="D259" s="13">
        <f t="shared" si="28"/>
        <v>16.833333333333332</v>
      </c>
      <c r="E259">
        <f t="shared" si="27"/>
        <v>1.3340202858689787</v>
      </c>
    </row>
    <row r="260" spans="2:5">
      <c r="B260">
        <f t="shared" si="25"/>
        <v>1015</v>
      </c>
      <c r="C260">
        <f t="shared" si="26"/>
        <v>1.3049396614273684E-9</v>
      </c>
      <c r="D260" s="13">
        <f t="shared" si="28"/>
        <v>16.916666666666668</v>
      </c>
      <c r="E260">
        <f t="shared" si="27"/>
        <v>1.3049396614273683</v>
      </c>
    </row>
    <row r="261" spans="2:5">
      <c r="B261" s="16">
        <f t="shared" si="25"/>
        <v>1020</v>
      </c>
      <c r="C261">
        <f t="shared" si="26"/>
        <v>1.2765573370561599E-9</v>
      </c>
      <c r="D261" s="13">
        <f t="shared" si="28"/>
        <v>17</v>
      </c>
      <c r="E261">
        <f t="shared" si="27"/>
        <v>1.2765573370561598</v>
      </c>
    </row>
    <row r="262" spans="2:5">
      <c r="B262">
        <f t="shared" si="25"/>
        <v>1025</v>
      </c>
      <c r="C262">
        <f>$J$36*EXP(-$J$32*(B262-1020))+(1/$J$32)*($J$33+$J$34*((B262-1020)-1/$J$32))</f>
        <v>1.2489577118847618E-9</v>
      </c>
      <c r="D262" s="13">
        <f t="shared" si="28"/>
        <v>17.083333333333332</v>
      </c>
      <c r="E262">
        <f t="shared" si="27"/>
        <v>1.2489577118847617</v>
      </c>
    </row>
    <row r="263" spans="2:5">
      <c r="B263">
        <f t="shared" si="25"/>
        <v>1030</v>
      </c>
      <c r="C263">
        <f t="shared" ref="C263:C273" si="29">$J$36*EXP(-$J$32*(B263-1020))+(1/$J$32)*($J$33+$J$34*((B263-1020)-1/$J$32))</f>
        <v>1.2222223420779888E-9</v>
      </c>
      <c r="D263" s="13">
        <f t="shared" si="28"/>
        <v>17.166666666666668</v>
      </c>
      <c r="E263">
        <f t="shared" si="27"/>
        <v>1.2222223420779887</v>
      </c>
    </row>
    <row r="264" spans="2:5">
      <c r="B264">
        <f t="shared" si="25"/>
        <v>1035</v>
      </c>
      <c r="C264">
        <f t="shared" si="29"/>
        <v>1.1963304746570607E-9</v>
      </c>
      <c r="D264" s="13">
        <f t="shared" si="28"/>
        <v>17.25</v>
      </c>
      <c r="E264">
        <f t="shared" si="27"/>
        <v>1.1963304746570607</v>
      </c>
    </row>
    <row r="265" spans="2:5">
      <c r="B265">
        <f t="shared" si="25"/>
        <v>1040</v>
      </c>
      <c r="C265">
        <f t="shared" si="29"/>
        <v>1.1712618549752245E-9</v>
      </c>
      <c r="D265" s="13">
        <f t="shared" si="28"/>
        <v>17.333333333333332</v>
      </c>
      <c r="E265">
        <f t="shared" si="27"/>
        <v>1.1712618549752245</v>
      </c>
    </row>
    <row r="266" spans="2:5">
      <c r="B266">
        <f t="shared" si="25"/>
        <v>1045</v>
      </c>
      <c r="C266">
        <f t="shared" si="29"/>
        <v>1.1469967147515301E-9</v>
      </c>
      <c r="D266" s="13">
        <f t="shared" si="28"/>
        <v>17.416666666666668</v>
      </c>
      <c r="E266">
        <f t="shared" si="27"/>
        <v>1.1469967147515301</v>
      </c>
    </row>
    <row r="267" spans="2:5">
      <c r="B267">
        <f t="shared" si="25"/>
        <v>1050</v>
      </c>
      <c r="C267">
        <f t="shared" si="29"/>
        <v>1.1235157603919446E-9</v>
      </c>
      <c r="D267" s="13">
        <f t="shared" si="28"/>
        <v>17.5</v>
      </c>
      <c r="E267">
        <f t="shared" si="27"/>
        <v>1.1235157603919446</v>
      </c>
    </row>
    <row r="268" spans="2:5">
      <c r="B268">
        <f t="shared" si="25"/>
        <v>1055</v>
      </c>
      <c r="C268">
        <f t="shared" si="29"/>
        <v>1.1008001615909085E-9</v>
      </c>
      <c r="D268" s="13">
        <f t="shared" si="28"/>
        <v>17.583333333333332</v>
      </c>
      <c r="E268">
        <f t="shared" si="27"/>
        <v>1.1008001615909084</v>
      </c>
    </row>
    <row r="269" spans="2:5">
      <c r="B269">
        <f t="shared" si="25"/>
        <v>1060</v>
      </c>
      <c r="C269">
        <f t="shared" si="29"/>
        <v>1.0788315402065939E-9</v>
      </c>
      <c r="D269" s="13">
        <f t="shared" si="28"/>
        <v>17.666666666666668</v>
      </c>
      <c r="E269">
        <f t="shared" si="27"/>
        <v>1.0788315402065938</v>
      </c>
    </row>
    <row r="270" spans="2:5">
      <c r="B270">
        <f t="shared" si="25"/>
        <v>1065</v>
      </c>
      <c r="C270">
        <f t="shared" si="29"/>
        <v>1.0575919594033001E-9</v>
      </c>
      <c r="D270" s="13">
        <f t="shared" si="28"/>
        <v>17.75</v>
      </c>
      <c r="E270">
        <f t="shared" si="27"/>
        <v>1.0575919594033001</v>
      </c>
    </row>
    <row r="271" spans="2:5">
      <c r="B271">
        <f t="shared" si="25"/>
        <v>1070</v>
      </c>
      <c r="C271">
        <f t="shared" si="29"/>
        <v>1.0370639130545658E-9</v>
      </c>
      <c r="D271" s="13">
        <f t="shared" si="28"/>
        <v>17.833333333333332</v>
      </c>
      <c r="E271">
        <f t="shared" si="27"/>
        <v>1.0370639130545658</v>
      </c>
    </row>
    <row r="272" spans="2:5">
      <c r="B272">
        <f t="shared" si="25"/>
        <v>1075</v>
      </c>
      <c r="C272">
        <f t="shared" si="29"/>
        <v>1.0172303154007399E-9</v>
      </c>
      <c r="D272" s="13">
        <f t="shared" si="28"/>
        <v>17.916666666666668</v>
      </c>
      <c r="E272">
        <f t="shared" si="27"/>
        <v>1.0172303154007398</v>
      </c>
    </row>
    <row r="273" spans="2:5">
      <c r="B273" s="16">
        <f t="shared" si="25"/>
        <v>1080</v>
      </c>
      <c r="C273">
        <f t="shared" si="29"/>
        <v>9.9807449095490101E-10</v>
      </c>
      <c r="D273" s="13">
        <f t="shared" si="28"/>
        <v>18</v>
      </c>
      <c r="E273">
        <f t="shared" si="27"/>
        <v>0.99807449095490097</v>
      </c>
    </row>
    <row r="274" spans="2:5">
      <c r="B274">
        <f t="shared" si="25"/>
        <v>1085</v>
      </c>
      <c r="C274">
        <f>$K$36*EXP(-$K$32*(B274-1080))+(1/$K$32)*($K$33+$K$34*((B274-1080)-1/$K$32))</f>
        <v>9.7947899755346828E-10</v>
      </c>
      <c r="D274" s="13">
        <f t="shared" si="28"/>
        <v>18.083333333333332</v>
      </c>
      <c r="E274">
        <f t="shared" si="27"/>
        <v>0.97947899755346823</v>
      </c>
    </row>
    <row r="275" spans="2:5">
      <c r="B275">
        <f t="shared" si="25"/>
        <v>1090</v>
      </c>
      <c r="C275">
        <f t="shared" ref="C275:C338" si="30">$K$36*EXP(-$K$32*(B275-1080))+(1/$K$32)*($K$33+$K$34*((B275-1080)-1/$K$32))</f>
        <v>9.6133002944510321E-10</v>
      </c>
      <c r="D275" s="13">
        <f t="shared" si="28"/>
        <v>18.166666666666668</v>
      </c>
      <c r="E275">
        <f t="shared" si="27"/>
        <v>0.96133002944510326</v>
      </c>
    </row>
    <row r="276" spans="2:5">
      <c r="B276">
        <f t="shared" si="25"/>
        <v>1095</v>
      </c>
      <c r="C276">
        <f t="shared" si="30"/>
        <v>9.4361686441700733E-10</v>
      </c>
      <c r="D276" s="13">
        <f t="shared" si="28"/>
        <v>18.25</v>
      </c>
      <c r="E276">
        <f t="shared" si="27"/>
        <v>0.94361686441700732</v>
      </c>
    </row>
    <row r="277" spans="2:5">
      <c r="B277">
        <f t="shared" si="25"/>
        <v>1100</v>
      </c>
      <c r="C277">
        <f t="shared" si="30"/>
        <v>9.2632903772409734E-10</v>
      </c>
      <c r="D277" s="13">
        <f t="shared" si="28"/>
        <v>18.333333333333332</v>
      </c>
      <c r="E277">
        <f t="shared" si="27"/>
        <v>0.92632903772409736</v>
      </c>
    </row>
    <row r="278" spans="2:5">
      <c r="B278">
        <f t="shared" si="25"/>
        <v>1105</v>
      </c>
      <c r="C278">
        <f t="shared" si="30"/>
        <v>9.09456335906549E-10</v>
      </c>
      <c r="D278" s="13">
        <f t="shared" si="28"/>
        <v>18.416666666666668</v>
      </c>
      <c r="E278">
        <f t="shared" si="27"/>
        <v>0.90945633590654895</v>
      </c>
    </row>
    <row r="279" spans="2:5">
      <c r="B279">
        <f t="shared" si="25"/>
        <v>1110</v>
      </c>
      <c r="C279">
        <f t="shared" si="30"/>
        <v>8.9298879075579515E-10</v>
      </c>
      <c r="D279" s="13">
        <f t="shared" si="28"/>
        <v>18.5</v>
      </c>
      <c r="E279">
        <f t="shared" si="27"/>
        <v>0.89298879075579518</v>
      </c>
    </row>
    <row r="280" spans="2:5">
      <c r="B280">
        <f t="shared" si="25"/>
        <v>1115</v>
      </c>
      <c r="C280">
        <f t="shared" si="30"/>
        <v>8.7691667342541764E-10</v>
      </c>
      <c r="D280" s="13">
        <f t="shared" si="28"/>
        <v>18.583333333333332</v>
      </c>
      <c r="E280">
        <f t="shared" si="27"/>
        <v>0.87691667342541768</v>
      </c>
    </row>
    <row r="281" spans="2:5">
      <c r="B281">
        <f t="shared" si="25"/>
        <v>1120</v>
      </c>
      <c r="C281">
        <f t="shared" si="30"/>
        <v>8.6123048868344956E-10</v>
      </c>
      <c r="D281" s="13">
        <f t="shared" si="28"/>
        <v>18.666666666666668</v>
      </c>
      <c r="E281">
        <f t="shared" si="27"/>
        <v>0.86123048868344954</v>
      </c>
    </row>
    <row r="282" spans="2:5">
      <c r="B282">
        <f t="shared" si="25"/>
        <v>1125</v>
      </c>
      <c r="C282">
        <f t="shared" si="30"/>
        <v>8.4592096930269656E-10</v>
      </c>
      <c r="D282" s="13">
        <f t="shared" si="28"/>
        <v>18.75</v>
      </c>
      <c r="E282">
        <f t="shared" si="27"/>
        <v>0.84592096930269656</v>
      </c>
    </row>
    <row r="283" spans="2:5">
      <c r="B283">
        <f t="shared" si="25"/>
        <v>1130</v>
      </c>
      <c r="C283">
        <f t="shared" si="30"/>
        <v>8.3097907058575932E-10</v>
      </c>
      <c r="D283" s="13">
        <f t="shared" si="28"/>
        <v>18.833333333333332</v>
      </c>
      <c r="E283">
        <f t="shared" si="27"/>
        <v>0.83097907058575937</v>
      </c>
    </row>
    <row r="284" spans="2:5">
      <c r="B284">
        <f t="shared" si="25"/>
        <v>1135</v>
      </c>
      <c r="C284">
        <f t="shared" si="30"/>
        <v>8.1639596502152521E-10</v>
      </c>
      <c r="D284" s="13">
        <f t="shared" si="28"/>
        <v>18.916666666666668</v>
      </c>
      <c r="E284">
        <f t="shared" si="27"/>
        <v>0.81639596502152523</v>
      </c>
    </row>
    <row r="285" spans="2:5">
      <c r="B285">
        <f t="shared" si="25"/>
        <v>1140</v>
      </c>
      <c r="C285">
        <f t="shared" si="30"/>
        <v>8.021630370699705E-10</v>
      </c>
      <c r="D285" s="13">
        <f t="shared" si="28"/>
        <v>19</v>
      </c>
      <c r="E285">
        <f t="shared" si="27"/>
        <v>0.8021630370699705</v>
      </c>
    </row>
    <row r="286" spans="2:5">
      <c r="B286">
        <f t="shared" si="25"/>
        <v>1145</v>
      </c>
      <c r="C286">
        <f t="shared" si="30"/>
        <v>7.8827187807219304E-10</v>
      </c>
      <c r="D286" s="13">
        <f t="shared" si="28"/>
        <v>19.083333333333332</v>
      </c>
      <c r="E286">
        <f t="shared" si="27"/>
        <v>0.78827187807219301</v>
      </c>
    </row>
    <row r="287" spans="2:5">
      <c r="B287">
        <f t="shared" ref="B287:B337" si="31">B286+5</f>
        <v>1150</v>
      </c>
      <c r="C287">
        <f t="shared" si="30"/>
        <v>7.7471428128266839E-10</v>
      </c>
      <c r="D287" s="13">
        <f t="shared" si="28"/>
        <v>19.166666666666668</v>
      </c>
      <c r="E287">
        <f t="shared" si="27"/>
        <v>0.77471428128266839</v>
      </c>
    </row>
    <row r="288" spans="2:5">
      <c r="B288">
        <f t="shared" si="31"/>
        <v>1155</v>
      </c>
      <c r="C288">
        <f t="shared" si="30"/>
        <v>7.6148223702079393E-10</v>
      </c>
      <c r="D288" s="13">
        <f t="shared" si="28"/>
        <v>19.25</v>
      </c>
      <c r="E288">
        <f t="shared" si="27"/>
        <v>0.76148223702079398</v>
      </c>
    </row>
    <row r="289" spans="2:5">
      <c r="B289">
        <f t="shared" si="31"/>
        <v>1160</v>
      </c>
      <c r="C289">
        <f t="shared" si="30"/>
        <v>7.4856792793885639E-10</v>
      </c>
      <c r="D289" s="13">
        <f t="shared" si="28"/>
        <v>19.333333333333332</v>
      </c>
      <c r="E289">
        <f t="shared" si="27"/>
        <v>0.7485679279388564</v>
      </c>
    </row>
    <row r="290" spans="2:5">
      <c r="B290">
        <f t="shared" si="31"/>
        <v>1165</v>
      </c>
      <c r="C290">
        <f t="shared" si="30"/>
        <v>7.3596372440362817E-10</v>
      </c>
      <c r="D290" s="13">
        <f t="shared" si="28"/>
        <v>19.416666666666668</v>
      </c>
      <c r="E290">
        <f t="shared" si="27"/>
        <v>0.73596372440362812</v>
      </c>
    </row>
    <row r="291" spans="2:5">
      <c r="B291">
        <f t="shared" si="31"/>
        <v>1170</v>
      </c>
      <c r="C291">
        <f t="shared" si="30"/>
        <v>7.236621799888629E-10</v>
      </c>
      <c r="D291" s="13">
        <f t="shared" si="28"/>
        <v>19.5</v>
      </c>
      <c r="E291">
        <f t="shared" si="27"/>
        <v>0.72366217998886284</v>
      </c>
    </row>
    <row r="292" spans="2:5">
      <c r="B292">
        <f t="shared" si="31"/>
        <v>1175</v>
      </c>
      <c r="C292">
        <f t="shared" si="30"/>
        <v>7.116560270760283E-10</v>
      </c>
      <c r="D292" s="13">
        <f t="shared" si="28"/>
        <v>19.583333333333332</v>
      </c>
      <c r="E292">
        <f t="shared" si="27"/>
        <v>0.71165602707602826</v>
      </c>
    </row>
    <row r="293" spans="2:5">
      <c r="B293">
        <f t="shared" si="31"/>
        <v>1180</v>
      </c>
      <c r="C293">
        <f t="shared" si="30"/>
        <v>6.999381725606756E-10</v>
      </c>
      <c r="D293" s="13">
        <f t="shared" si="28"/>
        <v>19.666666666666668</v>
      </c>
      <c r="E293">
        <f t="shared" si="27"/>
        <v>0.69993817256067559</v>
      </c>
    </row>
    <row r="294" spans="2:5">
      <c r="B294">
        <f t="shared" si="31"/>
        <v>1185</v>
      </c>
      <c r="C294">
        <f t="shared" si="30"/>
        <v>6.8850169366191134E-10</v>
      </c>
      <c r="D294" s="13">
        <f t="shared" si="28"/>
        <v>19.75</v>
      </c>
      <c r="E294">
        <f t="shared" si="27"/>
        <v>0.68850169366191138</v>
      </c>
    </row>
    <row r="295" spans="2:5">
      <c r="B295">
        <f t="shared" si="31"/>
        <v>1190</v>
      </c>
      <c r="C295">
        <f t="shared" si="30"/>
        <v>6.7733983383249335E-10</v>
      </c>
      <c r="D295" s="13">
        <f t="shared" si="28"/>
        <v>19.833333333333332</v>
      </c>
      <c r="E295">
        <f t="shared" ref="E295:E358" si="32">C295*10^9</f>
        <v>0.6773398338324933</v>
      </c>
    </row>
    <row r="296" spans="2:5">
      <c r="B296">
        <f t="shared" si="31"/>
        <v>1195</v>
      </c>
      <c r="C296">
        <f t="shared" si="30"/>
        <v>6.6644599876713597E-10</v>
      </c>
      <c r="D296" s="13">
        <f t="shared" ref="D296:D359" si="33">B296/60</f>
        <v>19.916666666666668</v>
      </c>
      <c r="E296">
        <f t="shared" si="32"/>
        <v>0.66644599876713595</v>
      </c>
    </row>
    <row r="297" spans="2:5">
      <c r="B297">
        <f t="shared" si="31"/>
        <v>1200</v>
      </c>
      <c r="C297">
        <f t="shared" si="30"/>
        <v>6.5581375250666702E-10</v>
      </c>
      <c r="D297" s="13">
        <f t="shared" si="33"/>
        <v>20</v>
      </c>
      <c r="E297">
        <f t="shared" si="32"/>
        <v>0.65581375250666707</v>
      </c>
    </row>
    <row r="298" spans="2:5">
      <c r="B298">
        <f t="shared" si="31"/>
        <v>1205</v>
      </c>
      <c r="C298">
        <f t="shared" si="30"/>
        <v>6.4543681363573244E-10</v>
      </c>
      <c r="D298" s="13">
        <f t="shared" si="33"/>
        <v>20.083333333333332</v>
      </c>
      <c r="E298">
        <f t="shared" si="32"/>
        <v>0.64543681363573246</v>
      </c>
    </row>
    <row r="299" spans="2:5">
      <c r="B299">
        <f t="shared" si="31"/>
        <v>1210</v>
      </c>
      <c r="C299">
        <f t="shared" si="30"/>
        <v>6.3530905157180514E-10</v>
      </c>
      <c r="D299" s="13">
        <f t="shared" si="33"/>
        <v>20.166666666666668</v>
      </c>
      <c r="E299">
        <f t="shared" si="32"/>
        <v>0.63530905157180517</v>
      </c>
    </row>
    <row r="300" spans="2:5">
      <c r="B300">
        <f t="shared" si="31"/>
        <v>1215</v>
      </c>
      <c r="C300">
        <f t="shared" si="30"/>
        <v>6.254244829433027E-10</v>
      </c>
      <c r="D300" s="13">
        <f t="shared" si="33"/>
        <v>20.25</v>
      </c>
      <c r="E300">
        <f t="shared" si="32"/>
        <v>0.62542448294330266</v>
      </c>
    </row>
    <row r="301" spans="2:5">
      <c r="B301">
        <f t="shared" si="31"/>
        <v>1220</v>
      </c>
      <c r="C301">
        <f t="shared" si="30"/>
        <v>6.1577726805467733E-10</v>
      </c>
      <c r="D301" s="13">
        <f t="shared" si="33"/>
        <v>20.333333333333332</v>
      </c>
      <c r="E301">
        <f t="shared" si="32"/>
        <v>0.61577726805467736</v>
      </c>
    </row>
    <row r="302" spans="2:5">
      <c r="B302">
        <f t="shared" si="31"/>
        <v>1225</v>
      </c>
      <c r="C302">
        <f t="shared" si="30"/>
        <v>6.063617074363873E-10</v>
      </c>
      <c r="D302" s="13">
        <f t="shared" si="33"/>
        <v>20.416666666666668</v>
      </c>
      <c r="E302">
        <f t="shared" si="32"/>
        <v>0.60636170743638729</v>
      </c>
    </row>
    <row r="303" spans="2:5">
      <c r="B303">
        <f t="shared" si="31"/>
        <v>1230</v>
      </c>
      <c r="C303">
        <f t="shared" si="30"/>
        <v>5.9717223847771157E-10</v>
      </c>
      <c r="D303" s="13">
        <f t="shared" si="33"/>
        <v>20.5</v>
      </c>
      <c r="E303">
        <f t="shared" si="32"/>
        <v>0.59717223847771161</v>
      </c>
    </row>
    <row r="304" spans="2:5">
      <c r="B304">
        <f t="shared" si="31"/>
        <v>1235</v>
      </c>
      <c r="C304">
        <f t="shared" si="30"/>
        <v>5.88203432140421E-10</v>
      </c>
      <c r="D304" s="13">
        <f t="shared" si="33"/>
        <v>20.583333333333332</v>
      </c>
      <c r="E304">
        <f t="shared" si="32"/>
        <v>0.58820343214042103</v>
      </c>
    </row>
    <row r="305" spans="2:5">
      <c r="B305">
        <f t="shared" si="31"/>
        <v>1240</v>
      </c>
      <c r="C305">
        <f t="shared" si="30"/>
        <v>5.7944998975136094E-10</v>
      </c>
      <c r="D305" s="13">
        <f t="shared" si="33"/>
        <v>20.666666666666668</v>
      </c>
      <c r="E305">
        <f t="shared" si="32"/>
        <v>0.57944998975136097</v>
      </c>
    </row>
    <row r="306" spans="2:5">
      <c r="B306">
        <f t="shared" si="31"/>
        <v>1245</v>
      </c>
      <c r="C306">
        <f t="shared" si="30"/>
        <v>5.7090673987205305E-10</v>
      </c>
      <c r="D306" s="13">
        <f t="shared" si="33"/>
        <v>20.75</v>
      </c>
      <c r="E306">
        <f t="shared" si="32"/>
        <v>0.57090673987205309</v>
      </c>
    </row>
    <row r="307" spans="2:5">
      <c r="B307">
        <f t="shared" si="31"/>
        <v>1250</v>
      </c>
      <c r="C307">
        <f t="shared" si="30"/>
        <v>5.625686352434658E-10</v>
      </c>
      <c r="D307" s="13">
        <f t="shared" si="33"/>
        <v>20.833333333333332</v>
      </c>
      <c r="E307">
        <f t="shared" si="32"/>
        <v>0.56256863524346579</v>
      </c>
    </row>
    <row r="308" spans="2:5">
      <c r="B308">
        <f t="shared" si="31"/>
        <v>1255</v>
      </c>
      <c r="C308">
        <f t="shared" si="30"/>
        <v>5.5443074980414839E-10</v>
      </c>
      <c r="D308" s="13">
        <f t="shared" si="33"/>
        <v>20.916666666666668</v>
      </c>
      <c r="E308">
        <f t="shared" si="32"/>
        <v>0.55443074980414842</v>
      </c>
    </row>
    <row r="309" spans="2:5">
      <c r="B309">
        <f t="shared" si="31"/>
        <v>1260</v>
      </c>
      <c r="C309">
        <f t="shared" si="30"/>
        <v>5.4648827577996795E-10</v>
      </c>
      <c r="D309" s="13">
        <f t="shared" si="33"/>
        <v>21</v>
      </c>
      <c r="E309">
        <f t="shared" si="32"/>
        <v>0.54648827577996795</v>
      </c>
    </row>
    <row r="310" spans="2:5">
      <c r="B310">
        <f t="shared" si="31"/>
        <v>1265</v>
      </c>
      <c r="C310">
        <f t="shared" si="30"/>
        <v>5.3873652084372831E-10</v>
      </c>
      <c r="D310" s="13">
        <f t="shared" si="33"/>
        <v>21.083333333333332</v>
      </c>
      <c r="E310">
        <f t="shared" si="32"/>
        <v>0.53873652084372836</v>
      </c>
    </row>
    <row r="311" spans="2:5">
      <c r="B311">
        <f t="shared" si="31"/>
        <v>1270</v>
      </c>
      <c r="C311">
        <f t="shared" si="30"/>
        <v>5.3117090534299441E-10</v>
      </c>
      <c r="D311" s="13">
        <f t="shared" si="33"/>
        <v>21.166666666666668</v>
      </c>
      <c r="E311">
        <f t="shared" si="32"/>
        <v>0.53117090534299438</v>
      </c>
    </row>
    <row r="312" spans="2:5">
      <c r="B312">
        <f t="shared" si="31"/>
        <v>1275</v>
      </c>
      <c r="C312">
        <f t="shared" si="30"/>
        <v>5.2378695959448361E-10</v>
      </c>
      <c r="D312" s="13">
        <f t="shared" si="33"/>
        <v>21.25</v>
      </c>
      <c r="E312">
        <f t="shared" si="32"/>
        <v>0.52378695959448363</v>
      </c>
    </row>
    <row r="313" spans="2:5">
      <c r="B313">
        <f t="shared" si="31"/>
        <v>1280</v>
      </c>
      <c r="C313">
        <f t="shared" si="30"/>
        <v>5.165803212434252E-10</v>
      </c>
      <c r="D313" s="13">
        <f t="shared" si="33"/>
        <v>21.333333333333332</v>
      </c>
      <c r="E313">
        <f t="shared" si="32"/>
        <v>0.51658032124342523</v>
      </c>
    </row>
    <row r="314" spans="2:5">
      <c r="B314">
        <f t="shared" si="31"/>
        <v>1285</v>
      </c>
      <c r="C314">
        <f t="shared" si="30"/>
        <v>5.0954673268632867E-10</v>
      </c>
      <c r="D314" s="13">
        <f t="shared" si="33"/>
        <v>21.416666666666668</v>
      </c>
      <c r="E314">
        <f t="shared" si="32"/>
        <v>0.50954673268632866</v>
      </c>
    </row>
    <row r="315" spans="2:5">
      <c r="B315">
        <f t="shared" si="31"/>
        <v>1290</v>
      </c>
      <c r="C315">
        <f t="shared" si="30"/>
        <v>5.0268203855563848E-10</v>
      </c>
      <c r="D315" s="13">
        <f t="shared" si="33"/>
        <v>21.5</v>
      </c>
      <c r="E315">
        <f t="shared" si="32"/>
        <v>0.50268203855563853</v>
      </c>
    </row>
    <row r="316" spans="2:5">
      <c r="B316">
        <f t="shared" si="31"/>
        <v>1295</v>
      </c>
      <c r="C316">
        <f t="shared" si="30"/>
        <v>4.9598218326478734E-10</v>
      </c>
      <c r="D316" s="13">
        <f t="shared" si="33"/>
        <v>21.583333333333332</v>
      </c>
      <c r="E316">
        <f t="shared" si="32"/>
        <v>0.49598218326478732</v>
      </c>
    </row>
    <row r="317" spans="2:5">
      <c r="B317">
        <f t="shared" si="31"/>
        <v>1300</v>
      </c>
      <c r="C317">
        <f t="shared" si="30"/>
        <v>4.8944320861220026E-10</v>
      </c>
      <c r="D317" s="13">
        <f t="shared" si="33"/>
        <v>21.666666666666668</v>
      </c>
      <c r="E317">
        <f t="shared" si="32"/>
        <v>0.48944320861220025</v>
      </c>
    </row>
    <row r="318" spans="2:5">
      <c r="B318">
        <f t="shared" si="31"/>
        <v>1305</v>
      </c>
      <c r="C318">
        <f t="shared" si="30"/>
        <v>4.8306125144283229E-10</v>
      </c>
      <c r="D318" s="13">
        <f t="shared" si="33"/>
        <v>21.75</v>
      </c>
      <c r="E318">
        <f t="shared" si="32"/>
        <v>0.4830612514428323</v>
      </c>
    </row>
    <row r="319" spans="2:5">
      <c r="B319">
        <f t="shared" si="31"/>
        <v>1310</v>
      </c>
      <c r="C319">
        <f t="shared" si="30"/>
        <v>4.7683254136585814E-10</v>
      </c>
      <c r="D319" s="13">
        <f t="shared" si="33"/>
        <v>21.833333333333332</v>
      </c>
      <c r="E319">
        <f t="shared" si="32"/>
        <v>0.47683254136585812</v>
      </c>
    </row>
    <row r="320" spans="2:5">
      <c r="B320">
        <f t="shared" si="31"/>
        <v>1315</v>
      </c>
      <c r="C320">
        <f t="shared" si="30"/>
        <v>4.7075339852716656E-10</v>
      </c>
      <c r="D320" s="13">
        <f t="shared" si="33"/>
        <v>21.916666666666668</v>
      </c>
      <c r="E320">
        <f t="shared" si="32"/>
        <v>0.47075339852716658</v>
      </c>
    </row>
    <row r="321" spans="2:5">
      <c r="B321">
        <f t="shared" si="31"/>
        <v>1320</v>
      </c>
      <c r="C321">
        <f t="shared" si="30"/>
        <v>4.6482023143534282E-10</v>
      </c>
      <c r="D321" s="13">
        <f t="shared" si="33"/>
        <v>22</v>
      </c>
      <c r="E321">
        <f t="shared" si="32"/>
        <v>0.46482023143534285</v>
      </c>
    </row>
    <row r="322" spans="2:5">
      <c r="B322">
        <f t="shared" si="31"/>
        <v>1325</v>
      </c>
      <c r="C322">
        <f t="shared" si="30"/>
        <v>4.5902953483985397E-10</v>
      </c>
      <c r="D322" s="13">
        <f t="shared" si="33"/>
        <v>22.083333333333332</v>
      </c>
      <c r="E322">
        <f t="shared" si="32"/>
        <v>0.45902953483985398</v>
      </c>
    </row>
    <row r="323" spans="2:5">
      <c r="B323">
        <f t="shared" si="31"/>
        <v>1330</v>
      </c>
      <c r="C323">
        <f t="shared" si="30"/>
        <v>4.5337788766018594E-10</v>
      </c>
      <c r="D323" s="13">
        <f t="shared" si="33"/>
        <v>22.166666666666668</v>
      </c>
      <c r="E323">
        <f t="shared" si="32"/>
        <v>0.45337788766018594</v>
      </c>
    </row>
    <row r="324" spans="2:5">
      <c r="B324">
        <f t="shared" si="31"/>
        <v>1335</v>
      </c>
      <c r="C324">
        <f t="shared" si="30"/>
        <v>4.4786195096470553E-10</v>
      </c>
      <c r="D324" s="13">
        <f t="shared" si="33"/>
        <v>22.25</v>
      </c>
      <c r="E324">
        <f t="shared" si="32"/>
        <v>0.44786195096470555</v>
      </c>
    </row>
    <row r="325" spans="2:5">
      <c r="B325">
        <f t="shared" si="31"/>
        <v>1340</v>
      </c>
      <c r="C325">
        <f t="shared" si="30"/>
        <v>4.4247846599805658E-10</v>
      </c>
      <c r="D325" s="13">
        <f t="shared" si="33"/>
        <v>22.333333333333332</v>
      </c>
      <c r="E325">
        <f t="shared" si="32"/>
        <v>0.44247846599805657</v>
      </c>
    </row>
    <row r="326" spans="2:5">
      <c r="B326">
        <f t="shared" si="31"/>
        <v>1345</v>
      </c>
      <c r="C326">
        <f t="shared" si="30"/>
        <v>4.372242522559223E-10</v>
      </c>
      <c r="D326" s="13">
        <f t="shared" si="33"/>
        <v>22.416666666666668</v>
      </c>
      <c r="E326">
        <f t="shared" si="32"/>
        <v>0.43722425225592232</v>
      </c>
    </row>
    <row r="327" spans="2:5">
      <c r="B327">
        <f t="shared" si="31"/>
        <v>1350</v>
      </c>
      <c r="C327">
        <f t="shared" si="30"/>
        <v>4.320962056060184E-10</v>
      </c>
      <c r="D327" s="13">
        <f t="shared" si="33"/>
        <v>22.5</v>
      </c>
      <c r="E327">
        <f t="shared" si="32"/>
        <v>0.43209620560601841</v>
      </c>
    </row>
    <row r="328" spans="2:5">
      <c r="B328">
        <f t="shared" si="31"/>
        <v>1355</v>
      </c>
      <c r="C328">
        <f t="shared" si="30"/>
        <v>4.2709129645420513E-10</v>
      </c>
      <c r="D328" s="13">
        <f t="shared" si="33"/>
        <v>22.583333333333332</v>
      </c>
      <c r="E328">
        <f t="shared" si="32"/>
        <v>0.42709129645420513</v>
      </c>
    </row>
    <row r="329" spans="2:5">
      <c r="B329">
        <f t="shared" si="31"/>
        <v>1360</v>
      </c>
      <c r="C329">
        <f t="shared" si="30"/>
        <v>4.2220656795463624E-10</v>
      </c>
      <c r="D329" s="13">
        <f t="shared" si="33"/>
        <v>22.666666666666668</v>
      </c>
      <c r="E329">
        <f t="shared" si="32"/>
        <v>0.42220656795463624</v>
      </c>
    </row>
    <row r="330" spans="2:5">
      <c r="B330">
        <f t="shared" si="31"/>
        <v>1365</v>
      </c>
      <c r="C330">
        <f t="shared" si="30"/>
        <v>4.1743913426288677E-10</v>
      </c>
      <c r="D330" s="13">
        <f t="shared" si="33"/>
        <v>22.75</v>
      </c>
      <c r="E330">
        <f t="shared" si="32"/>
        <v>0.41743913426288676</v>
      </c>
    </row>
    <row r="331" spans="2:5">
      <c r="B331">
        <f t="shared" si="31"/>
        <v>1370</v>
      </c>
      <c r="C331">
        <f t="shared" si="30"/>
        <v>4.1278617883102714E-10</v>
      </c>
      <c r="D331" s="13">
        <f t="shared" si="33"/>
        <v>22.833333333333332</v>
      </c>
      <c r="E331">
        <f t="shared" si="32"/>
        <v>0.41278617883102714</v>
      </c>
    </row>
    <row r="332" spans="2:5">
      <c r="B332">
        <f t="shared" si="31"/>
        <v>1375</v>
      </c>
      <c r="C332">
        <f t="shared" si="30"/>
        <v>4.0824495274363769E-10</v>
      </c>
      <c r="D332" s="13">
        <f t="shared" si="33"/>
        <v>22.916666666666668</v>
      </c>
      <c r="E332">
        <f t="shared" si="32"/>
        <v>0.4082449527436377</v>
      </c>
    </row>
    <row r="333" spans="2:5">
      <c r="B333">
        <f t="shared" si="31"/>
        <v>1380</v>
      </c>
      <c r="C333">
        <f t="shared" si="30"/>
        <v>4.0381277309377942E-10</v>
      </c>
      <c r="D333" s="13">
        <f t="shared" si="33"/>
        <v>23</v>
      </c>
      <c r="E333">
        <f t="shared" si="32"/>
        <v>0.40381277309377944</v>
      </c>
    </row>
    <row r="334" spans="2:5">
      <c r="B334">
        <f t="shared" si="31"/>
        <v>1385</v>
      </c>
      <c r="C334">
        <f t="shared" si="30"/>
        <v>3.9948702139796123E-10</v>
      </c>
      <c r="D334" s="13">
        <f t="shared" si="33"/>
        <v>23.083333333333332</v>
      </c>
      <c r="E334">
        <f t="shared" si="32"/>
        <v>0.39948702139796122</v>
      </c>
    </row>
    <row r="335" spans="2:5">
      <c r="B335">
        <f t="shared" si="31"/>
        <v>1390</v>
      </c>
      <c r="C335">
        <f t="shared" si="30"/>
        <v>3.9526514204916909E-10</v>
      </c>
      <c r="D335" s="13">
        <f t="shared" si="33"/>
        <v>23.166666666666668</v>
      </c>
      <c r="E335">
        <f t="shared" si="32"/>
        <v>0.39526514204916907</v>
      </c>
    </row>
    <row r="336" spans="2:5">
      <c r="B336">
        <f t="shared" si="31"/>
        <v>1395</v>
      </c>
      <c r="C336">
        <f t="shared" si="30"/>
        <v>3.9114464080704073E-10</v>
      </c>
      <c r="D336" s="13">
        <f t="shared" si="33"/>
        <v>23.25</v>
      </c>
      <c r="E336">
        <f t="shared" si="32"/>
        <v>0.3911446408070407</v>
      </c>
    </row>
    <row r="337" spans="2:5">
      <c r="B337">
        <f t="shared" si="31"/>
        <v>1400</v>
      </c>
      <c r="C337">
        <f t="shared" si="30"/>
        <v>3.871230833242958E-10</v>
      </c>
      <c r="D337" s="13">
        <f t="shared" si="33"/>
        <v>23.333333333333332</v>
      </c>
      <c r="E337">
        <f t="shared" si="32"/>
        <v>0.38712308332429579</v>
      </c>
    </row>
    <row r="338" spans="2:5">
      <c r="B338">
        <f>B337+5</f>
        <v>1405</v>
      </c>
      <c r="C338">
        <f t="shared" si="30"/>
        <v>3.8319809370854997E-10</v>
      </c>
      <c r="D338" s="13">
        <f t="shared" si="33"/>
        <v>23.416666666666668</v>
      </c>
      <c r="E338">
        <f t="shared" si="32"/>
        <v>0.38319809370854996</v>
      </c>
    </row>
    <row r="339" spans="2:5">
      <c r="B339">
        <f t="shared" ref="B339:B402" si="34">B338+5</f>
        <v>1410</v>
      </c>
      <c r="C339">
        <f t="shared" ref="C339:C402" si="35">$K$36*EXP(-$K$32*(B339-1080))+(1/$K$32)*($K$33+$K$34*((B339-1080)-1/$K$32))</f>
        <v>3.7936735311866342E-10</v>
      </c>
      <c r="D339" s="13">
        <f t="shared" si="33"/>
        <v>23.5</v>
      </c>
      <c r="E339">
        <f t="shared" si="32"/>
        <v>0.37936735311866343</v>
      </c>
    </row>
    <row r="340" spans="2:5">
      <c r="B340">
        <f t="shared" si="34"/>
        <v>1415</v>
      </c>
      <c r="C340">
        <f t="shared" si="35"/>
        <v>3.7562859839479506E-10</v>
      </c>
      <c r="D340" s="13">
        <f t="shared" si="33"/>
        <v>23.583333333333332</v>
      </c>
      <c r="E340">
        <f t="shared" si="32"/>
        <v>0.37562859839479507</v>
      </c>
    </row>
    <row r="341" spans="2:5">
      <c r="B341">
        <f t="shared" si="34"/>
        <v>1420</v>
      </c>
      <c r="C341">
        <f t="shared" si="35"/>
        <v>3.7197962072135201E-10</v>
      </c>
      <c r="D341" s="13">
        <f t="shared" si="33"/>
        <v>23.666666666666668</v>
      </c>
      <c r="E341">
        <f t="shared" si="32"/>
        <v>0.37197962072135199</v>
      </c>
    </row>
    <row r="342" spans="2:5">
      <c r="B342">
        <f t="shared" si="34"/>
        <v>1425</v>
      </c>
      <c r="C342">
        <f t="shared" si="35"/>
        <v>3.6841826432204559E-10</v>
      </c>
      <c r="D342" s="13">
        <f t="shared" si="33"/>
        <v>23.75</v>
      </c>
      <c r="E342">
        <f t="shared" si="32"/>
        <v>0.36841826432204561</v>
      </c>
    </row>
    <row r="343" spans="2:5">
      <c r="B343">
        <f t="shared" si="34"/>
        <v>1430</v>
      </c>
      <c r="C343">
        <f t="shared" si="35"/>
        <v>3.6494242518628193E-10</v>
      </c>
      <c r="D343" s="13">
        <f t="shared" si="33"/>
        <v>23.833333333333332</v>
      </c>
      <c r="E343">
        <f t="shared" si="32"/>
        <v>0.36494242518628195</v>
      </c>
    </row>
    <row r="344" spans="2:5">
      <c r="B344">
        <f t="shared" si="34"/>
        <v>1435</v>
      </c>
      <c r="C344">
        <f t="shared" si="35"/>
        <v>3.6155004982613581E-10</v>
      </c>
      <c r="D344" s="13">
        <f t="shared" si="33"/>
        <v>23.916666666666668</v>
      </c>
      <c r="E344">
        <f t="shared" si="32"/>
        <v>0.36155004982613581</v>
      </c>
    </row>
    <row r="345" spans="2:5">
      <c r="B345">
        <f t="shared" si="34"/>
        <v>1440</v>
      </c>
      <c r="C345">
        <f t="shared" si="35"/>
        <v>3.5823913406317186E-10</v>
      </c>
      <c r="D345" s="13">
        <f t="shared" si="33"/>
        <v>24</v>
      </c>
      <c r="E345">
        <f t="shared" si="32"/>
        <v>0.35823913406317187</v>
      </c>
    </row>
    <row r="346" spans="2:5">
      <c r="B346">
        <f t="shared" si="34"/>
        <v>1445</v>
      </c>
      <c r="C346">
        <f t="shared" si="35"/>
        <v>3.5500772184439814E-10</v>
      </c>
      <c r="D346" s="13">
        <f t="shared" si="33"/>
        <v>24.083333333333332</v>
      </c>
      <c r="E346">
        <f t="shared" si="32"/>
        <v>0.35500772184439816</v>
      </c>
    </row>
    <row r="347" spans="2:5">
      <c r="B347">
        <f t="shared" si="34"/>
        <v>1450</v>
      </c>
      <c r="C347">
        <f t="shared" si="35"/>
        <v>3.5185390408665116E-10</v>
      </c>
      <c r="D347" s="13">
        <f t="shared" si="33"/>
        <v>24.166666666666668</v>
      </c>
      <c r="E347">
        <f t="shared" si="32"/>
        <v>0.35185390408665118</v>
      </c>
    </row>
    <row r="348" spans="2:5">
      <c r="B348">
        <f t="shared" si="34"/>
        <v>1455</v>
      </c>
      <c r="C348">
        <f t="shared" si="35"/>
        <v>3.4877581754873044E-10</v>
      </c>
      <c r="D348" s="13">
        <f t="shared" si="33"/>
        <v>24.25</v>
      </c>
      <c r="E348">
        <f t="shared" si="32"/>
        <v>0.34877581754873044</v>
      </c>
    </row>
    <row r="349" spans="2:5">
      <c r="B349">
        <f t="shared" si="34"/>
        <v>1460</v>
      </c>
      <c r="C349">
        <f t="shared" si="35"/>
        <v>3.4577164373061558E-10</v>
      </c>
      <c r="D349" s="13">
        <f t="shared" si="33"/>
        <v>24.333333333333332</v>
      </c>
      <c r="E349">
        <f t="shared" si="32"/>
        <v>0.34577164373061559</v>
      </c>
    </row>
    <row r="350" spans="2:5">
      <c r="B350">
        <f t="shared" si="34"/>
        <v>1465</v>
      </c>
      <c r="C350">
        <f t="shared" si="35"/>
        <v>3.4283960779911672E-10</v>
      </c>
      <c r="D350" s="13">
        <f t="shared" si="33"/>
        <v>24.416666666666668</v>
      </c>
      <c r="E350">
        <f t="shared" si="32"/>
        <v>0.34283960779911671</v>
      </c>
    </row>
    <row r="351" spans="2:5">
      <c r="B351">
        <f t="shared" si="34"/>
        <v>1470</v>
      </c>
      <c r="C351">
        <f t="shared" si="35"/>
        <v>3.3997797753932203E-10</v>
      </c>
      <c r="D351" s="13">
        <f t="shared" si="33"/>
        <v>24.5</v>
      </c>
      <c r="E351">
        <f t="shared" si="32"/>
        <v>0.33997797753932202</v>
      </c>
    </row>
    <row r="352" spans="2:5">
      <c r="B352">
        <f t="shared" si="34"/>
        <v>1475</v>
      </c>
      <c r="C352">
        <f t="shared" si="35"/>
        <v>3.3718506233122406E-10</v>
      </c>
      <c r="D352" s="13">
        <f t="shared" si="33"/>
        <v>24.583333333333332</v>
      </c>
      <c r="E352">
        <f t="shared" si="32"/>
        <v>0.33718506233122408</v>
      </c>
    </row>
    <row r="353" spans="2:5">
      <c r="B353">
        <f t="shared" si="34"/>
        <v>1480</v>
      </c>
      <c r="C353">
        <f t="shared" si="35"/>
        <v>3.3445921215092002E-10</v>
      </c>
      <c r="D353" s="13">
        <f t="shared" si="33"/>
        <v>24.666666666666668</v>
      </c>
      <c r="E353">
        <f t="shared" si="32"/>
        <v>0.33445921215092</v>
      </c>
    </row>
    <row r="354" spans="2:5">
      <c r="B354">
        <f t="shared" si="34"/>
        <v>1485</v>
      </c>
      <c r="C354">
        <f t="shared" si="35"/>
        <v>3.3179881659579562E-10</v>
      </c>
      <c r="D354" s="13">
        <f t="shared" si="33"/>
        <v>24.75</v>
      </c>
      <c r="E354">
        <f t="shared" si="32"/>
        <v>0.33179881659579563</v>
      </c>
    </row>
    <row r="355" spans="2:5">
      <c r="B355">
        <f t="shared" si="34"/>
        <v>1490</v>
      </c>
      <c r="C355">
        <f t="shared" si="35"/>
        <v>3.2920230393311629E-10</v>
      </c>
      <c r="D355" s="13">
        <f t="shared" si="33"/>
        <v>24.833333333333332</v>
      </c>
      <c r="E355">
        <f t="shared" si="32"/>
        <v>0.32920230393311628</v>
      </c>
    </row>
    <row r="356" spans="2:5">
      <c r="B356">
        <f t="shared" si="34"/>
        <v>1495</v>
      </c>
      <c r="C356">
        <f t="shared" si="35"/>
        <v>3.2666814017146519E-10</v>
      </c>
      <c r="D356" s="13">
        <f t="shared" si="33"/>
        <v>24.916666666666668</v>
      </c>
      <c r="E356">
        <f t="shared" si="32"/>
        <v>0.32666814017146517</v>
      </c>
    </row>
    <row r="357" spans="2:5">
      <c r="B357">
        <f t="shared" si="34"/>
        <v>1500</v>
      </c>
      <c r="C357">
        <f t="shared" si="35"/>
        <v>3.2419482815447744E-10</v>
      </c>
      <c r="D357" s="13">
        <f t="shared" si="33"/>
        <v>25</v>
      </c>
      <c r="E357">
        <f t="shared" si="32"/>
        <v>0.32419482815447742</v>
      </c>
    </row>
    <row r="358" spans="2:5">
      <c r="B358">
        <f t="shared" si="34"/>
        <v>1505</v>
      </c>
      <c r="C358">
        <f t="shared" si="35"/>
        <v>3.2178090667633652E-10</v>
      </c>
      <c r="D358" s="13">
        <f t="shared" si="33"/>
        <v>25.083333333333332</v>
      </c>
      <c r="E358">
        <f t="shared" si="32"/>
        <v>0.32178090667633652</v>
      </c>
    </row>
    <row r="359" spans="2:5">
      <c r="B359">
        <f t="shared" si="34"/>
        <v>1510</v>
      </c>
      <c r="C359">
        <f t="shared" si="35"/>
        <v>3.1942494961850972E-10</v>
      </c>
      <c r="D359" s="13">
        <f t="shared" si="33"/>
        <v>25.166666666666668</v>
      </c>
      <c r="E359">
        <f t="shared" ref="E359:E422" si="36">C359*10^9</f>
        <v>0.3194249496185097</v>
      </c>
    </row>
    <row r="360" spans="2:5">
      <c r="B360">
        <f t="shared" si="34"/>
        <v>1515</v>
      </c>
      <c r="C360">
        <f t="shared" si="35"/>
        <v>3.1712556510721296E-10</v>
      </c>
      <c r="D360" s="13">
        <f t="shared" ref="D360:D423" si="37">B360/60</f>
        <v>25.25</v>
      </c>
      <c r="E360">
        <f t="shared" si="36"/>
        <v>0.31712556510721296</v>
      </c>
    </row>
    <row r="361" spans="2:5">
      <c r="B361">
        <f t="shared" si="34"/>
        <v>1520</v>
      </c>
      <c r="C361">
        <f t="shared" si="35"/>
        <v>3.1488139469110678E-10</v>
      </c>
      <c r="D361" s="13">
        <f t="shared" si="37"/>
        <v>25.333333333333332</v>
      </c>
      <c r="E361">
        <f t="shared" si="36"/>
        <v>0.31488139469110676</v>
      </c>
    </row>
    <row r="362" spans="2:5">
      <c r="B362">
        <f t="shared" si="34"/>
        <v>1525</v>
      </c>
      <c r="C362">
        <f t="shared" si="35"/>
        <v>3.1269111253873814E-10</v>
      </c>
      <c r="D362" s="13">
        <f t="shared" si="37"/>
        <v>25.416666666666668</v>
      </c>
      <c r="E362">
        <f t="shared" si="36"/>
        <v>0.31269111253873816</v>
      </c>
    </row>
    <row r="363" spans="2:5">
      <c r="B363">
        <f t="shared" si="34"/>
        <v>1530</v>
      </c>
      <c r="C363">
        <f t="shared" si="35"/>
        <v>3.1055342465525359E-10</v>
      </c>
      <c r="D363" s="13">
        <f t="shared" si="37"/>
        <v>25.5</v>
      </c>
      <c r="E363">
        <f t="shared" si="36"/>
        <v>0.3105534246552536</v>
      </c>
    </row>
    <row r="364" spans="2:5">
      <c r="B364">
        <f t="shared" si="34"/>
        <v>1535</v>
      </c>
      <c r="C364">
        <f t="shared" si="35"/>
        <v>3.0846706811792122E-10</v>
      </c>
      <c r="D364" s="13">
        <f t="shared" si="37"/>
        <v>25.583333333333332</v>
      </c>
      <c r="E364">
        <f t="shared" si="36"/>
        <v>0.30846706811792124</v>
      </c>
    </row>
    <row r="365" spans="2:5">
      <c r="B365">
        <f t="shared" si="34"/>
        <v>1540</v>
      </c>
      <c r="C365">
        <f t="shared" si="35"/>
        <v>3.0643081033000984E-10</v>
      </c>
      <c r="D365" s="13">
        <f t="shared" si="37"/>
        <v>25.666666666666668</v>
      </c>
      <c r="E365">
        <f t="shared" si="36"/>
        <v>0.30643081033000985</v>
      </c>
    </row>
    <row r="366" spans="2:5">
      <c r="B366">
        <f t="shared" si="34"/>
        <v>1545</v>
      </c>
      <c r="C366">
        <f t="shared" si="35"/>
        <v>3.0444344829258377E-10</v>
      </c>
      <c r="D366" s="13">
        <f t="shared" si="37"/>
        <v>25.75</v>
      </c>
      <c r="E366">
        <f t="shared" si="36"/>
        <v>0.3044434482925838</v>
      </c>
    </row>
    <row r="367" spans="2:5">
      <c r="B367">
        <f t="shared" si="34"/>
        <v>1550</v>
      </c>
      <c r="C367">
        <f t="shared" si="35"/>
        <v>3.0250380789378465E-10</v>
      </c>
      <c r="D367" s="13">
        <f t="shared" si="37"/>
        <v>25.833333333333332</v>
      </c>
      <c r="E367">
        <f t="shared" si="36"/>
        <v>0.30250380789378467</v>
      </c>
    </row>
    <row r="368" spans="2:5">
      <c r="B368">
        <f t="shared" si="34"/>
        <v>1555</v>
      </c>
      <c r="C368">
        <f t="shared" si="35"/>
        <v>3.0061074321517881E-10</v>
      </c>
      <c r="D368" s="13">
        <f t="shared" si="37"/>
        <v>25.916666666666668</v>
      </c>
      <c r="E368">
        <f t="shared" si="36"/>
        <v>0.30061074321517883</v>
      </c>
    </row>
    <row r="369" spans="2:5">
      <c r="B369">
        <f t="shared" si="34"/>
        <v>1560</v>
      </c>
      <c r="C369">
        <f t="shared" si="35"/>
        <v>2.9876313585476085E-10</v>
      </c>
      <c r="D369" s="13">
        <f t="shared" si="37"/>
        <v>26</v>
      </c>
      <c r="E369">
        <f t="shared" si="36"/>
        <v>0.29876313585476083</v>
      </c>
    </row>
    <row r="370" spans="2:5">
      <c r="B370">
        <f t="shared" si="34"/>
        <v>1565</v>
      </c>
      <c r="C370">
        <f t="shared" si="35"/>
        <v>2.9695989426621436E-10</v>
      </c>
      <c r="D370" s="13">
        <f t="shared" si="37"/>
        <v>26.083333333333332</v>
      </c>
      <c r="E370">
        <f t="shared" si="36"/>
        <v>0.29695989426621439</v>
      </c>
    </row>
    <row r="371" spans="2:5">
      <c r="B371">
        <f t="shared" si="34"/>
        <v>1570</v>
      </c>
      <c r="C371">
        <f t="shared" si="35"/>
        <v>2.9519995311403785E-10</v>
      </c>
      <c r="D371" s="13">
        <f t="shared" si="37"/>
        <v>26.166666666666668</v>
      </c>
      <c r="E371">
        <f t="shared" si="36"/>
        <v>0.29519995311403785</v>
      </c>
    </row>
    <row r="372" spans="2:5">
      <c r="B372">
        <f t="shared" si="34"/>
        <v>1575</v>
      </c>
      <c r="C372">
        <f t="shared" si="35"/>
        <v>2.9348227264415643E-10</v>
      </c>
      <c r="D372" s="13">
        <f t="shared" si="37"/>
        <v>26.25</v>
      </c>
      <c r="E372">
        <f t="shared" si="36"/>
        <v>0.29348227264415644</v>
      </c>
    </row>
    <row r="373" spans="2:5">
      <c r="B373">
        <f t="shared" si="34"/>
        <v>1580</v>
      </c>
      <c r="C373">
        <f t="shared" si="35"/>
        <v>2.9180583806964616E-10</v>
      </c>
      <c r="D373" s="13">
        <f t="shared" si="37"/>
        <v>26.333333333333332</v>
      </c>
      <c r="E373">
        <f t="shared" si="36"/>
        <v>0.29180583806964616</v>
      </c>
    </row>
    <row r="374" spans="2:5">
      <c r="B374">
        <f t="shared" si="34"/>
        <v>1585</v>
      </c>
      <c r="C374">
        <f t="shared" si="35"/>
        <v>2.9016965897120919E-10</v>
      </c>
      <c r="D374" s="13">
        <f t="shared" si="37"/>
        <v>26.416666666666668</v>
      </c>
      <c r="E374">
        <f t="shared" si="36"/>
        <v>0.29016965897120917</v>
      </c>
    </row>
    <row r="375" spans="2:5">
      <c r="B375">
        <f t="shared" si="34"/>
        <v>1590</v>
      </c>
      <c r="C375">
        <f t="shared" si="35"/>
        <v>2.8857276871204463E-10</v>
      </c>
      <c r="D375" s="13">
        <f t="shared" si="37"/>
        <v>26.5</v>
      </c>
      <c r="E375">
        <f t="shared" si="36"/>
        <v>0.28857276871204462</v>
      </c>
    </row>
    <row r="376" spans="2:5">
      <c r="B376">
        <f t="shared" si="34"/>
        <v>1595</v>
      </c>
      <c r="C376">
        <f t="shared" si="35"/>
        <v>2.8701422386677034E-10</v>
      </c>
      <c r="D376" s="13">
        <f t="shared" si="37"/>
        <v>26.583333333333332</v>
      </c>
      <c r="E376">
        <f t="shared" si="36"/>
        <v>0.28701422386677033</v>
      </c>
    </row>
    <row r="377" spans="2:5">
      <c r="B377">
        <f t="shared" si="34"/>
        <v>1600</v>
      </c>
      <c r="C377">
        <f t="shared" si="35"/>
        <v>2.8549310366405708E-10</v>
      </c>
      <c r="D377" s="13">
        <f t="shared" si="37"/>
        <v>26.666666666666668</v>
      </c>
      <c r="E377">
        <f t="shared" si="36"/>
        <v>0.28549310366405706</v>
      </c>
    </row>
    <row r="378" spans="2:5">
      <c r="B378">
        <f t="shared" si="34"/>
        <v>1605</v>
      </c>
      <c r="C378">
        <f t="shared" si="35"/>
        <v>2.8400850944264722E-10</v>
      </c>
      <c r="D378" s="13">
        <f t="shared" si="37"/>
        <v>26.75</v>
      </c>
      <c r="E378">
        <f t="shared" si="36"/>
        <v>0.28400850944264722</v>
      </c>
    </row>
    <row r="379" spans="2:5">
      <c r="B379">
        <f t="shared" si="34"/>
        <v>1610</v>
      </c>
      <c r="C379">
        <f t="shared" si="35"/>
        <v>2.8255956412043521E-10</v>
      </c>
      <c r="D379" s="13">
        <f t="shared" si="37"/>
        <v>26.833333333333332</v>
      </c>
      <c r="E379">
        <f t="shared" si="36"/>
        <v>0.2825595641204352</v>
      </c>
    </row>
    <row r="380" spans="2:5">
      <c r="B380">
        <f t="shared" si="34"/>
        <v>1615</v>
      </c>
      <c r="C380">
        <f t="shared" si="35"/>
        <v>2.8114541167629705E-10</v>
      </c>
      <c r="D380" s="13">
        <f t="shared" si="37"/>
        <v>26.916666666666668</v>
      </c>
      <c r="E380">
        <f t="shared" si="36"/>
        <v>0.28114541167629703</v>
      </c>
    </row>
    <row r="381" spans="2:5">
      <c r="B381">
        <f t="shared" si="34"/>
        <v>1620</v>
      </c>
      <c r="C381">
        <f t="shared" si="35"/>
        <v>2.7976521664436246E-10</v>
      </c>
      <c r="D381" s="13">
        <f t="shared" si="37"/>
        <v>27</v>
      </c>
      <c r="E381">
        <f t="shared" si="36"/>
        <v>0.27976521664436249</v>
      </c>
    </row>
    <row r="382" spans="2:5">
      <c r="B382">
        <f t="shared" si="34"/>
        <v>1625</v>
      </c>
      <c r="C382">
        <f t="shared" si="35"/>
        <v>2.7841816362043066E-10</v>
      </c>
      <c r="D382" s="13">
        <f t="shared" si="37"/>
        <v>27.083333333333332</v>
      </c>
      <c r="E382">
        <f t="shared" si="36"/>
        <v>0.27841816362043065</v>
      </c>
    </row>
    <row r="383" spans="2:5">
      <c r="B383">
        <f t="shared" si="34"/>
        <v>1630</v>
      </c>
      <c r="C383">
        <f t="shared" si="35"/>
        <v>2.7710345678023835E-10</v>
      </c>
      <c r="D383" s="13">
        <f t="shared" si="37"/>
        <v>27.166666666666668</v>
      </c>
      <c r="E383">
        <f t="shared" si="36"/>
        <v>0.27710345678023834</v>
      </c>
    </row>
    <row r="384" spans="2:5">
      <c r="B384">
        <f t="shared" si="34"/>
        <v>1635</v>
      </c>
      <c r="C384">
        <f t="shared" si="35"/>
        <v>2.7582031940929545E-10</v>
      </c>
      <c r="D384" s="13">
        <f t="shared" si="37"/>
        <v>27.25</v>
      </c>
      <c r="E384">
        <f t="shared" si="36"/>
        <v>0.27582031940929547</v>
      </c>
    </row>
    <row r="385" spans="2:5">
      <c r="B385">
        <f t="shared" si="34"/>
        <v>1640</v>
      </c>
      <c r="C385">
        <f t="shared" si="35"/>
        <v>2.7456799344401079E-10</v>
      </c>
      <c r="D385" s="13">
        <f t="shared" si="37"/>
        <v>27.333333333333332</v>
      </c>
      <c r="E385">
        <f t="shared" si="36"/>
        <v>0.27456799344401078</v>
      </c>
    </row>
    <row r="386" spans="2:5">
      <c r="B386">
        <f t="shared" si="34"/>
        <v>1645</v>
      </c>
      <c r="C386">
        <f t="shared" si="35"/>
        <v>2.7334573902383624E-10</v>
      </c>
      <c r="D386" s="13">
        <f t="shared" si="37"/>
        <v>27.416666666666668</v>
      </c>
      <c r="E386">
        <f t="shared" si="36"/>
        <v>0.27334573902383624</v>
      </c>
    </row>
    <row r="387" spans="2:5">
      <c r="B387">
        <f t="shared" si="34"/>
        <v>1650</v>
      </c>
      <c r="C387">
        <f t="shared" si="35"/>
        <v>2.7215283405416508E-10</v>
      </c>
      <c r="D387" s="13">
        <f t="shared" si="37"/>
        <v>27.5</v>
      </c>
      <c r="E387">
        <f t="shared" si="36"/>
        <v>0.27215283405416507</v>
      </c>
    </row>
    <row r="388" spans="2:5">
      <c r="B388">
        <f t="shared" si="34"/>
        <v>1655</v>
      </c>
      <c r="C388">
        <f t="shared" si="35"/>
        <v>2.7098857377972654E-10</v>
      </c>
      <c r="D388" s="13">
        <f t="shared" si="37"/>
        <v>27.583333333333332</v>
      </c>
      <c r="E388">
        <f t="shared" si="36"/>
        <v>0.27098857377972652</v>
      </c>
    </row>
    <row r="389" spans="2:5">
      <c r="B389">
        <f t="shared" si="34"/>
        <v>1660</v>
      </c>
      <c r="C389">
        <f t="shared" si="35"/>
        <v>2.6985227036822398E-10</v>
      </c>
      <c r="D389" s="13">
        <f t="shared" si="37"/>
        <v>27.666666666666668</v>
      </c>
      <c r="E389">
        <f t="shared" si="36"/>
        <v>0.26985227036822396</v>
      </c>
    </row>
    <row r="390" spans="2:5">
      <c r="B390">
        <f t="shared" si="34"/>
        <v>1665</v>
      </c>
      <c r="C390">
        <f t="shared" si="35"/>
        <v>2.6874325250397109E-10</v>
      </c>
      <c r="D390" s="13">
        <f t="shared" si="37"/>
        <v>27.75</v>
      </c>
      <c r="E390">
        <f t="shared" si="36"/>
        <v>0.26874325250397108</v>
      </c>
    </row>
    <row r="391" spans="2:5">
      <c r="B391">
        <f t="shared" si="34"/>
        <v>1670</v>
      </c>
      <c r="C391">
        <f t="shared" si="35"/>
        <v>2.6766086499128572E-10</v>
      </c>
      <c r="D391" s="13">
        <f t="shared" si="37"/>
        <v>27.833333333333332</v>
      </c>
      <c r="E391">
        <f t="shared" si="36"/>
        <v>0.26766086499128572</v>
      </c>
    </row>
    <row r="392" spans="2:5">
      <c r="B392">
        <f t="shared" si="34"/>
        <v>1675</v>
      </c>
      <c r="C392">
        <f t="shared" si="35"/>
        <v>2.6660446836740779E-10</v>
      </c>
      <c r="D392" s="13">
        <f t="shared" si="37"/>
        <v>27.916666666666668</v>
      </c>
      <c r="E392">
        <f t="shared" si="36"/>
        <v>0.26660446836740781</v>
      </c>
    </row>
    <row r="393" spans="2:5">
      <c r="B393">
        <f t="shared" si="34"/>
        <v>1680</v>
      </c>
      <c r="C393">
        <f t="shared" si="35"/>
        <v>2.6557343852471114E-10</v>
      </c>
      <c r="D393" s="13">
        <f t="shared" si="37"/>
        <v>28</v>
      </c>
      <c r="E393">
        <f t="shared" si="36"/>
        <v>0.26557343852471116</v>
      </c>
    </row>
    <row r="394" spans="2:5">
      <c r="B394">
        <f t="shared" si="34"/>
        <v>1685</v>
      </c>
      <c r="C394">
        <f t="shared" si="35"/>
        <v>2.6456716634198798E-10</v>
      </c>
      <c r="D394" s="13">
        <f t="shared" si="37"/>
        <v>28.083333333333332</v>
      </c>
      <c r="E394">
        <f t="shared" si="36"/>
        <v>0.26456716634198796</v>
      </c>
    </row>
    <row r="395" spans="2:5">
      <c r="B395">
        <f t="shared" si="34"/>
        <v>1690</v>
      </c>
      <c r="C395">
        <f t="shared" si="35"/>
        <v>2.635850573245865E-10</v>
      </c>
      <c r="D395" s="13">
        <f t="shared" si="37"/>
        <v>28.166666666666668</v>
      </c>
      <c r="E395">
        <f t="shared" si="36"/>
        <v>0.26358505732458648</v>
      </c>
    </row>
    <row r="396" spans="2:5">
      <c r="B396">
        <f t="shared" si="34"/>
        <v>1695</v>
      </c>
      <c r="C396">
        <f t="shared" si="35"/>
        <v>2.6262653125318985E-10</v>
      </c>
      <c r="D396" s="13">
        <f t="shared" si="37"/>
        <v>28.25</v>
      </c>
      <c r="E396">
        <f t="shared" si="36"/>
        <v>0.26262653125318985</v>
      </c>
    </row>
    <row r="397" spans="2:5">
      <c r="B397">
        <f t="shared" si="34"/>
        <v>1700</v>
      </c>
      <c r="C397">
        <f t="shared" si="35"/>
        <v>2.6169102184102906E-10</v>
      </c>
      <c r="D397" s="13">
        <f t="shared" si="37"/>
        <v>28.333333333333332</v>
      </c>
      <c r="E397">
        <f t="shared" si="36"/>
        <v>0.26169102184102905</v>
      </c>
    </row>
    <row r="398" spans="2:5">
      <c r="B398">
        <f t="shared" si="34"/>
        <v>1705</v>
      </c>
      <c r="C398">
        <f t="shared" si="35"/>
        <v>2.6077797639932684E-10</v>
      </c>
      <c r="D398" s="13">
        <f t="shared" si="37"/>
        <v>28.416666666666668</v>
      </c>
      <c r="E398">
        <f t="shared" si="36"/>
        <v>0.26077797639932682</v>
      </c>
    </row>
    <row r="399" spans="2:5">
      <c r="B399">
        <f t="shared" si="34"/>
        <v>1710</v>
      </c>
      <c r="C399">
        <f t="shared" si="35"/>
        <v>2.5988685551077521E-10</v>
      </c>
      <c r="D399" s="13">
        <f t="shared" si="37"/>
        <v>28.5</v>
      </c>
      <c r="E399">
        <f t="shared" si="36"/>
        <v>0.25988685551077523</v>
      </c>
    </row>
    <row r="400" spans="2:5">
      <c r="B400">
        <f t="shared" si="34"/>
        <v>1715</v>
      </c>
      <c r="C400">
        <f t="shared" si="35"/>
        <v>2.590171327108534E-10</v>
      </c>
      <c r="D400" s="13">
        <f t="shared" si="37"/>
        <v>28.583333333333332</v>
      </c>
      <c r="E400">
        <f t="shared" si="36"/>
        <v>0.25901713271085341</v>
      </c>
    </row>
    <row r="401" spans="2:5">
      <c r="B401">
        <f t="shared" si="34"/>
        <v>1720</v>
      </c>
      <c r="C401">
        <f t="shared" si="35"/>
        <v>2.5816829417679854E-10</v>
      </c>
      <c r="D401" s="13">
        <f t="shared" si="37"/>
        <v>28.666666666666668</v>
      </c>
      <c r="E401">
        <f t="shared" si="36"/>
        <v>0.25816829417679854</v>
      </c>
    </row>
    <row r="402" spans="2:5">
      <c r="B402">
        <f t="shared" si="34"/>
        <v>1725</v>
      </c>
      <c r="C402">
        <f t="shared" si="35"/>
        <v>2.5733983842404472E-10</v>
      </c>
      <c r="D402" s="13">
        <f t="shared" si="37"/>
        <v>28.75</v>
      </c>
      <c r="E402">
        <f t="shared" si="36"/>
        <v>0.25733983842404473</v>
      </c>
    </row>
    <row r="403" spans="2:5">
      <c r="B403">
        <f t="shared" ref="B403:B425" si="38">B402+5</f>
        <v>1730</v>
      </c>
      <c r="C403">
        <f t="shared" ref="C403:C453" si="39">$K$36*EXP(-$K$32*(B403-1080))+(1/$K$32)*($K$33+$K$34*((B403-1080)-1/$K$32))</f>
        <v>2.5653127600995132E-10</v>
      </c>
      <c r="D403" s="13">
        <f t="shared" si="37"/>
        <v>28.833333333333332</v>
      </c>
      <c r="E403">
        <f t="shared" si="36"/>
        <v>0.25653127600995135</v>
      </c>
    </row>
    <row r="404" spans="2:5">
      <c r="B404">
        <f t="shared" si="38"/>
        <v>1735</v>
      </c>
      <c r="C404">
        <f t="shared" si="39"/>
        <v>2.5574212924464561E-10</v>
      </c>
      <c r="D404" s="13">
        <f t="shared" si="37"/>
        <v>28.916666666666668</v>
      </c>
      <c r="E404">
        <f t="shared" si="36"/>
        <v>0.25574212924464562</v>
      </c>
    </row>
    <row r="405" spans="2:5">
      <c r="B405">
        <f t="shared" si="38"/>
        <v>1740</v>
      </c>
      <c r="C405">
        <f t="shared" si="39"/>
        <v>2.5497193190880892E-10</v>
      </c>
      <c r="D405" s="13">
        <f t="shared" si="37"/>
        <v>29</v>
      </c>
      <c r="E405">
        <f t="shared" si="36"/>
        <v>0.2549719319088089</v>
      </c>
    </row>
    <row r="406" spans="2:5">
      <c r="B406">
        <f t="shared" si="38"/>
        <v>1745</v>
      </c>
      <c r="C406">
        <f t="shared" si="39"/>
        <v>2.5422022897823918E-10</v>
      </c>
      <c r="D406" s="13">
        <f t="shared" si="37"/>
        <v>29.083333333333332</v>
      </c>
      <c r="E406">
        <f t="shared" si="36"/>
        <v>0.2542202289782392</v>
      </c>
    </row>
    <row r="407" spans="2:5">
      <c r="B407">
        <f t="shared" si="38"/>
        <v>1750</v>
      </c>
      <c r="C407">
        <f t="shared" si="39"/>
        <v>2.5348657635502753E-10</v>
      </c>
      <c r="D407" s="13">
        <f t="shared" si="37"/>
        <v>29.166666666666668</v>
      </c>
      <c r="E407">
        <f t="shared" si="36"/>
        <v>0.25348657635502753</v>
      </c>
    </row>
    <row r="408" spans="2:5">
      <c r="B408">
        <f t="shared" si="38"/>
        <v>1755</v>
      </c>
      <c r="C408">
        <f t="shared" si="39"/>
        <v>2.5277054060519043E-10</v>
      </c>
      <c r="D408" s="13">
        <f t="shared" si="37"/>
        <v>29.25</v>
      </c>
      <c r="E408">
        <f t="shared" si="36"/>
        <v>0.25277054060519044</v>
      </c>
    </row>
    <row r="409" spans="2:5">
      <c r="B409">
        <f t="shared" si="38"/>
        <v>1760</v>
      </c>
      <c r="C409">
        <f t="shared" si="39"/>
        <v>2.5207169870260119E-10</v>
      </c>
      <c r="D409" s="13">
        <f t="shared" si="37"/>
        <v>29.333333333333332</v>
      </c>
      <c r="E409">
        <f t="shared" si="36"/>
        <v>0.25207169870260121</v>
      </c>
    </row>
    <row r="410" spans="2:5">
      <c r="B410">
        <f t="shared" si="38"/>
        <v>1765</v>
      </c>
      <c r="C410">
        <f t="shared" si="39"/>
        <v>2.5138963777907103E-10</v>
      </c>
      <c r="D410" s="13">
        <f t="shared" si="37"/>
        <v>29.416666666666668</v>
      </c>
      <c r="E410">
        <f t="shared" si="36"/>
        <v>0.25138963777907103</v>
      </c>
    </row>
    <row r="411" spans="2:5">
      <c r="B411">
        <f t="shared" si="38"/>
        <v>1770</v>
      </c>
      <c r="C411">
        <f t="shared" si="39"/>
        <v>2.5072395488043076E-10</v>
      </c>
      <c r="D411" s="13">
        <f t="shared" si="37"/>
        <v>29.5</v>
      </c>
      <c r="E411">
        <f t="shared" si="36"/>
        <v>0.25072395488043075</v>
      </c>
    </row>
    <row r="412" spans="2:5">
      <c r="B412">
        <f t="shared" si="38"/>
        <v>1775</v>
      </c>
      <c r="C412">
        <f t="shared" si="39"/>
        <v>2.5007425672847017E-10</v>
      </c>
      <c r="D412" s="13">
        <f t="shared" si="37"/>
        <v>29.583333333333332</v>
      </c>
      <c r="E412">
        <f t="shared" si="36"/>
        <v>0.25007425672847017</v>
      </c>
    </row>
    <row r="413" spans="2:5">
      <c r="B413">
        <f t="shared" si="38"/>
        <v>1780</v>
      </c>
      <c r="C413">
        <f t="shared" si="39"/>
        <v>2.4944015948859332E-10</v>
      </c>
      <c r="D413" s="13">
        <f t="shared" si="37"/>
        <v>29.666666666666668</v>
      </c>
      <c r="E413">
        <f t="shared" si="36"/>
        <v>0.24944015948859333</v>
      </c>
    </row>
    <row r="414" spans="2:5">
      <c r="B414">
        <f t="shared" si="38"/>
        <v>1785</v>
      </c>
      <c r="C414">
        <f t="shared" si="39"/>
        <v>2.4882128854305337E-10</v>
      </c>
      <c r="D414" s="13">
        <f t="shared" si="37"/>
        <v>29.75</v>
      </c>
      <c r="E414">
        <f t="shared" si="36"/>
        <v>0.24882128854305338</v>
      </c>
    </row>
    <row r="415" spans="2:5">
      <c r="B415">
        <f t="shared" si="38"/>
        <v>1790</v>
      </c>
      <c r="C415">
        <f t="shared" si="39"/>
        <v>2.4821727826963233E-10</v>
      </c>
      <c r="D415" s="13">
        <f t="shared" si="37"/>
        <v>29.833333333333332</v>
      </c>
      <c r="E415">
        <f t="shared" si="36"/>
        <v>0.24821727826963233</v>
      </c>
    </row>
    <row r="416" spans="2:5">
      <c r="B416">
        <f t="shared" si="38"/>
        <v>1795</v>
      </c>
      <c r="C416">
        <f t="shared" si="39"/>
        <v>2.4762777182563558E-10</v>
      </c>
      <c r="D416" s="13">
        <f t="shared" si="37"/>
        <v>29.916666666666668</v>
      </c>
      <c r="E416">
        <f t="shared" si="36"/>
        <v>0.24762777182563558</v>
      </c>
    </row>
    <row r="417" spans="2:5">
      <c r="B417">
        <f t="shared" si="38"/>
        <v>1800</v>
      </c>
      <c r="C417">
        <f t="shared" si="39"/>
        <v>2.4705242093707312E-10</v>
      </c>
      <c r="D417" s="13">
        <f t="shared" si="37"/>
        <v>30</v>
      </c>
      <c r="E417">
        <f t="shared" si="36"/>
        <v>0.24705242093707314</v>
      </c>
    </row>
    <row r="418" spans="2:5">
      <c r="B418">
        <f t="shared" si="38"/>
        <v>1805</v>
      </c>
      <c r="C418">
        <f t="shared" si="39"/>
        <v>2.4649088569290289E-10</v>
      </c>
      <c r="D418" s="13">
        <f t="shared" si="37"/>
        <v>30.083333333333332</v>
      </c>
      <c r="E418">
        <f t="shared" si="36"/>
        <v>0.24649088569290289</v>
      </c>
    </row>
    <row r="419" spans="2:5">
      <c r="B419">
        <f t="shared" si="38"/>
        <v>1810</v>
      </c>
      <c r="C419">
        <f t="shared" si="39"/>
        <v>2.4594283434421513E-10</v>
      </c>
      <c r="D419" s="13">
        <f t="shared" si="37"/>
        <v>30.166666666666668</v>
      </c>
      <c r="E419">
        <f t="shared" si="36"/>
        <v>0.24594283434421513</v>
      </c>
    </row>
    <row r="420" spans="2:5">
      <c r="B420">
        <f t="shared" si="38"/>
        <v>1815</v>
      </c>
      <c r="C420">
        <f t="shared" si="39"/>
        <v>2.454079431082389E-10</v>
      </c>
      <c r="D420" s="13">
        <f t="shared" si="37"/>
        <v>30.25</v>
      </c>
      <c r="E420">
        <f t="shared" si="36"/>
        <v>0.24540794310823891</v>
      </c>
    </row>
    <row r="421" spans="2:5">
      <c r="B421">
        <f t="shared" si="38"/>
        <v>1820</v>
      </c>
      <c r="C421">
        <f t="shared" si="39"/>
        <v>2.4488589597705456E-10</v>
      </c>
      <c r="D421" s="13">
        <f t="shared" si="37"/>
        <v>30.333333333333332</v>
      </c>
      <c r="E421">
        <f t="shared" si="36"/>
        <v>0.24488589597705457</v>
      </c>
    </row>
    <row r="422" spans="2:5">
      <c r="B422">
        <f t="shared" si="38"/>
        <v>1825</v>
      </c>
      <c r="C422">
        <f t="shared" si="39"/>
        <v>2.4437638453089958E-10</v>
      </c>
      <c r="D422" s="13">
        <f t="shared" si="37"/>
        <v>30.416666666666668</v>
      </c>
      <c r="E422">
        <f t="shared" si="36"/>
        <v>0.24437638453089958</v>
      </c>
    </row>
    <row r="423" spans="2:5">
      <c r="B423">
        <f t="shared" si="38"/>
        <v>1830</v>
      </c>
      <c r="C423">
        <f t="shared" si="39"/>
        <v>2.438791077559579E-10</v>
      </c>
      <c r="D423" s="13">
        <f t="shared" si="37"/>
        <v>30.5</v>
      </c>
      <c r="E423">
        <f t="shared" ref="E423:E453" si="40">C423*10^9</f>
        <v>0.24387910775595789</v>
      </c>
    </row>
    <row r="424" spans="2:5">
      <c r="B424">
        <f t="shared" si="38"/>
        <v>1835</v>
      </c>
      <c r="C424">
        <f t="shared" si="39"/>
        <v>2.4339377186652402E-10</v>
      </c>
      <c r="D424" s="13">
        <f t="shared" ref="D424:D453" si="41">B424/60</f>
        <v>30.583333333333332</v>
      </c>
      <c r="E424">
        <f t="shared" si="40"/>
        <v>0.24339377186652403</v>
      </c>
    </row>
    <row r="425" spans="2:5">
      <c r="B425">
        <f t="shared" si="38"/>
        <v>1840</v>
      </c>
      <c r="C425">
        <f t="shared" si="39"/>
        <v>2.4292009013143746E-10</v>
      </c>
      <c r="D425" s="13">
        <f t="shared" si="41"/>
        <v>30.666666666666668</v>
      </c>
      <c r="E425">
        <f t="shared" si="40"/>
        <v>0.24292009013143745</v>
      </c>
    </row>
    <row r="426" spans="2:5">
      <c r="B426">
        <f>B425+5</f>
        <v>1845</v>
      </c>
      <c r="C426">
        <f t="shared" si="39"/>
        <v>2.4245778270468549E-10</v>
      </c>
      <c r="D426" s="13">
        <f t="shared" si="41"/>
        <v>30.75</v>
      </c>
      <c r="E426">
        <f t="shared" si="40"/>
        <v>0.24245778270468549</v>
      </c>
    </row>
    <row r="427" spans="2:5">
      <c r="B427">
        <f t="shared" ref="B427:B436" si="42">B426+5</f>
        <v>1850</v>
      </c>
      <c r="C427">
        <f t="shared" si="39"/>
        <v>2.4200657646007265E-10</v>
      </c>
      <c r="D427" s="13">
        <f t="shared" si="41"/>
        <v>30.833333333333332</v>
      </c>
      <c r="E427">
        <f t="shared" si="40"/>
        <v>0.24200657646007265</v>
      </c>
    </row>
    <row r="428" spans="2:5">
      <c r="B428">
        <f t="shared" si="42"/>
        <v>1855</v>
      </c>
      <c r="C428">
        <f t="shared" si="39"/>
        <v>2.4156620482986133E-10</v>
      </c>
      <c r="D428" s="13">
        <f t="shared" si="41"/>
        <v>30.916666666666668</v>
      </c>
      <c r="E428">
        <f t="shared" si="40"/>
        <v>0.24156620482986133</v>
      </c>
    </row>
    <row r="429" spans="2:5">
      <c r="B429">
        <f t="shared" si="42"/>
        <v>1860</v>
      </c>
      <c r="C429">
        <f t="shared" si="39"/>
        <v>2.41136407647286E-10</v>
      </c>
      <c r="D429" s="13">
        <f t="shared" si="41"/>
        <v>31</v>
      </c>
      <c r="E429">
        <f t="shared" si="40"/>
        <v>0.241136407647286</v>
      </c>
    </row>
    <row r="430" spans="2:5">
      <c r="B430">
        <f t="shared" si="42"/>
        <v>1865</v>
      </c>
      <c r="C430">
        <f t="shared" si="39"/>
        <v>2.4071693099284974E-10</v>
      </c>
      <c r="D430" s="13">
        <f t="shared" si="41"/>
        <v>31.083333333333332</v>
      </c>
      <c r="E430">
        <f t="shared" si="40"/>
        <v>0.24071693099284974</v>
      </c>
    </row>
    <row r="431" spans="2:5">
      <c r="B431">
        <f t="shared" si="42"/>
        <v>1870</v>
      </c>
      <c r="C431">
        <f t="shared" si="39"/>
        <v>2.4030752704431129E-10</v>
      </c>
      <c r="D431" s="13">
        <f t="shared" si="41"/>
        <v>31.166666666666668</v>
      </c>
      <c r="E431">
        <f t="shared" si="40"/>
        <v>0.2403075270443113</v>
      </c>
    </row>
    <row r="432" spans="2:5">
      <c r="B432">
        <f t="shared" si="42"/>
        <v>1875</v>
      </c>
      <c r="C432">
        <f t="shared" si="39"/>
        <v>2.3990795393027436E-10</v>
      </c>
      <c r="D432" s="13">
        <f t="shared" si="41"/>
        <v>31.25</v>
      </c>
      <c r="E432">
        <f t="shared" si="40"/>
        <v>0.23990795393027436</v>
      </c>
    </row>
    <row r="433" spans="2:5">
      <c r="B433">
        <f t="shared" si="42"/>
        <v>1880</v>
      </c>
      <c r="C433">
        <f t="shared" si="39"/>
        <v>2.3951797558729275E-10</v>
      </c>
      <c r="D433" s="13">
        <f t="shared" si="41"/>
        <v>31.333333333333332</v>
      </c>
      <c r="E433">
        <f t="shared" si="40"/>
        <v>0.23951797558729274</v>
      </c>
    </row>
    <row r="434" spans="2:5">
      <c r="B434">
        <f t="shared" si="42"/>
        <v>1885</v>
      </c>
      <c r="C434">
        <f t="shared" si="39"/>
        <v>2.3913736162040654E-10</v>
      </c>
      <c r="D434" s="13">
        <f t="shared" si="41"/>
        <v>31.416666666666668</v>
      </c>
      <c r="E434">
        <f t="shared" si="40"/>
        <v>0.23913736162040652</v>
      </c>
    </row>
    <row r="435" spans="2:5">
      <c r="B435">
        <f t="shared" si="42"/>
        <v>1890</v>
      </c>
      <c r="C435">
        <f t="shared" si="39"/>
        <v>2.3876588716702716E-10</v>
      </c>
      <c r="D435" s="13">
        <f t="shared" si="41"/>
        <v>31.5</v>
      </c>
      <c r="E435">
        <f t="shared" si="40"/>
        <v>0.23876588716702715</v>
      </c>
    </row>
    <row r="436" spans="2:5">
      <c r="B436">
        <f t="shared" si="42"/>
        <v>1895</v>
      </c>
      <c r="C436">
        <f t="shared" si="39"/>
        <v>2.384033327640913E-10</v>
      </c>
      <c r="D436" s="13">
        <f t="shared" si="41"/>
        <v>31.583333333333332</v>
      </c>
      <c r="E436">
        <f t="shared" si="40"/>
        <v>0.23840333276409129</v>
      </c>
    </row>
    <row r="437" spans="2:5">
      <c r="B437">
        <f>B436+5</f>
        <v>1900</v>
      </c>
      <c r="C437">
        <f t="shared" si="39"/>
        <v>2.3804948421840428E-10</v>
      </c>
      <c r="D437" s="13">
        <f t="shared" si="41"/>
        <v>31.666666666666668</v>
      </c>
      <c r="E437">
        <f t="shared" si="40"/>
        <v>0.23804948421840427</v>
      </c>
    </row>
    <row r="438" spans="2:5">
      <c r="B438">
        <f t="shared" ref="B438:B443" si="43">B437+5</f>
        <v>1905</v>
      </c>
      <c r="C438">
        <f t="shared" si="39"/>
        <v>2.3770413248009702E-10</v>
      </c>
      <c r="D438" s="13">
        <f t="shared" si="41"/>
        <v>31.75</v>
      </c>
      <c r="E438">
        <f t="shared" si="40"/>
        <v>0.23770413248009703</v>
      </c>
    </row>
    <row r="439" spans="2:5">
      <c r="B439">
        <f t="shared" si="43"/>
        <v>1910</v>
      </c>
      <c r="C439">
        <f t="shared" si="39"/>
        <v>2.3736707351912194E-10</v>
      </c>
      <c r="D439" s="13">
        <f t="shared" si="41"/>
        <v>31.833333333333332</v>
      </c>
      <c r="E439">
        <f t="shared" si="40"/>
        <v>0.23736707351912195</v>
      </c>
    </row>
    <row r="440" spans="2:5">
      <c r="B440">
        <f t="shared" si="43"/>
        <v>1915</v>
      </c>
      <c r="C440">
        <f t="shared" si="39"/>
        <v>2.3703810820471382E-10</v>
      </c>
      <c r="D440" s="13">
        <f t="shared" si="41"/>
        <v>31.916666666666668</v>
      </c>
      <c r="E440">
        <f t="shared" si="40"/>
        <v>0.23703810820471383</v>
      </c>
    </row>
    <row r="441" spans="2:5">
      <c r="B441">
        <f t="shared" si="43"/>
        <v>1920</v>
      </c>
      <c r="C441">
        <f t="shared" si="39"/>
        <v>2.3671704218774593E-10</v>
      </c>
      <c r="D441" s="13">
        <f t="shared" si="41"/>
        <v>32</v>
      </c>
      <c r="E441">
        <f t="shared" si="40"/>
        <v>0.23671704218774592</v>
      </c>
    </row>
    <row r="442" spans="2:5">
      <c r="B442">
        <f t="shared" si="43"/>
        <v>1925</v>
      </c>
      <c r="C442">
        <f t="shared" si="39"/>
        <v>2.3640368578591036E-10</v>
      </c>
      <c r="D442" s="13">
        <f t="shared" si="41"/>
        <v>32.083333333333336</v>
      </c>
      <c r="E442">
        <f t="shared" si="40"/>
        <v>0.23640368578591037</v>
      </c>
    </row>
    <row r="443" spans="2:5">
      <c r="B443">
        <f t="shared" si="43"/>
        <v>1930</v>
      </c>
      <c r="C443">
        <f t="shared" si="39"/>
        <v>2.3609785387165595E-10</v>
      </c>
      <c r="D443" s="13">
        <f t="shared" si="41"/>
        <v>32.166666666666664</v>
      </c>
      <c r="E443">
        <f t="shared" si="40"/>
        <v>0.23609785387165597</v>
      </c>
    </row>
    <row r="444" spans="2:5">
      <c r="B444">
        <f>B443+5</f>
        <v>1935</v>
      </c>
      <c r="C444">
        <f t="shared" si="39"/>
        <v>2.3579936576281683E-10</v>
      </c>
      <c r="D444" s="13">
        <f t="shared" si="41"/>
        <v>32.25</v>
      </c>
      <c r="E444">
        <f t="shared" si="40"/>
        <v>0.23579936576281682</v>
      </c>
    </row>
    <row r="445" spans="2:5">
      <c r="B445">
        <f t="shared" ref="B445:B453" si="44">B444+5</f>
        <v>1940</v>
      </c>
      <c r="C445">
        <f t="shared" si="39"/>
        <v>2.355080451158675E-10</v>
      </c>
      <c r="D445" s="13">
        <f t="shared" si="41"/>
        <v>32.333333333333336</v>
      </c>
      <c r="E445">
        <f t="shared" si="40"/>
        <v>0.23550804511586751</v>
      </c>
    </row>
    <row r="446" spans="2:5">
      <c r="B446">
        <f t="shared" si="44"/>
        <v>1945</v>
      </c>
      <c r="C446">
        <f t="shared" si="39"/>
        <v>2.3522371982174094E-10</v>
      </c>
      <c r="D446" s="13">
        <f t="shared" si="41"/>
        <v>32.416666666666664</v>
      </c>
      <c r="E446">
        <f t="shared" si="40"/>
        <v>0.23522371982174095</v>
      </c>
    </row>
    <row r="447" spans="2:5">
      <c r="B447">
        <f t="shared" si="44"/>
        <v>1950</v>
      </c>
      <c r="C447">
        <f t="shared" si="39"/>
        <v>2.3494622190414828E-10</v>
      </c>
      <c r="D447" s="13">
        <f t="shared" si="41"/>
        <v>32.5</v>
      </c>
      <c r="E447">
        <f t="shared" si="40"/>
        <v>0.23494622190414827</v>
      </c>
    </row>
    <row r="448" spans="2:5">
      <c r="B448">
        <f t="shared" si="44"/>
        <v>1955</v>
      </c>
      <c r="C448">
        <f t="shared" si="39"/>
        <v>2.3467538742034063E-10</v>
      </c>
      <c r="D448" s="13">
        <f t="shared" si="41"/>
        <v>32.583333333333336</v>
      </c>
      <c r="E448">
        <f t="shared" si="40"/>
        <v>0.23467538742034064</v>
      </c>
    </row>
    <row r="449" spans="2:5">
      <c r="B449">
        <f t="shared" si="44"/>
        <v>1960</v>
      </c>
      <c r="C449">
        <f t="shared" si="39"/>
        <v>2.3441105636425297E-10</v>
      </c>
      <c r="D449" s="13">
        <f t="shared" si="41"/>
        <v>32.666666666666664</v>
      </c>
      <c r="E449">
        <f t="shared" si="40"/>
        <v>0.23441105636425297</v>
      </c>
    </row>
    <row r="450" spans="2:5">
      <c r="B450">
        <f t="shared" si="44"/>
        <v>1965</v>
      </c>
      <c r="C450">
        <f t="shared" si="39"/>
        <v>2.3415307257197485E-10</v>
      </c>
      <c r="D450" s="13">
        <f t="shared" si="41"/>
        <v>32.75</v>
      </c>
      <c r="E450">
        <f t="shared" si="40"/>
        <v>0.23415307257197485</v>
      </c>
    </row>
    <row r="451" spans="2:5">
      <c r="B451">
        <f t="shared" si="44"/>
        <v>1970</v>
      </c>
      <c r="C451">
        <f t="shared" si="39"/>
        <v>2.3390128362949002E-10</v>
      </c>
      <c r="D451" s="13">
        <f t="shared" si="41"/>
        <v>32.833333333333336</v>
      </c>
      <c r="E451">
        <f t="shared" si="40"/>
        <v>0.23390128362949</v>
      </c>
    </row>
    <row r="452" spans="2:5">
      <c r="B452">
        <f t="shared" si="44"/>
        <v>1975</v>
      </c>
      <c r="C452">
        <f t="shared" si="39"/>
        <v>2.3365554078263201E-10</v>
      </c>
      <c r="D452" s="13">
        <f t="shared" si="41"/>
        <v>32.916666666666664</v>
      </c>
      <c r="E452">
        <f t="shared" si="40"/>
        <v>0.23365554078263201</v>
      </c>
    </row>
    <row r="453" spans="2:5">
      <c r="B453">
        <f t="shared" si="44"/>
        <v>1980</v>
      </c>
      <c r="C453">
        <f t="shared" si="39"/>
        <v>2.3341569884920207E-10</v>
      </c>
      <c r="D453" s="13">
        <f t="shared" si="41"/>
        <v>33</v>
      </c>
      <c r="E453">
        <f t="shared" si="40"/>
        <v>0.23341569884920207</v>
      </c>
    </row>
    <row r="518" spans="2:2">
      <c r="B518" s="16"/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Tabelle18"/>
  <dimension ref="A1:DO518"/>
  <sheetViews>
    <sheetView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5" max="7" width="12.125" bestFit="1" customWidth="1"/>
    <col min="8" max="8" width="14.375" customWidth="1"/>
    <col min="9" max="10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165.46</v>
      </c>
      <c r="C11" s="13"/>
      <c r="D11" s="13">
        <v>165.46</v>
      </c>
      <c r="E11" s="13">
        <v>165.46</v>
      </c>
      <c r="F11" s="13">
        <v>165.46</v>
      </c>
      <c r="G11" s="13">
        <v>165.46</v>
      </c>
      <c r="H11" s="13">
        <v>165.46</v>
      </c>
      <c r="I11" s="13">
        <v>165.46</v>
      </c>
      <c r="J11" s="13">
        <v>165.46</v>
      </c>
      <c r="K11" s="13">
        <v>165.46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/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>
        <v>0.5</v>
      </c>
      <c r="K12">
        <v>0.5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/>
      <c r="D13" s="13">
        <f>1/180</f>
        <v>5.5555555555555558E-3</v>
      </c>
      <c r="E13" s="13">
        <f t="shared" ref="E13:K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>
        <f t="shared" si="0"/>
        <v>5.5555555555555558E-3</v>
      </c>
      <c r="K13" s="13">
        <f t="shared" si="0"/>
        <v>5.5555555555555558E-3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>
        <v>0.01</v>
      </c>
      <c r="K14">
        <v>0.01</v>
      </c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27">
        <v>0.25</v>
      </c>
      <c r="C15" s="21"/>
      <c r="D15">
        <v>0.25</v>
      </c>
      <c r="E15">
        <v>0.25</v>
      </c>
      <c r="F15">
        <v>0.25</v>
      </c>
      <c r="G15">
        <v>0.25</v>
      </c>
      <c r="H15">
        <v>0.25</v>
      </c>
      <c r="I15">
        <v>0.25</v>
      </c>
      <c r="J15">
        <v>0.25</v>
      </c>
      <c r="K15">
        <v>0.25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27">
        <v>0.25</v>
      </c>
      <c r="C16" s="21"/>
      <c r="D16">
        <v>0.25</v>
      </c>
      <c r="E16">
        <v>0.25</v>
      </c>
      <c r="F16">
        <v>0.25</v>
      </c>
      <c r="G16">
        <v>0.25</v>
      </c>
      <c r="H16">
        <v>0.25</v>
      </c>
      <c r="I16">
        <v>0.25</v>
      </c>
      <c r="J16">
        <v>0.25</v>
      </c>
      <c r="K16">
        <v>0.25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/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>
        <v>0.9</v>
      </c>
      <c r="K17">
        <v>0.9</v>
      </c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/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>
        <v>0.9</v>
      </c>
      <c r="K18">
        <v>0.9</v>
      </c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/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>
        <v>0.9</v>
      </c>
      <c r="K19">
        <v>0.9</v>
      </c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 s="23">
        <f>5.84*10^-11</f>
        <v>5.84E-11</v>
      </c>
      <c r="C20" s="14"/>
      <c r="D20" s="23">
        <f t="shared" ref="D20:K20" si="1">5.84*10^-11</f>
        <v>5.84E-11</v>
      </c>
      <c r="E20" s="23">
        <f t="shared" si="1"/>
        <v>5.84E-11</v>
      </c>
      <c r="F20" s="23">
        <f t="shared" si="1"/>
        <v>5.84E-11</v>
      </c>
      <c r="G20" s="23">
        <f t="shared" si="1"/>
        <v>5.84E-11</v>
      </c>
      <c r="H20" s="23">
        <f t="shared" si="1"/>
        <v>5.84E-11</v>
      </c>
      <c r="I20" s="23">
        <f t="shared" si="1"/>
        <v>5.84E-11</v>
      </c>
      <c r="J20" s="23">
        <f t="shared" si="1"/>
        <v>5.84E-11</v>
      </c>
      <c r="K20" s="23">
        <f t="shared" si="1"/>
        <v>5.84E-11</v>
      </c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10</v>
      </c>
      <c r="B21" s="13">
        <v>0</v>
      </c>
      <c r="C21" s="13"/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27">
        <v>0</v>
      </c>
      <c r="C22" s="27"/>
      <c r="D22" s="23">
        <v>0</v>
      </c>
      <c r="E22" s="23">
        <f>(2/13*6*4.392*10^-7)</f>
        <v>4.0541538461538465E-7</v>
      </c>
      <c r="F22" s="23">
        <f>(2/13*6*4.392*10^-7)</f>
        <v>4.0541538461538465E-7</v>
      </c>
      <c r="G22" s="23">
        <f>(3/13*6*4.392*10^-7)</f>
        <v>6.0812307692307693E-7</v>
      </c>
      <c r="H22" s="23">
        <f>(3/13*6*4.392*10^-7)</f>
        <v>6.0812307692307693E-7</v>
      </c>
      <c r="I22" s="23">
        <v>0</v>
      </c>
      <c r="J22" s="23">
        <v>0</v>
      </c>
      <c r="K22" s="23">
        <v>0</v>
      </c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10</v>
      </c>
      <c r="B23" s="27">
        <v>0</v>
      </c>
      <c r="C23" s="27"/>
      <c r="D23" s="23">
        <f>(2/13*6*4.392*10^-7)/10</f>
        <v>4.0541538461538464E-8</v>
      </c>
      <c r="E23" s="23">
        <v>0</v>
      </c>
      <c r="F23" s="28">
        <f>6/26*4.392*10^-7*1/10</f>
        <v>1.0135384615384616E-8</v>
      </c>
      <c r="G23" s="23">
        <v>0</v>
      </c>
      <c r="H23" s="23">
        <f>(-3/13*6*4.392*10^-7)/10</f>
        <v>-6.0812307692307693E-8</v>
      </c>
      <c r="I23" s="23">
        <v>0</v>
      </c>
      <c r="J23" s="23">
        <v>0</v>
      </c>
      <c r="K23" s="23">
        <v>0</v>
      </c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27">
        <v>0.5</v>
      </c>
      <c r="C24" s="27"/>
      <c r="D24" s="23">
        <v>0.5</v>
      </c>
      <c r="E24" s="23">
        <v>0.5</v>
      </c>
      <c r="F24" s="23">
        <v>0.5</v>
      </c>
      <c r="G24" s="23">
        <v>0.5</v>
      </c>
      <c r="H24" s="23">
        <v>0.5</v>
      </c>
      <c r="I24" s="23">
        <v>0.5</v>
      </c>
      <c r="J24" s="23">
        <v>0.5</v>
      </c>
      <c r="K24" s="23">
        <v>0.5</v>
      </c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 s="23">
        <v>0</v>
      </c>
      <c r="C25" s="27"/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f>2*10^-10</f>
        <v>2.0000000000000001E-10</v>
      </c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10</v>
      </c>
      <c r="B26" s="23">
        <v>0</v>
      </c>
      <c r="C26" s="27"/>
      <c r="D26" s="23">
        <v>0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  <c r="J26" s="23">
        <f>2*10^-10/60</f>
        <v>3.3333333333333335E-12</v>
      </c>
      <c r="K26" s="23">
        <v>0</v>
      </c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23">
        <f>1*10^-10</f>
        <v>1E-10</v>
      </c>
      <c r="C27" s="13"/>
      <c r="D27">
        <f>1*10^-10</f>
        <v>1E-10</v>
      </c>
      <c r="E27">
        <f t="shared" ref="E27:K27" si="2">1*10^-10</f>
        <v>1E-10</v>
      </c>
      <c r="F27">
        <f t="shared" si="2"/>
        <v>1E-10</v>
      </c>
      <c r="G27">
        <f t="shared" si="2"/>
        <v>1E-10</v>
      </c>
      <c r="H27">
        <f t="shared" si="2"/>
        <v>1E-10</v>
      </c>
      <c r="I27">
        <f t="shared" si="2"/>
        <v>1E-10</v>
      </c>
      <c r="J27">
        <f t="shared" si="2"/>
        <v>1E-10</v>
      </c>
      <c r="K27">
        <f t="shared" si="2"/>
        <v>1E-10</v>
      </c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10</v>
      </c>
      <c r="B28" s="13">
        <v>0</v>
      </c>
      <c r="C28" s="13"/>
      <c r="D28">
        <v>0</v>
      </c>
      <c r="E28">
        <v>0</v>
      </c>
      <c r="F28">
        <v>0</v>
      </c>
      <c r="G28">
        <v>0</v>
      </c>
      <c r="H28">
        <v>0</v>
      </c>
      <c r="I28" s="13">
        <v>0</v>
      </c>
      <c r="J28" s="13">
        <v>0</v>
      </c>
      <c r="K28" s="13">
        <v>0</v>
      </c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24</v>
      </c>
      <c r="B30" s="22">
        <v>0</v>
      </c>
      <c r="C30" s="11"/>
      <c r="D30" s="22">
        <v>1</v>
      </c>
      <c r="E30" s="22">
        <v>2</v>
      </c>
      <c r="F30" s="22">
        <v>3</v>
      </c>
      <c r="G30" s="22">
        <v>4</v>
      </c>
      <c r="H30" s="22">
        <v>5</v>
      </c>
      <c r="I30" s="22">
        <v>6</v>
      </c>
      <c r="J30" s="22">
        <v>7</v>
      </c>
      <c r="K30" s="22">
        <v>8</v>
      </c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13</v>
      </c>
      <c r="B31">
        <v>0</v>
      </c>
      <c r="D31">
        <v>120</v>
      </c>
      <c r="E31">
        <v>130</v>
      </c>
      <c r="F31">
        <v>140</v>
      </c>
      <c r="G31">
        <v>150</v>
      </c>
      <c r="H31">
        <v>170</v>
      </c>
      <c r="I31">
        <v>180</v>
      </c>
      <c r="J31">
        <v>1020</v>
      </c>
      <c r="K31">
        <v>1080</v>
      </c>
    </row>
    <row r="32" spans="1:119">
      <c r="A32" s="10" t="s">
        <v>14</v>
      </c>
      <c r="B32">
        <f>B13*(1+B14-B12*B18*B16*B15)</f>
        <v>5.4548611111111117E-3</v>
      </c>
      <c r="D32">
        <f>D13*(1+D14-D12*D18*D16*D15)</f>
        <v>5.4548611111111117E-3</v>
      </c>
      <c r="E32">
        <f t="shared" ref="E32:K32" si="3">E13*(1+E14-E12*E18*E16*E15)</f>
        <v>5.4548611111111117E-3</v>
      </c>
      <c r="F32">
        <f t="shared" si="3"/>
        <v>5.4548611111111117E-3</v>
      </c>
      <c r="G32">
        <f t="shared" si="3"/>
        <v>5.4548611111111117E-3</v>
      </c>
      <c r="H32">
        <f t="shared" si="3"/>
        <v>5.4548611111111117E-3</v>
      </c>
      <c r="I32">
        <f t="shared" si="3"/>
        <v>5.4548611111111117E-3</v>
      </c>
      <c r="J32">
        <f t="shared" si="3"/>
        <v>5.4548611111111117E-3</v>
      </c>
      <c r="K32">
        <f t="shared" si="3"/>
        <v>5.4548611111111117E-3</v>
      </c>
    </row>
    <row r="33" spans="1:11">
      <c r="A33" s="10" t="s">
        <v>11</v>
      </c>
      <c r="B33">
        <f>1/B11*(B20+B22*B24*B15+(1-B12)*(B25+B27)*B19*B17*B15)</f>
        <v>4.1414843466698896E-13</v>
      </c>
      <c r="D33">
        <f t="shared" ref="D33:K33" si="4">1/D11*(D20+D22*D24*D15+(1-D12)*(D25+D27)*D19*D17*D15)</f>
        <v>4.1414843466698896E-13</v>
      </c>
      <c r="E33">
        <f t="shared" si="4"/>
        <v>3.0669314684469404E-10</v>
      </c>
      <c r="F33">
        <f t="shared" si="4"/>
        <v>3.0669314684469404E-10</v>
      </c>
      <c r="G33">
        <f t="shared" si="4"/>
        <v>4.598326460497075E-10</v>
      </c>
      <c r="H33">
        <f t="shared" si="4"/>
        <v>4.598326460497075E-10</v>
      </c>
      <c r="I33">
        <f t="shared" si="4"/>
        <v>4.1414843466698896E-13</v>
      </c>
      <c r="J33">
        <f t="shared" si="4"/>
        <v>4.1414843466698896E-13</v>
      </c>
      <c r="K33">
        <f t="shared" si="4"/>
        <v>5.3653450985132357E-13</v>
      </c>
    </row>
    <row r="34" spans="1:11">
      <c r="A34" s="10" t="s">
        <v>12</v>
      </c>
      <c r="B34">
        <f>1/B11*(B21+B23*B24*B15+(1-B12)*(B26+B28)*B19*B17*B15)</f>
        <v>0</v>
      </c>
      <c r="D34">
        <f t="shared" ref="D34:K34" si="5">1/D11*(D21+D23*D24*D15+(1-D12)*(D26+D28)*D19*D17*D15)</f>
        <v>3.0627899841002708E-11</v>
      </c>
      <c r="E34">
        <f t="shared" si="5"/>
        <v>0</v>
      </c>
      <c r="F34">
        <f t="shared" si="5"/>
        <v>7.6569749602506769E-12</v>
      </c>
      <c r="G34">
        <f t="shared" si="5"/>
        <v>0</v>
      </c>
      <c r="H34">
        <f t="shared" si="5"/>
        <v>-4.5941849761504055E-11</v>
      </c>
      <c r="I34">
        <f t="shared" si="5"/>
        <v>0</v>
      </c>
      <c r="J34">
        <f t="shared" si="5"/>
        <v>2.0397679197389095E-15</v>
      </c>
      <c r="K34">
        <f t="shared" si="5"/>
        <v>0</v>
      </c>
    </row>
    <row r="35" spans="1:11">
      <c r="A35" s="10" t="s">
        <v>15</v>
      </c>
      <c r="B35">
        <f>0.1*10^-9</f>
        <v>1.0000000000000002E-10</v>
      </c>
      <c r="C35" s="14"/>
      <c r="D35">
        <f>C63</f>
        <v>8.8434731934564317E-11</v>
      </c>
      <c r="E35">
        <f>C68</f>
        <v>1.5916959642067842E-9</v>
      </c>
      <c r="F35">
        <f>C73</f>
        <v>4.4919802620398844E-9</v>
      </c>
      <c r="G35">
        <f>C78</f>
        <v>7.6142770159714185E-9</v>
      </c>
      <c r="H35">
        <f>C88</f>
        <v>1.5540034780784366E-8</v>
      </c>
      <c r="I35">
        <f>C93</f>
        <v>1.6934324606147149E-8</v>
      </c>
      <c r="J35">
        <f>C261</f>
        <v>2.4844418721555178E-10</v>
      </c>
      <c r="K35">
        <f>C273</f>
        <v>2.035906584612206E-10</v>
      </c>
    </row>
    <row r="36" spans="1:11">
      <c r="A36" s="10" t="s">
        <v>19</v>
      </c>
      <c r="B36">
        <f>B35-(1/B32)*(B33-B34/B32)</f>
        <v>2.407718065939351E-11</v>
      </c>
      <c r="D36">
        <f>D35-(1/D32)*(D33-D34/D32)</f>
        <v>1.0293311190233056E-6</v>
      </c>
      <c r="E36">
        <f t="shared" ref="E36:H36" si="6">E35-(1/E32)*(E33-E34/E32)</f>
        <v>-5.4632127263846607E-8</v>
      </c>
      <c r="F36">
        <f t="shared" si="6"/>
        <v>2.0559780881166443E-7</v>
      </c>
      <c r="G36">
        <f t="shared" si="6"/>
        <v>-7.6683496416438347E-8</v>
      </c>
      <c r="H36">
        <f t="shared" si="6"/>
        <v>-1.6127356493176927E-6</v>
      </c>
      <c r="I36">
        <f>I35-(1/I32)*(I33-I34/I32)</f>
        <v>1.6858401786806542E-8</v>
      </c>
      <c r="J36">
        <f>J35-(1/J32)*(J33-J34/J32)</f>
        <v>2.4107229970096602E-10</v>
      </c>
      <c r="K36">
        <f>K35-(1/K32)*(K33-K34/K32)</f>
        <v>1.0523169039172272E-10</v>
      </c>
    </row>
    <row r="38" spans="1:11">
      <c r="A38" s="17"/>
      <c r="B38" s="17" t="s">
        <v>17</v>
      </c>
      <c r="C38" s="17" t="s">
        <v>18</v>
      </c>
      <c r="D38" s="17" t="s">
        <v>20</v>
      </c>
      <c r="E38" s="17" t="s">
        <v>21</v>
      </c>
    </row>
    <row r="39" spans="1:11">
      <c r="B39" s="16">
        <v>0</v>
      </c>
      <c r="C39" s="16">
        <f>B35</f>
        <v>1.0000000000000002E-10</v>
      </c>
      <c r="D39" s="13">
        <f>B39/60</f>
        <v>0</v>
      </c>
      <c r="E39">
        <f t="shared" ref="E39:E102" si="7">C39*10^9</f>
        <v>0.10000000000000002</v>
      </c>
    </row>
    <row r="40" spans="1:11">
      <c r="B40">
        <f>B39+5</f>
        <v>5</v>
      </c>
      <c r="C40">
        <f>$B$36*EXP(-$B$32*B40)+(1/$B$32)*($B$33+$B$34*(B40-1/$B$32))</f>
        <v>9.9352186112635988E-11</v>
      </c>
      <c r="D40" s="13">
        <f t="shared" ref="D40:D103" si="8">B40/60</f>
        <v>8.3333333333333329E-2</v>
      </c>
      <c r="E40">
        <f t="shared" si="7"/>
        <v>9.9352186112635993E-2</v>
      </c>
    </row>
    <row r="41" spans="1:11">
      <c r="B41">
        <f>B40+5</f>
        <v>10</v>
      </c>
      <c r="C41">
        <f t="shared" ref="C41:C63" si="9">$B$36*EXP(-$B$32*B41)+(1/$B$32)*($B$33+$B$34*(B41-1/$B$32))</f>
        <v>9.8721802124503028E-11</v>
      </c>
      <c r="D41" s="13">
        <f t="shared" si="8"/>
        <v>0.16666666666666666</v>
      </c>
      <c r="E41">
        <f t="shared" si="7"/>
        <v>9.872180212450303E-2</v>
      </c>
    </row>
    <row r="42" spans="1:11">
      <c r="B42">
        <f t="shared" ref="B42:B63" si="10">B41+5</f>
        <v>15</v>
      </c>
      <c r="C42">
        <f t="shared" si="9"/>
        <v>9.8108379071608366E-11</v>
      </c>
      <c r="D42" s="13">
        <f t="shared" si="8"/>
        <v>0.25</v>
      </c>
      <c r="E42">
        <f t="shared" si="7"/>
        <v>9.8108379071608368E-2</v>
      </c>
    </row>
    <row r="43" spans="1:11">
      <c r="B43">
        <f t="shared" si="10"/>
        <v>20</v>
      </c>
      <c r="C43">
        <f t="shared" si="9"/>
        <v>9.7511460607773175E-11</v>
      </c>
      <c r="D43" s="13">
        <f t="shared" si="8"/>
        <v>0.33333333333333331</v>
      </c>
      <c r="E43">
        <f t="shared" si="7"/>
        <v>9.7511460607773173E-2</v>
      </c>
    </row>
    <row r="44" spans="1:11">
      <c r="B44">
        <f t="shared" si="10"/>
        <v>25</v>
      </c>
      <c r="C44">
        <f t="shared" si="9"/>
        <v>9.6930602665141327E-11</v>
      </c>
      <c r="D44" s="13">
        <f t="shared" si="8"/>
        <v>0.41666666666666669</v>
      </c>
      <c r="E44">
        <f t="shared" si="7"/>
        <v>9.6930602665141322E-2</v>
      </c>
    </row>
    <row r="45" spans="1:11">
      <c r="B45">
        <f t="shared" si="10"/>
        <v>30</v>
      </c>
      <c r="C45">
        <f t="shared" si="9"/>
        <v>9.6365373123822136E-11</v>
      </c>
      <c r="D45" s="13">
        <f t="shared" si="8"/>
        <v>0.5</v>
      </c>
      <c r="E45">
        <f t="shared" si="7"/>
        <v>9.6365373123822137E-2</v>
      </c>
    </row>
    <row r="46" spans="1:11">
      <c r="B46">
        <f t="shared" si="10"/>
        <v>35</v>
      </c>
      <c r="C46">
        <f t="shared" si="9"/>
        <v>9.581535149042185E-11</v>
      </c>
      <c r="D46" s="13">
        <f t="shared" si="8"/>
        <v>0.58333333333333337</v>
      </c>
      <c r="E46">
        <f t="shared" si="7"/>
        <v>9.5815351490421849E-2</v>
      </c>
    </row>
    <row r="47" spans="1:11">
      <c r="B47">
        <f t="shared" si="10"/>
        <v>40</v>
      </c>
      <c r="C47">
        <f t="shared" si="9"/>
        <v>9.528012858522434E-11</v>
      </c>
      <c r="D47" s="13">
        <f t="shared" si="8"/>
        <v>0.66666666666666663</v>
      </c>
      <c r="E47">
        <f t="shared" si="7"/>
        <v>9.5280128585224347E-2</v>
      </c>
    </row>
    <row r="48" spans="1:11">
      <c r="B48">
        <f t="shared" si="10"/>
        <v>45</v>
      </c>
      <c r="C48">
        <f t="shared" si="9"/>
        <v>9.4759306237788439E-11</v>
      </c>
      <c r="D48" s="13">
        <f t="shared" si="8"/>
        <v>0.75</v>
      </c>
      <c r="E48">
        <f t="shared" si="7"/>
        <v>9.4759306237788443E-2</v>
      </c>
    </row>
    <row r="49" spans="2:5">
      <c r="B49">
        <f t="shared" si="10"/>
        <v>50</v>
      </c>
      <c r="C49">
        <f t="shared" si="9"/>
        <v>9.4252496990735498E-11</v>
      </c>
      <c r="D49" s="13">
        <f t="shared" si="8"/>
        <v>0.83333333333333337</v>
      </c>
      <c r="E49">
        <f t="shared" si="7"/>
        <v>9.4252496990735499E-2</v>
      </c>
    </row>
    <row r="50" spans="2:5">
      <c r="B50">
        <f t="shared" si="10"/>
        <v>55</v>
      </c>
      <c r="C50">
        <f t="shared" si="9"/>
        <v>9.3759323811506675E-11</v>
      </c>
      <c r="D50" s="13">
        <f t="shared" si="8"/>
        <v>0.91666666666666663</v>
      </c>
      <c r="E50">
        <f t="shared" si="7"/>
        <v>9.3759323811506673E-2</v>
      </c>
    </row>
    <row r="51" spans="2:5">
      <c r="B51">
        <f t="shared" si="10"/>
        <v>60</v>
      </c>
      <c r="C51">
        <f t="shared" si="9"/>
        <v>9.3279419811875723E-11</v>
      </c>
      <c r="D51" s="13">
        <f t="shared" si="8"/>
        <v>1</v>
      </c>
      <c r="E51">
        <f t="shared" si="7"/>
        <v>9.3279419811875722E-2</v>
      </c>
    </row>
    <row r="52" spans="2:5">
      <c r="B52">
        <f t="shared" si="10"/>
        <v>65</v>
      </c>
      <c r="C52">
        <f t="shared" si="9"/>
        <v>9.2812427975008373E-11</v>
      </c>
      <c r="D52" s="13">
        <f t="shared" si="8"/>
        <v>1.0833333333333333</v>
      </c>
      <c r="E52">
        <f t="shared" si="7"/>
        <v>9.2812427975008369E-2</v>
      </c>
    </row>
    <row r="53" spans="2:5">
      <c r="B53">
        <f t="shared" si="10"/>
        <v>70</v>
      </c>
      <c r="C53">
        <f t="shared" si="9"/>
        <v>9.2358000889865394E-11</v>
      </c>
      <c r="D53" s="13">
        <f t="shared" si="8"/>
        <v>1.1666666666666667</v>
      </c>
      <c r="E53">
        <f t="shared" si="7"/>
        <v>9.2358000889865399E-2</v>
      </c>
    </row>
    <row r="54" spans="2:5">
      <c r="B54">
        <f t="shared" si="10"/>
        <v>75</v>
      </c>
      <c r="C54">
        <f t="shared" si="9"/>
        <v>9.1915800492751823E-11</v>
      </c>
      <c r="D54" s="13">
        <f t="shared" si="8"/>
        <v>1.25</v>
      </c>
      <c r="E54">
        <f t="shared" si="7"/>
        <v>9.1915800492751817E-2</v>
      </c>
    </row>
    <row r="55" spans="2:5">
      <c r="B55">
        <f t="shared" si="10"/>
        <v>80</v>
      </c>
      <c r="C55">
        <f t="shared" si="9"/>
        <v>9.1485497815819885E-11</v>
      </c>
      <c r="D55" s="13">
        <f t="shared" si="8"/>
        <v>1.3333333333333333</v>
      </c>
      <c r="E55">
        <f t="shared" si="7"/>
        <v>9.1485497815819883E-2</v>
      </c>
    </row>
    <row r="56" spans="2:5">
      <c r="B56">
        <f t="shared" si="10"/>
        <v>85</v>
      </c>
      <c r="C56">
        <f t="shared" si="9"/>
        <v>9.1066772742338687E-11</v>
      </c>
      <c r="D56" s="13">
        <f t="shared" si="8"/>
        <v>1.4166666666666667</v>
      </c>
      <c r="E56">
        <f t="shared" si="7"/>
        <v>9.1066772742338681E-2</v>
      </c>
    </row>
    <row r="57" spans="2:5">
      <c r="B57">
        <f t="shared" si="10"/>
        <v>90</v>
      </c>
      <c r="C57">
        <f t="shared" si="9"/>
        <v>9.0659313768548562E-11</v>
      </c>
      <c r="D57" s="13">
        <f t="shared" si="8"/>
        <v>1.5</v>
      </c>
      <c r="E57">
        <f t="shared" si="7"/>
        <v>9.0659313768548563E-2</v>
      </c>
    </row>
    <row r="58" spans="2:5">
      <c r="B58">
        <f t="shared" si="10"/>
        <v>95</v>
      </c>
      <c r="C58">
        <f t="shared" si="9"/>
        <v>9.0262817771922852E-11</v>
      </c>
      <c r="D58" s="13">
        <f t="shared" si="8"/>
        <v>1.5833333333333333</v>
      </c>
      <c r="E58">
        <f t="shared" si="7"/>
        <v>9.0262817771922854E-2</v>
      </c>
    </row>
    <row r="59" spans="2:5">
      <c r="B59">
        <f t="shared" si="10"/>
        <v>100</v>
      </c>
      <c r="C59">
        <f t="shared" si="9"/>
        <v>8.9876989785664797E-11</v>
      </c>
      <c r="D59" s="13">
        <f t="shared" si="8"/>
        <v>1.6666666666666667</v>
      </c>
      <c r="E59">
        <f t="shared" si="7"/>
        <v>8.9876989785664801E-2</v>
      </c>
    </row>
    <row r="60" spans="2:5">
      <c r="B60">
        <f t="shared" si="10"/>
        <v>105</v>
      </c>
      <c r="C60">
        <f t="shared" si="9"/>
        <v>8.9501542779271759E-11</v>
      </c>
      <c r="D60" s="13">
        <f t="shared" si="8"/>
        <v>1.75</v>
      </c>
      <c r="E60">
        <f t="shared" si="7"/>
        <v>8.9501542779271762E-2</v>
      </c>
    </row>
    <row r="61" spans="2:5">
      <c r="B61">
        <f t="shared" si="10"/>
        <v>110</v>
      </c>
      <c r="C61">
        <f t="shared" si="9"/>
        <v>8.9136197445003534E-11</v>
      </c>
      <c r="D61" s="13">
        <f t="shared" si="8"/>
        <v>1.8333333333333333</v>
      </c>
      <c r="E61">
        <f t="shared" si="7"/>
        <v>8.9136197445003534E-2</v>
      </c>
    </row>
    <row r="62" spans="2:5">
      <c r="B62">
        <f t="shared" si="10"/>
        <v>115</v>
      </c>
      <c r="C62">
        <f t="shared" si="9"/>
        <v>8.8780681990095787E-11</v>
      </c>
      <c r="D62" s="13">
        <f t="shared" si="8"/>
        <v>1.9166666666666667</v>
      </c>
      <c r="E62">
        <f t="shared" si="7"/>
        <v>8.8780681990095783E-2</v>
      </c>
    </row>
    <row r="63" spans="2:5">
      <c r="B63" s="16">
        <f t="shared" si="10"/>
        <v>120</v>
      </c>
      <c r="C63">
        <f t="shared" si="9"/>
        <v>8.8434731934564317E-11</v>
      </c>
      <c r="D63" s="13">
        <f t="shared" si="8"/>
        <v>2</v>
      </c>
      <c r="E63">
        <f t="shared" si="7"/>
        <v>8.8434731934564317E-2</v>
      </c>
    </row>
    <row r="64" spans="2:5">
      <c r="B64">
        <f>B63+2</f>
        <v>122</v>
      </c>
      <c r="C64">
        <f>$D$36*EXP(-$D$32*(B64-120))+(1/$D$32)*($D$33+$D$34*((B64-120)-1/$D$32))</f>
        <v>1.4933261701164463E-10</v>
      </c>
      <c r="D64" s="13">
        <f t="shared" si="8"/>
        <v>2.0333333333333332</v>
      </c>
      <c r="E64">
        <f t="shared" si="7"/>
        <v>0.14933261701164463</v>
      </c>
    </row>
    <row r="65" spans="2:5">
      <c r="B65">
        <f t="shared" ref="B65:B93" si="11">B64+2</f>
        <v>124</v>
      </c>
      <c r="C65">
        <f>$D$36*EXP(-$D$32*(B65-120))+(1/$D$32)*($D$33+$D$34*((B65-120)-1/$D$32))</f>
        <v>3.3141547328447816E-10</v>
      </c>
      <c r="D65" s="13">
        <f t="shared" si="8"/>
        <v>2.0666666666666669</v>
      </c>
      <c r="E65">
        <f t="shared" si="7"/>
        <v>0.33141547328447818</v>
      </c>
    </row>
    <row r="66" spans="2:5">
      <c r="B66">
        <f t="shared" si="11"/>
        <v>126</v>
      </c>
      <c r="C66">
        <f t="shared" ref="C66:C68" si="12">$D$36*EXP(-$D$32*(B66-120))+(1/$D$32)*($D$33+$D$34*((B66-120)-1/$D$32))</f>
        <v>6.3336839206673715E-10</v>
      </c>
      <c r="D66" s="13">
        <f t="shared" si="8"/>
        <v>2.1</v>
      </c>
      <c r="E66">
        <f t="shared" si="7"/>
        <v>0.63336839206673712</v>
      </c>
    </row>
    <row r="67" spans="2:5">
      <c r="B67">
        <f t="shared" si="11"/>
        <v>128</v>
      </c>
      <c r="C67">
        <f t="shared" si="12"/>
        <v>1.0538907319915814E-9</v>
      </c>
      <c r="D67" s="13">
        <f t="shared" si="8"/>
        <v>2.1333333333333333</v>
      </c>
      <c r="E67">
        <f t="shared" si="7"/>
        <v>1.0538907319915813</v>
      </c>
    </row>
    <row r="68" spans="2:5">
      <c r="B68" s="16">
        <f t="shared" si="11"/>
        <v>130</v>
      </c>
      <c r="C68">
        <f t="shared" si="12"/>
        <v>1.5916959642067842E-9</v>
      </c>
      <c r="D68" s="13">
        <f t="shared" si="8"/>
        <v>2.1666666666666665</v>
      </c>
      <c r="E68">
        <f t="shared" si="7"/>
        <v>1.5916959642067841</v>
      </c>
    </row>
    <row r="69" spans="2:5">
      <c r="B69">
        <f t="shared" si="11"/>
        <v>132</v>
      </c>
      <c r="C69">
        <f>$E$36*EXP(-$E$32*(B69-130))+(1/$E$32)*($E$33+$E$34*((B69-130)-1/$E$32))</f>
        <v>2.1844778745765576E-9</v>
      </c>
      <c r="D69" s="13">
        <f t="shared" si="8"/>
        <v>2.2000000000000002</v>
      </c>
      <c r="E69">
        <f t="shared" si="7"/>
        <v>2.1844778745765576</v>
      </c>
    </row>
    <row r="70" spans="2:5">
      <c r="B70">
        <f t="shared" si="11"/>
        <v>134</v>
      </c>
      <c r="C70">
        <f t="shared" ref="C70:C73" si="13">$E$36*EXP(-$E$32*(B70-130))+(1/$E$32)*($E$33+$E$34*((B70-130)-1/$E$32))</f>
        <v>2.7708278480831621E-9</v>
      </c>
      <c r="D70" s="13">
        <f t="shared" si="8"/>
        <v>2.2333333333333334</v>
      </c>
      <c r="E70">
        <f t="shared" si="7"/>
        <v>2.7708278480831621</v>
      </c>
    </row>
    <row r="71" spans="2:5">
      <c r="B71">
        <f t="shared" si="11"/>
        <v>136</v>
      </c>
      <c r="C71">
        <f t="shared" si="13"/>
        <v>3.3508156739881977E-9</v>
      </c>
      <c r="D71" s="13">
        <f t="shared" si="8"/>
        <v>2.2666666666666666</v>
      </c>
      <c r="E71">
        <f t="shared" si="7"/>
        <v>3.3508156739881976</v>
      </c>
    </row>
    <row r="72" spans="2:5">
      <c r="B72">
        <f t="shared" si="11"/>
        <v>138</v>
      </c>
      <c r="C72">
        <f t="shared" si="13"/>
        <v>3.9245103843099586E-9</v>
      </c>
      <c r="D72" s="13">
        <f t="shared" si="8"/>
        <v>2.2999999999999998</v>
      </c>
      <c r="E72">
        <f t="shared" si="7"/>
        <v>3.9245103843099587</v>
      </c>
    </row>
    <row r="73" spans="2:5">
      <c r="B73" s="16">
        <f t="shared" si="11"/>
        <v>140</v>
      </c>
      <c r="C73">
        <f t="shared" si="13"/>
        <v>4.4919802620398844E-9</v>
      </c>
      <c r="D73" s="13">
        <f t="shared" si="8"/>
        <v>2.3333333333333335</v>
      </c>
      <c r="E73">
        <f t="shared" si="7"/>
        <v>4.4919802620398848</v>
      </c>
    </row>
    <row r="74" spans="2:5">
      <c r="B74">
        <f t="shared" si="11"/>
        <v>142</v>
      </c>
      <c r="C74">
        <f>$F$36*EXP(-$F$32*(B74-140))+(1/$F$32)*($F$33+$F$34*((B74-140)-1/$F$32))</f>
        <v>5.0685512604376601E-9</v>
      </c>
      <c r="D74" s="13">
        <f t="shared" si="8"/>
        <v>2.3666666666666667</v>
      </c>
      <c r="E74">
        <f t="shared" si="7"/>
        <v>5.0685512604376601</v>
      </c>
    </row>
    <row r="75" spans="2:5">
      <c r="B75">
        <f t="shared" si="11"/>
        <v>144</v>
      </c>
      <c r="C75">
        <f t="shared" ref="C75:C78" si="14">$F$36*EXP(-$F$32*(B75-140))+(1/$F$32)*($F$33+$F$34*((B75-140)-1/$F$32))</f>
        <v>5.6693276521033139E-9</v>
      </c>
      <c r="D75" s="13">
        <f t="shared" si="8"/>
        <v>2.4</v>
      </c>
      <c r="E75">
        <f t="shared" si="7"/>
        <v>5.6693276521033136</v>
      </c>
    </row>
    <row r="76" spans="2:5">
      <c r="B76">
        <f t="shared" si="11"/>
        <v>146</v>
      </c>
      <c r="C76">
        <f t="shared" si="14"/>
        <v>6.294046798183523E-9</v>
      </c>
      <c r="D76" s="13">
        <f t="shared" si="8"/>
        <v>2.4333333333333331</v>
      </c>
      <c r="E76">
        <f t="shared" si="7"/>
        <v>6.2940467981835226</v>
      </c>
    </row>
    <row r="77" spans="2:5">
      <c r="B77">
        <f t="shared" si="11"/>
        <v>148</v>
      </c>
      <c r="C77">
        <f t="shared" si="14"/>
        <v>6.9424489095685104E-9</v>
      </c>
      <c r="D77" s="13">
        <f t="shared" si="8"/>
        <v>2.4666666666666668</v>
      </c>
      <c r="E77">
        <f t="shared" si="7"/>
        <v>6.94244890956851</v>
      </c>
    </row>
    <row r="78" spans="2:5">
      <c r="B78" s="16">
        <f t="shared" si="11"/>
        <v>150</v>
      </c>
      <c r="C78">
        <f t="shared" si="14"/>
        <v>7.6142770159714185E-9</v>
      </c>
      <c r="D78" s="13">
        <f t="shared" si="8"/>
        <v>2.5</v>
      </c>
      <c r="E78">
        <f t="shared" si="7"/>
        <v>7.6142770159714184</v>
      </c>
    </row>
    <row r="79" spans="2:5">
      <c r="B79">
        <f t="shared" si="11"/>
        <v>152</v>
      </c>
      <c r="C79">
        <f>$G$36*EXP(-$G$32*(B79-150))+(1/$G$32)*($G$33+$G$34*((B79-150)-1/$G$32))</f>
        <v>8.4463256982428711E-9</v>
      </c>
      <c r="D79" s="13">
        <f t="shared" si="8"/>
        <v>2.5333333333333332</v>
      </c>
      <c r="E79">
        <f t="shared" si="7"/>
        <v>8.4463256982428714</v>
      </c>
    </row>
    <row r="80" spans="2:5">
      <c r="B80">
        <f t="shared" si="11"/>
        <v>154</v>
      </c>
      <c r="C80">
        <f t="shared" ref="C80:C88" si="15">$G$36*EXP(-$G$32*(B80-150))+(1/$G$32)*($G$33+$G$34*((B80-150)-1/$G$32))</f>
        <v>9.2693462970019382E-9</v>
      </c>
      <c r="D80" s="13">
        <f t="shared" si="8"/>
        <v>2.5666666666666669</v>
      </c>
      <c r="E80">
        <f t="shared" si="7"/>
        <v>9.2693462970019382</v>
      </c>
    </row>
    <row r="81" spans="2:5">
      <c r="B81">
        <f t="shared" si="11"/>
        <v>156</v>
      </c>
      <c r="C81">
        <f t="shared" si="15"/>
        <v>1.0083436770809979E-8</v>
      </c>
      <c r="D81" s="13">
        <f t="shared" si="8"/>
        <v>2.6</v>
      </c>
      <c r="E81">
        <f t="shared" si="7"/>
        <v>10.08343677080998</v>
      </c>
    </row>
    <row r="82" spans="2:5">
      <c r="B82">
        <f t="shared" si="11"/>
        <v>158</v>
      </c>
      <c r="C82">
        <f t="shared" si="15"/>
        <v>1.0888694015336168E-8</v>
      </c>
      <c r="D82" s="13">
        <f t="shared" si="8"/>
        <v>2.6333333333333333</v>
      </c>
      <c r="E82">
        <f t="shared" si="7"/>
        <v>10.888694015336167</v>
      </c>
    </row>
    <row r="83" spans="2:5">
      <c r="B83">
        <f t="shared" si="11"/>
        <v>160</v>
      </c>
      <c r="C83">
        <f t="shared" si="15"/>
        <v>1.168521387489024E-8</v>
      </c>
      <c r="D83" s="13">
        <f t="shared" si="8"/>
        <v>2.6666666666666665</v>
      </c>
      <c r="E83">
        <f t="shared" si="7"/>
        <v>11.685213874890239</v>
      </c>
    </row>
    <row r="84" spans="2:5">
      <c r="B84">
        <f t="shared" si="11"/>
        <v>162</v>
      </c>
      <c r="C84">
        <f t="shared" si="15"/>
        <v>1.247309115383027E-8</v>
      </c>
      <c r="D84" s="13">
        <f t="shared" si="8"/>
        <v>2.7</v>
      </c>
      <c r="E84">
        <f t="shared" si="7"/>
        <v>12.47309115383027</v>
      </c>
    </row>
    <row r="85" spans="2:5">
      <c r="B85">
        <f t="shared" si="11"/>
        <v>164</v>
      </c>
      <c r="C85">
        <f t="shared" si="15"/>
        <v>1.3252419627846592E-8</v>
      </c>
      <c r="D85" s="13">
        <f t="shared" si="8"/>
        <v>2.7333333333333334</v>
      </c>
      <c r="E85">
        <f t="shared" si="7"/>
        <v>13.252419627846592</v>
      </c>
    </row>
    <row r="86" spans="2:5">
      <c r="B86">
        <f t="shared" si="11"/>
        <v>166</v>
      </c>
      <c r="C86">
        <f t="shared" si="15"/>
        <v>1.402329205512319E-8</v>
      </c>
      <c r="D86" s="13">
        <f t="shared" si="8"/>
        <v>2.7666666666666666</v>
      </c>
      <c r="E86">
        <f t="shared" si="7"/>
        <v>14.023292055123189</v>
      </c>
    </row>
    <row r="87" spans="2:5">
      <c r="B87">
        <f t="shared" si="11"/>
        <v>168</v>
      </c>
      <c r="C87">
        <f t="shared" si="15"/>
        <v>1.478580018737818E-8</v>
      </c>
      <c r="D87" s="13">
        <f t="shared" si="8"/>
        <v>2.8</v>
      </c>
      <c r="E87">
        <f t="shared" si="7"/>
        <v>14.785800187378181</v>
      </c>
    </row>
    <row r="88" spans="2:5">
      <c r="B88" s="16">
        <f t="shared" si="11"/>
        <v>170</v>
      </c>
      <c r="C88">
        <f t="shared" si="15"/>
        <v>1.5540034780784366E-8</v>
      </c>
      <c r="D88" s="13">
        <f t="shared" si="8"/>
        <v>2.8333333333333335</v>
      </c>
      <c r="E88">
        <f t="shared" si="7"/>
        <v>15.540034780784366</v>
      </c>
    </row>
    <row r="89" spans="2:5">
      <c r="B89">
        <f t="shared" si="11"/>
        <v>172</v>
      </c>
      <c r="C89">
        <f>$H$36*EXP(-$H$32*(B89-170))+(1/$H$32)*($H$33+$H$34*((B89-170)-1/$H$32))</f>
        <v>1.6194535139763958E-8</v>
      </c>
      <c r="D89" s="13">
        <f t="shared" si="8"/>
        <v>2.8666666666666667</v>
      </c>
      <c r="E89">
        <f t="shared" si="7"/>
        <v>16.194535139763957</v>
      </c>
    </row>
    <row r="90" spans="2:5">
      <c r="B90">
        <f t="shared" si="11"/>
        <v>174</v>
      </c>
      <c r="C90">
        <f t="shared" ref="C90:C93" si="16">$H$36*EXP(-$H$32*(B90-170))+(1/$H$32)*($H$33+$H$34*((B90-170)-1/$H$32))</f>
        <v>1.6659165281476017E-8</v>
      </c>
      <c r="D90" s="13">
        <f t="shared" si="8"/>
        <v>2.9</v>
      </c>
      <c r="E90">
        <f t="shared" si="7"/>
        <v>16.659165281476017</v>
      </c>
    </row>
    <row r="91" spans="2:5">
      <c r="B91">
        <f t="shared" si="11"/>
        <v>176</v>
      </c>
      <c r="C91">
        <f t="shared" si="16"/>
        <v>1.6935985378857282E-8</v>
      </c>
      <c r="D91" s="13">
        <f t="shared" si="8"/>
        <v>2.9333333333333331</v>
      </c>
      <c r="E91">
        <f t="shared" si="7"/>
        <v>16.935985378857282</v>
      </c>
    </row>
    <row r="92" spans="2:5">
      <c r="B92">
        <f t="shared" si="11"/>
        <v>178</v>
      </c>
      <c r="C92">
        <f t="shared" si="16"/>
        <v>1.702703325109013E-8</v>
      </c>
      <c r="D92" s="13">
        <f t="shared" si="8"/>
        <v>2.9666666666666668</v>
      </c>
      <c r="E92">
        <f t="shared" si="7"/>
        <v>17.027033251090131</v>
      </c>
    </row>
    <row r="93" spans="2:5">
      <c r="B93" s="16">
        <f t="shared" si="11"/>
        <v>180</v>
      </c>
      <c r="C93">
        <f t="shared" si="16"/>
        <v>1.6934324606147149E-8</v>
      </c>
      <c r="D93" s="13">
        <f t="shared" si="8"/>
        <v>3</v>
      </c>
      <c r="E93">
        <f t="shared" si="7"/>
        <v>16.934324606147147</v>
      </c>
    </row>
    <row r="94" spans="2:5">
      <c r="B94">
        <f>B93+5</f>
        <v>185</v>
      </c>
      <c r="C94">
        <f>$I$36*EXP(-$I$32*(B94-180))+(1/$I$32)*($I$33+$I$34*((B94-180)-1/$I$32))</f>
        <v>1.6480737163715633E-8</v>
      </c>
      <c r="D94" s="13">
        <f t="shared" si="8"/>
        <v>3.0833333333333335</v>
      </c>
      <c r="E94">
        <f t="shared" si="7"/>
        <v>16.480737163715631</v>
      </c>
    </row>
    <row r="95" spans="2:5">
      <c r="B95">
        <f t="shared" ref="B95:B158" si="17">B94+5</f>
        <v>190</v>
      </c>
      <c r="C95">
        <f t="shared" ref="C95:C158" si="18">$I$36*EXP(-$I$32*(B95-180))+(1/$I$32)*($I$33+$I$34*((B95-180)-1/$I$32))</f>
        <v>1.6039353818121607E-8</v>
      </c>
      <c r="D95" s="13">
        <f t="shared" si="8"/>
        <v>3.1666666666666665</v>
      </c>
      <c r="E95">
        <f t="shared" si="7"/>
        <v>16.039353818121608</v>
      </c>
    </row>
    <row r="96" spans="2:5">
      <c r="B96">
        <f t="shared" si="17"/>
        <v>195</v>
      </c>
      <c r="C96">
        <f t="shared" si="18"/>
        <v>1.5609846209349595E-8</v>
      </c>
      <c r="D96" s="13">
        <f t="shared" si="8"/>
        <v>3.25</v>
      </c>
      <c r="E96">
        <f t="shared" si="7"/>
        <v>15.609846209349595</v>
      </c>
    </row>
    <row r="97" spans="2:5">
      <c r="B97">
        <f t="shared" si="17"/>
        <v>200</v>
      </c>
      <c r="C97">
        <f t="shared" si="18"/>
        <v>1.5191894812146834E-8</v>
      </c>
      <c r="D97" s="13">
        <f t="shared" si="8"/>
        <v>3.3333333333333335</v>
      </c>
      <c r="E97">
        <f t="shared" si="7"/>
        <v>15.191894812146835</v>
      </c>
    </row>
    <row r="98" spans="2:5">
      <c r="B98">
        <f t="shared" si="17"/>
        <v>205</v>
      </c>
      <c r="C98">
        <f t="shared" si="18"/>
        <v>1.4785188698317627E-8</v>
      </c>
      <c r="D98" s="13">
        <f t="shared" si="8"/>
        <v>3.4166666666666665</v>
      </c>
      <c r="E98">
        <f t="shared" si="7"/>
        <v>14.785188698317627</v>
      </c>
    </row>
    <row r="99" spans="2:5">
      <c r="B99">
        <f t="shared" si="17"/>
        <v>210</v>
      </c>
      <c r="C99">
        <f t="shared" si="18"/>
        <v>1.4389425305413332E-8</v>
      </c>
      <c r="D99" s="13">
        <f t="shared" si="8"/>
        <v>3.5</v>
      </c>
      <c r="E99">
        <f t="shared" si="7"/>
        <v>14.389425305413331</v>
      </c>
    </row>
    <row r="100" spans="2:5">
      <c r="B100">
        <f t="shared" si="17"/>
        <v>215</v>
      </c>
      <c r="C100">
        <f t="shared" si="18"/>
        <v>1.4004310211645908E-8</v>
      </c>
      <c r="D100" s="13">
        <f t="shared" si="8"/>
        <v>3.5833333333333335</v>
      </c>
      <c r="E100">
        <f t="shared" si="7"/>
        <v>14.004310211645908</v>
      </c>
    </row>
    <row r="101" spans="2:5">
      <c r="B101">
        <f t="shared" si="17"/>
        <v>220</v>
      </c>
      <c r="C101">
        <f t="shared" si="18"/>
        <v>1.3629556916857583E-8</v>
      </c>
      <c r="D101" s="13">
        <f t="shared" si="8"/>
        <v>3.6666666666666665</v>
      </c>
      <c r="E101">
        <f t="shared" si="7"/>
        <v>13.629556916857583</v>
      </c>
    </row>
    <row r="102" spans="2:5">
      <c r="B102">
        <f t="shared" si="17"/>
        <v>225</v>
      </c>
      <c r="C102">
        <f t="shared" si="18"/>
        <v>1.3264886629383677E-8</v>
      </c>
      <c r="D102" s="13">
        <f t="shared" si="8"/>
        <v>3.75</v>
      </c>
      <c r="E102">
        <f t="shared" si="7"/>
        <v>13.264886629383678</v>
      </c>
    </row>
    <row r="103" spans="2:5">
      <c r="B103">
        <f t="shared" si="17"/>
        <v>230</v>
      </c>
      <c r="C103">
        <f t="shared" si="18"/>
        <v>1.2910028058650057E-8</v>
      </c>
      <c r="D103" s="13">
        <f t="shared" si="8"/>
        <v>3.8333333333333335</v>
      </c>
      <c r="E103">
        <f t="shared" ref="E103:E166" si="19">C103*10^9</f>
        <v>12.910028058650058</v>
      </c>
    </row>
    <row r="104" spans="2:5">
      <c r="B104">
        <f t="shared" si="17"/>
        <v>235</v>
      </c>
      <c r="C104">
        <f t="shared" si="18"/>
        <v>1.2564717213350882E-8</v>
      </c>
      <c r="D104" s="13">
        <f t="shared" ref="D104:D167" si="20">B104/60</f>
        <v>3.9166666666666665</v>
      </c>
      <c r="E104">
        <f t="shared" si="19"/>
        <v>12.564717213350882</v>
      </c>
    </row>
    <row r="105" spans="2:5">
      <c r="B105">
        <f t="shared" si="17"/>
        <v>240</v>
      </c>
      <c r="C105">
        <f t="shared" si="18"/>
        <v>1.2228697205056531E-8</v>
      </c>
      <c r="D105" s="13">
        <f t="shared" si="20"/>
        <v>4</v>
      </c>
      <c r="E105">
        <f t="shared" si="19"/>
        <v>12.22869720505653</v>
      </c>
    </row>
    <row r="106" spans="2:5">
      <c r="B106">
        <f t="shared" si="17"/>
        <v>245</v>
      </c>
      <c r="C106">
        <f t="shared" si="18"/>
        <v>1.190171805710562E-8</v>
      </c>
      <c r="D106" s="13">
        <f t="shared" si="20"/>
        <v>4.083333333333333</v>
      </c>
      <c r="E106">
        <f t="shared" si="19"/>
        <v>11.90171805710562</v>
      </c>
    </row>
    <row r="107" spans="2:5">
      <c r="B107">
        <f t="shared" si="17"/>
        <v>250</v>
      </c>
      <c r="C107">
        <f t="shared" si="18"/>
        <v>1.1583536518638872E-8</v>
      </c>
      <c r="D107" s="13">
        <f t="shared" si="20"/>
        <v>4.166666666666667</v>
      </c>
      <c r="E107">
        <f t="shared" si="19"/>
        <v>11.583536518638871</v>
      </c>
    </row>
    <row r="108" spans="2:5">
      <c r="B108">
        <f t="shared" si="17"/>
        <v>255</v>
      </c>
      <c r="C108">
        <f t="shared" si="18"/>
        <v>1.1273915883636593E-8</v>
      </c>
      <c r="D108" s="13">
        <f t="shared" si="20"/>
        <v>4.25</v>
      </c>
      <c r="E108">
        <f t="shared" si="19"/>
        <v>11.273915883636592</v>
      </c>
    </row>
    <row r="109" spans="2:5">
      <c r="B109">
        <f t="shared" si="17"/>
        <v>260</v>
      </c>
      <c r="C109">
        <f t="shared" si="18"/>
        <v>1.0972625814825032E-8</v>
      </c>
      <c r="D109" s="13">
        <f t="shared" si="20"/>
        <v>4.333333333333333</v>
      </c>
      <c r="E109">
        <f t="shared" si="19"/>
        <v>10.972625814825031</v>
      </c>
    </row>
    <row r="110" spans="2:5">
      <c r="B110">
        <f t="shared" si="17"/>
        <v>265</v>
      </c>
      <c r="C110">
        <f t="shared" si="18"/>
        <v>1.067944217232069E-8</v>
      </c>
      <c r="D110" s="13">
        <f t="shared" si="20"/>
        <v>4.416666666666667</v>
      </c>
      <c r="E110">
        <f t="shared" si="19"/>
        <v>10.679442172320689</v>
      </c>
    </row>
    <row r="111" spans="2:5">
      <c r="B111">
        <f t="shared" si="17"/>
        <v>270</v>
      </c>
      <c r="C111">
        <f t="shared" si="18"/>
        <v>1.0394146846885074E-8</v>
      </c>
      <c r="D111" s="13">
        <f t="shared" si="20"/>
        <v>4.5</v>
      </c>
      <c r="E111">
        <f t="shared" si="19"/>
        <v>10.394146846885075</v>
      </c>
    </row>
    <row r="112" spans="2:5">
      <c r="B112">
        <f t="shared" si="17"/>
        <v>275</v>
      </c>
      <c r="C112">
        <f t="shared" si="18"/>
        <v>1.0116527597665846E-8</v>
      </c>
      <c r="D112" s="13">
        <f t="shared" si="20"/>
        <v>4.583333333333333</v>
      </c>
      <c r="E112">
        <f t="shared" si="19"/>
        <v>10.116527597665845</v>
      </c>
    </row>
    <row r="113" spans="2:5">
      <c r="B113">
        <f t="shared" si="17"/>
        <v>280</v>
      </c>
      <c r="C113">
        <f t="shared" si="18"/>
        <v>9.846377894303666E-9</v>
      </c>
      <c r="D113" s="13">
        <f t="shared" si="20"/>
        <v>4.666666666666667</v>
      </c>
      <c r="E113">
        <f t="shared" si="19"/>
        <v>9.8463778943036662</v>
      </c>
    </row>
    <row r="114" spans="2:5">
      <c r="B114">
        <f t="shared" si="17"/>
        <v>285</v>
      </c>
      <c r="C114">
        <f t="shared" si="18"/>
        <v>9.5834967632872677E-9</v>
      </c>
      <c r="D114" s="13">
        <f t="shared" si="20"/>
        <v>4.75</v>
      </c>
      <c r="E114">
        <f t="shared" si="19"/>
        <v>9.5834967632872683</v>
      </c>
    </row>
    <row r="115" spans="2:5">
      <c r="B115">
        <f t="shared" si="17"/>
        <v>290</v>
      </c>
      <c r="C115">
        <f t="shared" si="18"/>
        <v>9.3276886384424638E-9</v>
      </c>
      <c r="D115" s="13">
        <f t="shared" si="20"/>
        <v>4.833333333333333</v>
      </c>
      <c r="E115">
        <f t="shared" si="19"/>
        <v>9.3276886384424635</v>
      </c>
    </row>
    <row r="116" spans="2:5">
      <c r="B116">
        <f t="shared" si="17"/>
        <v>295</v>
      </c>
      <c r="C116">
        <f t="shared" si="18"/>
        <v>9.0787632154438297E-9</v>
      </c>
      <c r="D116" s="13">
        <f t="shared" si="20"/>
        <v>4.916666666666667</v>
      </c>
      <c r="E116">
        <f t="shared" si="19"/>
        <v>9.0787632154438302</v>
      </c>
    </row>
    <row r="117" spans="2:5">
      <c r="B117">
        <f t="shared" si="17"/>
        <v>300</v>
      </c>
      <c r="C117">
        <f t="shared" si="18"/>
        <v>8.8365353102408905E-9</v>
      </c>
      <c r="D117" s="13">
        <f t="shared" si="20"/>
        <v>5</v>
      </c>
      <c r="E117">
        <f t="shared" si="19"/>
        <v>8.8365353102408903</v>
      </c>
    </row>
    <row r="118" spans="2:5">
      <c r="B118">
        <f t="shared" si="17"/>
        <v>305</v>
      </c>
      <c r="C118">
        <f t="shared" si="18"/>
        <v>8.600824721293433E-9</v>
      </c>
      <c r="D118" s="13">
        <f t="shared" si="20"/>
        <v>5.083333333333333</v>
      </c>
      <c r="E118">
        <f t="shared" si="19"/>
        <v>8.6008247212934332</v>
      </c>
    </row>
    <row r="119" spans="2:5">
      <c r="B119">
        <f t="shared" si="17"/>
        <v>310</v>
      </c>
      <c r="C119">
        <f t="shared" si="18"/>
        <v>8.3714560955134641E-9</v>
      </c>
      <c r="D119" s="13">
        <f t="shared" si="20"/>
        <v>5.166666666666667</v>
      </c>
      <c r="E119">
        <f t="shared" si="19"/>
        <v>8.371456095513464</v>
      </c>
    </row>
    <row r="120" spans="2:5">
      <c r="B120">
        <f t="shared" si="17"/>
        <v>315</v>
      </c>
      <c r="C120">
        <f t="shared" si="18"/>
        <v>8.1482587978141332E-9</v>
      </c>
      <c r="D120" s="13">
        <f t="shared" si="20"/>
        <v>5.25</v>
      </c>
      <c r="E120">
        <f t="shared" si="19"/>
        <v>8.1482587978141332</v>
      </c>
    </row>
    <row r="121" spans="2:5">
      <c r="B121">
        <f t="shared" si="17"/>
        <v>320</v>
      </c>
      <c r="C121">
        <f t="shared" si="18"/>
        <v>7.9310667841684958E-9</v>
      </c>
      <c r="D121" s="13">
        <f t="shared" si="20"/>
        <v>5.333333333333333</v>
      </c>
      <c r="E121">
        <f t="shared" si="19"/>
        <v>7.9310667841684959</v>
      </c>
    </row>
    <row r="122" spans="2:5">
      <c r="B122">
        <f t="shared" si="17"/>
        <v>325</v>
      </c>
      <c r="C122">
        <f t="shared" si="18"/>
        <v>7.7197184780837473E-9</v>
      </c>
      <c r="D122" s="13">
        <f t="shared" si="20"/>
        <v>5.416666666666667</v>
      </c>
      <c r="E122">
        <f t="shared" si="19"/>
        <v>7.7197184780837471</v>
      </c>
    </row>
    <row r="123" spans="2:5">
      <c r="B123">
        <f t="shared" si="17"/>
        <v>330</v>
      </c>
      <c r="C123">
        <f t="shared" si="18"/>
        <v>7.5140566503989998E-9</v>
      </c>
      <c r="D123" s="13">
        <f t="shared" si="20"/>
        <v>5.5</v>
      </c>
      <c r="E123">
        <f t="shared" si="19"/>
        <v>7.5140566503989996</v>
      </c>
    </row>
    <row r="124" spans="2:5">
      <c r="B124">
        <f t="shared" si="17"/>
        <v>335</v>
      </c>
      <c r="C124">
        <f t="shared" si="18"/>
        <v>7.3139283023171848E-9</v>
      </c>
      <c r="D124" s="13">
        <f t="shared" si="20"/>
        <v>5.583333333333333</v>
      </c>
      <c r="E124">
        <f t="shared" si="19"/>
        <v>7.3139283023171853</v>
      </c>
    </row>
    <row r="125" spans="2:5">
      <c r="B125">
        <f t="shared" si="17"/>
        <v>340</v>
      </c>
      <c r="C125">
        <f t="shared" si="18"/>
        <v>7.1191845515840633E-9</v>
      </c>
      <c r="D125" s="13">
        <f t="shared" si="20"/>
        <v>5.666666666666667</v>
      </c>
      <c r="E125">
        <f t="shared" si="19"/>
        <v>7.1191845515840635</v>
      </c>
    </row>
    <row r="126" spans="2:5">
      <c r="B126">
        <f t="shared" si="17"/>
        <v>345</v>
      </c>
      <c r="C126">
        <f t="shared" si="18"/>
        <v>6.9296805217296854E-9</v>
      </c>
      <c r="D126" s="13">
        <f t="shared" si="20"/>
        <v>5.75</v>
      </c>
      <c r="E126">
        <f t="shared" si="19"/>
        <v>6.9296805217296855</v>
      </c>
    </row>
    <row r="127" spans="2:5">
      <c r="B127">
        <f t="shared" si="17"/>
        <v>350</v>
      </c>
      <c r="C127">
        <f t="shared" si="18"/>
        <v>6.7452752342898684E-9</v>
      </c>
      <c r="D127" s="13">
        <f t="shared" si="20"/>
        <v>5.833333333333333</v>
      </c>
      <c r="E127">
        <f t="shared" si="19"/>
        <v>6.7452752342898687</v>
      </c>
    </row>
    <row r="128" spans="2:5">
      <c r="B128">
        <f t="shared" si="17"/>
        <v>355</v>
      </c>
      <c r="C128">
        <f t="shared" si="18"/>
        <v>6.5658315039275527E-9</v>
      </c>
      <c r="D128" s="13">
        <f t="shared" si="20"/>
        <v>5.916666666666667</v>
      </c>
      <c r="E128">
        <f t="shared" si="19"/>
        <v>6.5658315039275523</v>
      </c>
    </row>
    <row r="129" spans="2:5">
      <c r="B129">
        <f t="shared" si="17"/>
        <v>360</v>
      </c>
      <c r="C129">
        <f t="shared" si="18"/>
        <v>6.3912158363759772E-9</v>
      </c>
      <c r="D129" s="13">
        <f t="shared" si="20"/>
        <v>6</v>
      </c>
      <c r="E129">
        <f t="shared" si="19"/>
        <v>6.3912158363759772</v>
      </c>
    </row>
    <row r="130" spans="2:5">
      <c r="B130">
        <f t="shared" si="17"/>
        <v>365</v>
      </c>
      <c r="C130">
        <f t="shared" si="18"/>
        <v>6.2212983291277821E-9</v>
      </c>
      <c r="D130" s="13">
        <f t="shared" si="20"/>
        <v>6.083333333333333</v>
      </c>
      <c r="E130">
        <f t="shared" si="19"/>
        <v>6.2212983291277819</v>
      </c>
    </row>
    <row r="131" spans="2:5">
      <c r="B131">
        <f t="shared" si="17"/>
        <v>370</v>
      </c>
      <c r="C131">
        <f t="shared" si="18"/>
        <v>6.0559525747961264E-9</v>
      </c>
      <c r="D131" s="13">
        <f t="shared" si="20"/>
        <v>6.166666666666667</v>
      </c>
      <c r="E131">
        <f t="shared" si="19"/>
        <v>6.0559525747961267</v>
      </c>
    </row>
    <row r="132" spans="2:5">
      <c r="B132">
        <f t="shared" si="17"/>
        <v>375</v>
      </c>
      <c r="C132">
        <f t="shared" si="18"/>
        <v>5.8950555670759621E-9</v>
      </c>
      <c r="D132" s="13">
        <f t="shared" si="20"/>
        <v>6.25</v>
      </c>
      <c r="E132">
        <f t="shared" si="19"/>
        <v>5.8950555670759623</v>
      </c>
    </row>
    <row r="133" spans="2:5">
      <c r="B133">
        <f t="shared" si="17"/>
        <v>380</v>
      </c>
      <c r="C133">
        <f t="shared" si="18"/>
        <v>5.7384876092354721E-9</v>
      </c>
      <c r="D133" s="13">
        <f t="shared" si="20"/>
        <v>6.333333333333333</v>
      </c>
      <c r="E133">
        <f t="shared" si="19"/>
        <v>5.738487609235472</v>
      </c>
    </row>
    <row r="134" spans="2:5">
      <c r="B134">
        <f t="shared" si="17"/>
        <v>385</v>
      </c>
      <c r="C134">
        <f t="shared" si="18"/>
        <v>5.5861322250696204E-9</v>
      </c>
      <c r="D134" s="13">
        <f t="shared" si="20"/>
        <v>6.416666666666667</v>
      </c>
      <c r="E134">
        <f t="shared" si="19"/>
        <v>5.5861322250696208</v>
      </c>
    </row>
    <row r="135" spans="2:5">
      <c r="B135">
        <f t="shared" si="17"/>
        <v>390</v>
      </c>
      <c r="C135">
        <f t="shared" si="18"/>
        <v>5.4378760722495627E-9</v>
      </c>
      <c r="D135" s="13">
        <f t="shared" si="20"/>
        <v>6.5</v>
      </c>
      <c r="E135">
        <f t="shared" si="19"/>
        <v>5.4378760722495629</v>
      </c>
    </row>
    <row r="136" spans="2:5">
      <c r="B136">
        <f t="shared" si="17"/>
        <v>395</v>
      </c>
      <c r="C136">
        <f t="shared" si="18"/>
        <v>5.2936088580034467E-9</v>
      </c>
      <c r="D136" s="13">
        <f t="shared" si="20"/>
        <v>6.583333333333333</v>
      </c>
      <c r="E136">
        <f t="shared" si="19"/>
        <v>5.2936088580034468</v>
      </c>
    </row>
    <row r="137" spans="2:5">
      <c r="B137">
        <f t="shared" si="17"/>
        <v>400</v>
      </c>
      <c r="C137">
        <f t="shared" si="18"/>
        <v>5.1532232570658842E-9</v>
      </c>
      <c r="D137" s="13">
        <f t="shared" si="20"/>
        <v>6.666666666666667</v>
      </c>
      <c r="E137">
        <f t="shared" si="19"/>
        <v>5.1532232570658838</v>
      </c>
    </row>
    <row r="138" spans="2:5">
      <c r="B138">
        <f t="shared" si="17"/>
        <v>405</v>
      </c>
      <c r="C138">
        <f t="shared" si="18"/>
        <v>5.016614831835055E-9</v>
      </c>
      <c r="D138" s="13">
        <f t="shared" si="20"/>
        <v>6.75</v>
      </c>
      <c r="E138">
        <f t="shared" si="19"/>
        <v>5.0166148318350547</v>
      </c>
    </row>
    <row r="139" spans="2:5">
      <c r="B139">
        <f t="shared" si="17"/>
        <v>410</v>
      </c>
      <c r="C139">
        <f t="shared" si="18"/>
        <v>4.8836819546780377E-9</v>
      </c>
      <c r="D139" s="13">
        <f t="shared" si="20"/>
        <v>6.833333333333333</v>
      </c>
      <c r="E139">
        <f t="shared" si="19"/>
        <v>4.8836819546780381</v>
      </c>
    </row>
    <row r="140" spans="2:5">
      <c r="B140">
        <f t="shared" si="17"/>
        <v>415</v>
      </c>
      <c r="C140">
        <f t="shared" si="18"/>
        <v>4.7543257323265735E-9</v>
      </c>
      <c r="D140" s="13">
        <f t="shared" si="20"/>
        <v>6.916666666666667</v>
      </c>
      <c r="E140">
        <f t="shared" si="19"/>
        <v>4.7543257323265733</v>
      </c>
    </row>
    <row r="141" spans="2:5">
      <c r="B141">
        <f t="shared" si="17"/>
        <v>420</v>
      </c>
      <c r="C141">
        <f t="shared" si="18"/>
        <v>4.6284499323070133E-9</v>
      </c>
      <c r="D141" s="13">
        <f t="shared" si="20"/>
        <v>7</v>
      </c>
      <c r="E141">
        <f t="shared" si="19"/>
        <v>4.6284499323070136</v>
      </c>
    </row>
    <row r="142" spans="2:5">
      <c r="B142">
        <f t="shared" si="17"/>
        <v>425</v>
      </c>
      <c r="C142">
        <f t="shared" si="18"/>
        <v>4.5059609113497227E-9</v>
      </c>
      <c r="D142" s="13">
        <f t="shared" si="20"/>
        <v>7.083333333333333</v>
      </c>
      <c r="E142">
        <f t="shared" si="19"/>
        <v>4.5059609113497228</v>
      </c>
    </row>
    <row r="143" spans="2:5">
      <c r="B143">
        <f t="shared" si="17"/>
        <v>430</v>
      </c>
      <c r="C143">
        <f t="shared" si="18"/>
        <v>4.3867675457246849E-9</v>
      </c>
      <c r="D143" s="13">
        <f t="shared" si="20"/>
        <v>7.166666666666667</v>
      </c>
      <c r="E143">
        <f t="shared" si="19"/>
        <v>4.3867675457246849</v>
      </c>
    </row>
    <row r="144" spans="2:5">
      <c r="B144">
        <f t="shared" si="17"/>
        <v>435</v>
      </c>
      <c r="C144">
        <f t="shared" si="18"/>
        <v>4.2707811634514725E-9</v>
      </c>
      <c r="D144" s="13">
        <f t="shared" si="20"/>
        <v>7.25</v>
      </c>
      <c r="E144">
        <f t="shared" si="19"/>
        <v>4.2707811634514723</v>
      </c>
    </row>
    <row r="145" spans="2:5">
      <c r="B145">
        <f t="shared" si="17"/>
        <v>440</v>
      </c>
      <c r="C145">
        <f t="shared" si="18"/>
        <v>4.1579154783331564E-9</v>
      </c>
      <c r="D145" s="13">
        <f t="shared" si="20"/>
        <v>7.333333333333333</v>
      </c>
      <c r="E145">
        <f t="shared" si="19"/>
        <v>4.1579154783331562</v>
      </c>
    </row>
    <row r="146" spans="2:5">
      <c r="B146">
        <f t="shared" si="17"/>
        <v>445</v>
      </c>
      <c r="C146">
        <f t="shared" si="18"/>
        <v>4.0480865257650849E-9</v>
      </c>
      <c r="D146" s="13">
        <f t="shared" si="20"/>
        <v>7.416666666666667</v>
      </c>
      <c r="E146">
        <f t="shared" si="19"/>
        <v>4.0480865257650853</v>
      </c>
    </row>
    <row r="147" spans="2:5">
      <c r="B147">
        <f t="shared" si="17"/>
        <v>450</v>
      </c>
      <c r="C147">
        <f t="shared" si="18"/>
        <v>3.9412126002707712E-9</v>
      </c>
      <c r="D147" s="13">
        <f t="shared" si="20"/>
        <v>7.5</v>
      </c>
      <c r="E147">
        <f t="shared" si="19"/>
        <v>3.941212600270771</v>
      </c>
    </row>
    <row r="148" spans="2:5">
      <c r="B148">
        <f t="shared" si="17"/>
        <v>455</v>
      </c>
      <c r="C148">
        <f t="shared" si="18"/>
        <v>3.8372141947184199E-9</v>
      </c>
      <c r="D148" s="13">
        <f t="shared" si="20"/>
        <v>7.583333333333333</v>
      </c>
      <c r="E148">
        <f t="shared" si="19"/>
        <v>3.83721419471842</v>
      </c>
    </row>
    <row r="149" spans="2:5">
      <c r="B149">
        <f t="shared" si="17"/>
        <v>460</v>
      </c>
      <c r="C149">
        <f t="shared" si="18"/>
        <v>3.7360139411728825E-9</v>
      </c>
      <c r="D149" s="13">
        <f t="shared" si="20"/>
        <v>7.666666666666667</v>
      </c>
      <c r="E149">
        <f t="shared" si="19"/>
        <v>3.7360139411728825</v>
      </c>
    </row>
    <row r="150" spans="2:5">
      <c r="B150">
        <f t="shared" si="17"/>
        <v>465</v>
      </c>
      <c r="C150">
        <f t="shared" si="18"/>
        <v>3.6375365533390332E-9</v>
      </c>
      <c r="D150" s="13">
        <f t="shared" si="20"/>
        <v>7.75</v>
      </c>
      <c r="E150">
        <f t="shared" si="19"/>
        <v>3.6375365533390331</v>
      </c>
    </row>
    <row r="151" spans="2:5">
      <c r="B151">
        <f t="shared" si="17"/>
        <v>470</v>
      </c>
      <c r="C151">
        <f t="shared" si="18"/>
        <v>3.5417087705537386E-9</v>
      </c>
      <c r="D151" s="13">
        <f t="shared" si="20"/>
        <v>7.833333333333333</v>
      </c>
      <c r="E151">
        <f t="shared" si="19"/>
        <v>3.5417087705537385</v>
      </c>
    </row>
    <row r="152" spans="2:5">
      <c r="B152">
        <f t="shared" si="17"/>
        <v>475</v>
      </c>
      <c r="C152">
        <f t="shared" si="18"/>
        <v>3.4484593032847752E-9</v>
      </c>
      <c r="D152" s="13">
        <f t="shared" si="20"/>
        <v>7.916666666666667</v>
      </c>
      <c r="E152">
        <f t="shared" si="19"/>
        <v>3.4484593032847752</v>
      </c>
    </row>
    <row r="153" spans="2:5">
      <c r="B153">
        <f t="shared" si="17"/>
        <v>480</v>
      </c>
      <c r="C153">
        <f t="shared" si="18"/>
        <v>3.3577187800961298E-9</v>
      </c>
      <c r="D153" s="13">
        <f t="shared" si="20"/>
        <v>8</v>
      </c>
      <c r="E153">
        <f t="shared" si="19"/>
        <v>3.3577187800961297</v>
      </c>
    </row>
    <row r="154" spans="2:5">
      <c r="B154">
        <f t="shared" si="17"/>
        <v>485</v>
      </c>
      <c r="C154">
        <f t="shared" si="18"/>
        <v>3.2694196960402409E-9</v>
      </c>
      <c r="D154" s="13">
        <f t="shared" si="20"/>
        <v>8.0833333333333339</v>
      </c>
      <c r="E154">
        <f t="shared" si="19"/>
        <v>3.2694196960402411</v>
      </c>
    </row>
    <row r="155" spans="2:5">
      <c r="B155">
        <f t="shared" si="17"/>
        <v>490</v>
      </c>
      <c r="C155">
        <f t="shared" si="18"/>
        <v>3.1834963624387811E-9</v>
      </c>
      <c r="D155" s="13">
        <f t="shared" si="20"/>
        <v>8.1666666666666661</v>
      </c>
      <c r="E155">
        <f t="shared" si="19"/>
        <v>3.1834963624387811</v>
      </c>
    </row>
    <row r="156" spans="2:5">
      <c r="B156">
        <f t="shared" si="17"/>
        <v>495</v>
      </c>
      <c r="C156">
        <f t="shared" si="18"/>
        <v>3.0998848580146263E-9</v>
      </c>
      <c r="D156" s="13">
        <f t="shared" si="20"/>
        <v>8.25</v>
      </c>
      <c r="E156">
        <f t="shared" si="19"/>
        <v>3.0998848580146263</v>
      </c>
    </row>
    <row r="157" spans="2:5">
      <c r="B157">
        <f t="shared" si="17"/>
        <v>500</v>
      </c>
      <c r="C157">
        <f t="shared" si="18"/>
        <v>3.0185229813386538E-9</v>
      </c>
      <c r="D157" s="13">
        <f t="shared" si="20"/>
        <v>8.3333333333333339</v>
      </c>
      <c r="E157">
        <f t="shared" si="19"/>
        <v>3.0185229813386538</v>
      </c>
    </row>
    <row r="158" spans="2:5">
      <c r="B158">
        <f t="shared" si="17"/>
        <v>505</v>
      </c>
      <c r="C158">
        <f t="shared" si="18"/>
        <v>2.939350204555992E-9</v>
      </c>
      <c r="D158" s="13">
        <f t="shared" si="20"/>
        <v>8.4166666666666661</v>
      </c>
      <c r="E158">
        <f t="shared" si="19"/>
        <v>2.9393502045559918</v>
      </c>
    </row>
    <row r="159" spans="2:5">
      <c r="B159">
        <f t="shared" ref="B159:B222" si="21">B158+5</f>
        <v>510</v>
      </c>
      <c r="C159">
        <f t="shared" ref="C159:C222" si="22">$I$36*EXP(-$I$32*(B159-180))+(1/$I$32)*($I$33+$I$34*((B159-180)-1/$I$32))</f>
        <v>2.8623076283572993E-9</v>
      </c>
      <c r="D159" s="13">
        <f t="shared" si="20"/>
        <v>8.5</v>
      </c>
      <c r="E159">
        <f t="shared" si="19"/>
        <v>2.8623076283572995</v>
      </c>
    </row>
    <row r="160" spans="2:5">
      <c r="B160">
        <f t="shared" si="21"/>
        <v>515</v>
      </c>
      <c r="C160">
        <f t="shared" si="22"/>
        <v>2.7873379381615761E-9</v>
      </c>
      <c r="D160" s="13">
        <f t="shared" si="20"/>
        <v>8.5833333333333339</v>
      </c>
      <c r="E160">
        <f t="shared" si="19"/>
        <v>2.7873379381615759</v>
      </c>
    </row>
    <row r="161" spans="2:5">
      <c r="B161">
        <f t="shared" si="21"/>
        <v>520</v>
      </c>
      <c r="C161">
        <f t="shared" si="22"/>
        <v>2.7143853614779043E-9</v>
      </c>
      <c r="D161" s="13">
        <f t="shared" si="20"/>
        <v>8.6666666666666661</v>
      </c>
      <c r="E161">
        <f t="shared" si="19"/>
        <v>2.7143853614779045</v>
      </c>
    </row>
    <row r="162" spans="2:5">
      <c r="B162">
        <f t="shared" si="21"/>
        <v>525</v>
      </c>
      <c r="C162">
        <f t="shared" si="22"/>
        <v>2.6433956264144053E-9</v>
      </c>
      <c r="D162" s="13">
        <f t="shared" si="20"/>
        <v>8.75</v>
      </c>
      <c r="E162">
        <f t="shared" si="19"/>
        <v>2.6433956264144052</v>
      </c>
    </row>
    <row r="163" spans="2:5">
      <c r="B163">
        <f t="shared" si="21"/>
        <v>530</v>
      </c>
      <c r="C163">
        <f t="shared" si="22"/>
        <v>2.5743159213035406E-9</v>
      </c>
      <c r="D163" s="13">
        <f t="shared" si="20"/>
        <v>8.8333333333333339</v>
      </c>
      <c r="E163">
        <f t="shared" si="19"/>
        <v>2.5743159213035405</v>
      </c>
    </row>
    <row r="164" spans="2:5">
      <c r="B164">
        <f t="shared" si="21"/>
        <v>535</v>
      </c>
      <c r="C164">
        <f t="shared" si="22"/>
        <v>2.507094855413724E-9</v>
      </c>
      <c r="D164" s="13">
        <f t="shared" si="20"/>
        <v>8.9166666666666661</v>
      </c>
      <c r="E164">
        <f t="shared" si="19"/>
        <v>2.5070948554137238</v>
      </c>
    </row>
    <row r="165" spans="2:5">
      <c r="B165">
        <f t="shared" si="21"/>
        <v>540</v>
      </c>
      <c r="C165">
        <f t="shared" si="22"/>
        <v>2.4416824207180195E-9</v>
      </c>
      <c r="D165" s="13">
        <f t="shared" si="20"/>
        <v>9</v>
      </c>
      <c r="E165">
        <f t="shared" si="19"/>
        <v>2.4416824207180197</v>
      </c>
    </row>
    <row r="166" spans="2:5">
      <c r="B166">
        <f t="shared" si="21"/>
        <v>545</v>
      </c>
      <c r="C166">
        <f t="shared" si="22"/>
        <v>2.3780299546914718E-9</v>
      </c>
      <c r="D166" s="13">
        <f t="shared" si="20"/>
        <v>9.0833333333333339</v>
      </c>
      <c r="E166">
        <f t="shared" si="19"/>
        <v>2.3780299546914718</v>
      </c>
    </row>
    <row r="167" spans="2:5">
      <c r="B167">
        <f t="shared" si="21"/>
        <v>550</v>
      </c>
      <c r="C167">
        <f t="shared" si="22"/>
        <v>2.3160901041094118E-9</v>
      </c>
      <c r="D167" s="13">
        <f t="shared" si="20"/>
        <v>9.1666666666666661</v>
      </c>
      <c r="E167">
        <f t="shared" ref="E167:E230" si="23">C167*10^9</f>
        <v>2.3160901041094117</v>
      </c>
    </row>
    <row r="168" spans="2:5">
      <c r="B168">
        <f t="shared" si="21"/>
        <v>555</v>
      </c>
      <c r="C168">
        <f t="shared" si="22"/>
        <v>2.2558167898197815E-9</v>
      </c>
      <c r="D168" s="13">
        <f t="shared" ref="D168:D231" si="24">B168/60</f>
        <v>9.25</v>
      </c>
      <c r="E168">
        <f t="shared" si="23"/>
        <v>2.2558167898197814</v>
      </c>
    </row>
    <row r="169" spans="2:5">
      <c r="B169">
        <f t="shared" si="21"/>
        <v>560</v>
      </c>
      <c r="C169">
        <f t="shared" si="22"/>
        <v>2.1971651724633045E-9</v>
      </c>
      <c r="D169" s="13">
        <f t="shared" si="24"/>
        <v>9.3333333333333339</v>
      </c>
      <c r="E169">
        <f t="shared" si="23"/>
        <v>2.1971651724633046</v>
      </c>
    </row>
    <row r="170" spans="2:5">
      <c r="B170">
        <f t="shared" si="21"/>
        <v>565</v>
      </c>
      <c r="C170">
        <f t="shared" si="22"/>
        <v>2.1400916191159557E-9</v>
      </c>
      <c r="D170" s="13">
        <f t="shared" si="24"/>
        <v>9.4166666666666661</v>
      </c>
      <c r="E170">
        <f t="shared" si="23"/>
        <v>2.1400916191159558</v>
      </c>
    </row>
    <row r="171" spans="2:5">
      <c r="B171">
        <f t="shared" si="21"/>
        <v>570</v>
      </c>
      <c r="C171">
        <f t="shared" si="22"/>
        <v>2.0845536708289618E-9</v>
      </c>
      <c r="D171" s="13">
        <f t="shared" si="24"/>
        <v>9.5</v>
      </c>
      <c r="E171">
        <f t="shared" si="23"/>
        <v>2.0845536708289618</v>
      </c>
    </row>
    <row r="172" spans="2:5">
      <c r="B172">
        <f t="shared" si="21"/>
        <v>575</v>
      </c>
      <c r="C172">
        <f t="shared" si="22"/>
        <v>2.0305100110421439E-9</v>
      </c>
      <c r="D172" s="13">
        <f t="shared" si="24"/>
        <v>9.5833333333333339</v>
      </c>
      <c r="E172">
        <f t="shared" si="23"/>
        <v>2.0305100110421437</v>
      </c>
    </row>
    <row r="173" spans="2:5">
      <c r="B173">
        <f t="shared" si="21"/>
        <v>580</v>
      </c>
      <c r="C173">
        <f t="shared" si="22"/>
        <v>1.9779204348471371E-9</v>
      </c>
      <c r="D173" s="13">
        <f t="shared" si="24"/>
        <v>9.6666666666666661</v>
      </c>
      <c r="E173">
        <f t="shared" si="23"/>
        <v>1.9779204348471371</v>
      </c>
    </row>
    <row r="174" spans="2:5">
      <c r="B174">
        <f t="shared" si="21"/>
        <v>585</v>
      </c>
      <c r="C174">
        <f t="shared" si="22"/>
        <v>1.9267458190775908E-9</v>
      </c>
      <c r="D174" s="13">
        <f t="shared" si="24"/>
        <v>9.75</v>
      </c>
      <c r="E174">
        <f t="shared" si="23"/>
        <v>1.9267458190775908</v>
      </c>
    </row>
    <row r="175" spans="2:5">
      <c r="B175">
        <f t="shared" si="21"/>
        <v>590</v>
      </c>
      <c r="C175">
        <f t="shared" si="22"/>
        <v>1.8769480932041252E-9</v>
      </c>
      <c r="D175" s="13">
        <f t="shared" si="24"/>
        <v>9.8333333333333339</v>
      </c>
      <c r="E175">
        <f t="shared" si="23"/>
        <v>1.8769480932041251</v>
      </c>
    </row>
    <row r="176" spans="2:5">
      <c r="B176">
        <f t="shared" si="21"/>
        <v>595</v>
      </c>
      <c r="C176">
        <f t="shared" si="22"/>
        <v>1.8284902110123746E-9</v>
      </c>
      <c r="D176" s="13">
        <f t="shared" si="24"/>
        <v>9.9166666666666661</v>
      </c>
      <c r="E176">
        <f t="shared" si="23"/>
        <v>1.8284902110123746</v>
      </c>
    </row>
    <row r="177" spans="2:5">
      <c r="B177">
        <f t="shared" si="21"/>
        <v>600</v>
      </c>
      <c r="C177">
        <f t="shared" si="22"/>
        <v>1.7813361230430511E-9</v>
      </c>
      <c r="D177" s="13">
        <f t="shared" si="24"/>
        <v>10</v>
      </c>
      <c r="E177">
        <f t="shared" si="23"/>
        <v>1.7813361230430511</v>
      </c>
    </row>
    <row r="178" spans="2:5">
      <c r="B178">
        <f t="shared" si="21"/>
        <v>605</v>
      </c>
      <c r="C178">
        <f t="shared" si="22"/>
        <v>1.7354507497735366E-9</v>
      </c>
      <c r="D178" s="13">
        <f t="shared" si="24"/>
        <v>10.083333333333334</v>
      </c>
      <c r="E178">
        <f t="shared" si="23"/>
        <v>1.7354507497735365</v>
      </c>
    </row>
    <row r="179" spans="2:5">
      <c r="B179">
        <f t="shared" si="21"/>
        <v>610</v>
      </c>
      <c r="C179">
        <f t="shared" si="22"/>
        <v>1.6907999555210323E-9</v>
      </c>
      <c r="D179" s="13">
        <f t="shared" si="24"/>
        <v>10.166666666666666</v>
      </c>
      <c r="E179">
        <f t="shared" si="23"/>
        <v>1.6907999555210322</v>
      </c>
    </row>
    <row r="180" spans="2:5">
      <c r="B180">
        <f t="shared" si="21"/>
        <v>615</v>
      </c>
      <c r="C180">
        <f t="shared" si="22"/>
        <v>1.6473505230478749E-9</v>
      </c>
      <c r="D180" s="13">
        <f t="shared" si="24"/>
        <v>10.25</v>
      </c>
      <c r="E180">
        <f t="shared" si="23"/>
        <v>1.6473505230478749</v>
      </c>
    </row>
    <row r="181" spans="2:5">
      <c r="B181">
        <f t="shared" si="21"/>
        <v>620</v>
      </c>
      <c r="C181">
        <f t="shared" si="22"/>
        <v>1.6050701288501018E-9</v>
      </c>
      <c r="D181" s="13">
        <f t="shared" si="24"/>
        <v>10.333333333333334</v>
      </c>
      <c r="E181">
        <f t="shared" si="23"/>
        <v>1.6050701288501017</v>
      </c>
    </row>
    <row r="182" spans="2:5">
      <c r="B182">
        <f t="shared" si="21"/>
        <v>625</v>
      </c>
      <c r="C182">
        <f t="shared" si="22"/>
        <v>1.5639273191109097E-9</v>
      </c>
      <c r="D182" s="13">
        <f t="shared" si="24"/>
        <v>10.416666666666666</v>
      </c>
      <c r="E182">
        <f t="shared" si="23"/>
        <v>1.5639273191109098</v>
      </c>
    </row>
    <row r="183" spans="2:5">
      <c r="B183">
        <f t="shared" si="21"/>
        <v>630</v>
      </c>
      <c r="C183">
        <f t="shared" si="22"/>
        <v>1.5238914863010868E-9</v>
      </c>
      <c r="D183" s="13">
        <f t="shared" si="24"/>
        <v>10.5</v>
      </c>
      <c r="E183">
        <f t="shared" si="23"/>
        <v>1.5238914863010868</v>
      </c>
    </row>
    <row r="184" spans="2:5">
      <c r="B184">
        <f t="shared" si="21"/>
        <v>635</v>
      </c>
      <c r="C184">
        <f t="shared" si="22"/>
        <v>1.4849328464090434E-9</v>
      </c>
      <c r="D184" s="13">
        <f t="shared" si="24"/>
        <v>10.583333333333334</v>
      </c>
      <c r="E184">
        <f t="shared" si="23"/>
        <v>1.4849328464090434</v>
      </c>
    </row>
    <row r="185" spans="2:5">
      <c r="B185">
        <f t="shared" si="21"/>
        <v>640</v>
      </c>
      <c r="C185">
        <f t="shared" si="22"/>
        <v>1.4470224167834716E-9</v>
      </c>
      <c r="D185" s="13">
        <f t="shared" si="24"/>
        <v>10.666666666666666</v>
      </c>
      <c r="E185">
        <f t="shared" si="23"/>
        <v>1.4470224167834715</v>
      </c>
    </row>
    <row r="186" spans="2:5">
      <c r="B186">
        <f t="shared" si="21"/>
        <v>645</v>
      </c>
      <c r="C186">
        <f t="shared" si="22"/>
        <v>1.410131994572174E-9</v>
      </c>
      <c r="D186" s="13">
        <f t="shared" si="24"/>
        <v>10.75</v>
      </c>
      <c r="E186">
        <f t="shared" si="23"/>
        <v>1.410131994572174</v>
      </c>
    </row>
    <row r="187" spans="2:5">
      <c r="B187">
        <f t="shared" si="21"/>
        <v>650</v>
      </c>
      <c r="C187">
        <f t="shared" si="22"/>
        <v>1.3742341357410023E-9</v>
      </c>
      <c r="D187" s="13">
        <f t="shared" si="24"/>
        <v>10.833333333333334</v>
      </c>
      <c r="E187">
        <f t="shared" si="23"/>
        <v>1.3742341357410024</v>
      </c>
    </row>
    <row r="188" spans="2:5">
      <c r="B188">
        <f t="shared" si="21"/>
        <v>655</v>
      </c>
      <c r="C188">
        <f t="shared" si="22"/>
        <v>1.3393021346573158E-9</v>
      </c>
      <c r="D188" s="13">
        <f t="shared" si="24"/>
        <v>10.916666666666666</v>
      </c>
      <c r="E188">
        <f t="shared" si="23"/>
        <v>1.3393021346573157</v>
      </c>
    </row>
    <row r="189" spans="2:5">
      <c r="B189">
        <f t="shared" si="21"/>
        <v>660</v>
      </c>
      <c r="C189">
        <f t="shared" si="22"/>
        <v>1.3053100042227532E-9</v>
      </c>
      <c r="D189" s="13">
        <f t="shared" si="24"/>
        <v>11</v>
      </c>
      <c r="E189">
        <f t="shared" si="23"/>
        <v>1.3053100042227532</v>
      </c>
    </row>
    <row r="190" spans="2:5">
      <c r="B190">
        <f t="shared" si="21"/>
        <v>665</v>
      </c>
      <c r="C190">
        <f t="shared" si="22"/>
        <v>1.2722324565405531E-9</v>
      </c>
      <c r="D190" s="13">
        <f t="shared" si="24"/>
        <v>11.083333333333334</v>
      </c>
      <c r="E190">
        <f t="shared" si="23"/>
        <v>1.2722324565405532</v>
      </c>
    </row>
    <row r="191" spans="2:5">
      <c r="B191">
        <f t="shared" si="21"/>
        <v>670</v>
      </c>
      <c r="C191">
        <f t="shared" si="22"/>
        <v>1.2400448841030305E-9</v>
      </c>
      <c r="D191" s="13">
        <f t="shared" si="24"/>
        <v>11.166666666666666</v>
      </c>
      <c r="E191">
        <f t="shared" si="23"/>
        <v>1.2400448841030305</v>
      </c>
    </row>
    <row r="192" spans="2:5">
      <c r="B192">
        <f t="shared" si="21"/>
        <v>675</v>
      </c>
      <c r="C192">
        <f t="shared" si="22"/>
        <v>1.2087233414852166E-9</v>
      </c>
      <c r="D192" s="13">
        <f t="shared" si="24"/>
        <v>11.25</v>
      </c>
      <c r="E192">
        <f t="shared" si="23"/>
        <v>1.2087233414852165</v>
      </c>
    </row>
    <row r="193" spans="2:5">
      <c r="B193">
        <f t="shared" si="21"/>
        <v>680</v>
      </c>
      <c r="C193">
        <f t="shared" si="22"/>
        <v>1.1782445275310505E-9</v>
      </c>
      <c r="D193" s="13">
        <f t="shared" si="24"/>
        <v>11.333333333333334</v>
      </c>
      <c r="E193">
        <f t="shared" si="23"/>
        <v>1.1782445275310505</v>
      </c>
    </row>
    <row r="194" spans="2:5">
      <c r="B194">
        <f t="shared" si="21"/>
        <v>685</v>
      </c>
      <c r="C194">
        <f t="shared" si="22"/>
        <v>1.1485857680188557E-9</v>
      </c>
      <c r="D194" s="13">
        <f t="shared" si="24"/>
        <v>11.416666666666666</v>
      </c>
      <c r="E194">
        <f t="shared" si="23"/>
        <v>1.1485857680188558</v>
      </c>
    </row>
    <row r="195" spans="2:5">
      <c r="B195">
        <f t="shared" si="21"/>
        <v>690</v>
      </c>
      <c r="C195">
        <f t="shared" si="22"/>
        <v>1.1197249987932234E-9</v>
      </c>
      <c r="D195" s="13">
        <f t="shared" si="24"/>
        <v>11.5</v>
      </c>
      <c r="E195">
        <f t="shared" si="23"/>
        <v>1.1197249987932234</v>
      </c>
    </row>
    <row r="196" spans="2:5">
      <c r="B196">
        <f t="shared" si="21"/>
        <v>695</v>
      </c>
      <c r="C196">
        <f t="shared" si="22"/>
        <v>1.0916407493507354E-9</v>
      </c>
      <c r="D196" s="13">
        <f t="shared" si="24"/>
        <v>11.583333333333334</v>
      </c>
      <c r="E196">
        <f t="shared" si="23"/>
        <v>1.0916407493507354</v>
      </c>
    </row>
    <row r="197" spans="2:5">
      <c r="B197">
        <f t="shared" si="21"/>
        <v>700</v>
      </c>
      <c r="C197">
        <f t="shared" si="22"/>
        <v>1.0643121268673345E-9</v>
      </c>
      <c r="D197" s="13">
        <f t="shared" si="24"/>
        <v>11.666666666666666</v>
      </c>
      <c r="E197">
        <f t="shared" si="23"/>
        <v>1.0643121268673346</v>
      </c>
    </row>
    <row r="198" spans="2:5">
      <c r="B198">
        <f t="shared" si="21"/>
        <v>705</v>
      </c>
      <c r="C198">
        <f t="shared" si="22"/>
        <v>1.0377188006554412E-9</v>
      </c>
      <c r="D198" s="13">
        <f t="shared" si="24"/>
        <v>11.75</v>
      </c>
      <c r="E198">
        <f t="shared" si="23"/>
        <v>1.0377188006554412</v>
      </c>
    </row>
    <row r="199" spans="2:5">
      <c r="B199">
        <f t="shared" si="21"/>
        <v>710</v>
      </c>
      <c r="C199">
        <f t="shared" si="22"/>
        <v>1.0118409870392701E-9</v>
      </c>
      <c r="D199" s="13">
        <f t="shared" si="24"/>
        <v>11.833333333333334</v>
      </c>
      <c r="E199">
        <f t="shared" si="23"/>
        <v>1.0118409870392702</v>
      </c>
    </row>
    <row r="200" spans="2:5">
      <c r="B200">
        <f t="shared" si="21"/>
        <v>715</v>
      </c>
      <c r="C200">
        <f t="shared" si="22"/>
        <v>9.8665943463708076E-10</v>
      </c>
      <c r="D200" s="13">
        <f t="shared" si="24"/>
        <v>11.916666666666666</v>
      </c>
      <c r="E200">
        <f t="shared" si="23"/>
        <v>0.98665943463708072</v>
      </c>
    </row>
    <row r="201" spans="2:5">
      <c r="B201">
        <f t="shared" si="21"/>
        <v>720</v>
      </c>
      <c r="C201">
        <f t="shared" si="22"/>
        <v>9.6215541003942564E-10</v>
      </c>
      <c r="D201" s="13">
        <f t="shared" si="24"/>
        <v>12</v>
      </c>
      <c r="E201">
        <f t="shared" si="23"/>
        <v>0.96215541003942562</v>
      </c>
    </row>
    <row r="202" spans="2:5">
      <c r="B202">
        <f t="shared" si="21"/>
        <v>725</v>
      </c>
      <c r="C202">
        <f t="shared" si="22"/>
        <v>9.3831068387272973E-10</v>
      </c>
      <c r="D202" s="13">
        <f t="shared" si="24"/>
        <v>12.083333333333334</v>
      </c>
      <c r="E202">
        <f t="shared" si="23"/>
        <v>0.93831068387272976</v>
      </c>
    </row>
    <row r="203" spans="2:5">
      <c r="B203">
        <f t="shared" si="21"/>
        <v>730</v>
      </c>
      <c r="C203">
        <f t="shared" si="22"/>
        <v>9.1510751723784549E-10</v>
      </c>
      <c r="D203" s="13">
        <f t="shared" si="24"/>
        <v>12.166666666666666</v>
      </c>
      <c r="E203">
        <f t="shared" si="23"/>
        <v>0.91510751723784545</v>
      </c>
    </row>
    <row r="204" spans="2:5">
      <c r="B204">
        <f t="shared" si="21"/>
        <v>735</v>
      </c>
      <c r="C204">
        <f t="shared" si="22"/>
        <v>8.925286485134821E-10</v>
      </c>
      <c r="D204" s="13">
        <f t="shared" si="24"/>
        <v>12.25</v>
      </c>
      <c r="E204">
        <f t="shared" si="23"/>
        <v>0.89252864851348213</v>
      </c>
    </row>
    <row r="205" spans="2:5">
      <c r="B205">
        <f t="shared" si="21"/>
        <v>740</v>
      </c>
      <c r="C205">
        <f t="shared" si="22"/>
        <v>8.7055728051470334E-10</v>
      </c>
      <c r="D205" s="13">
        <f t="shared" si="24"/>
        <v>12.333333333333334</v>
      </c>
      <c r="E205">
        <f t="shared" si="23"/>
        <v>0.87055728051470338</v>
      </c>
    </row>
    <row r="206" spans="2:5">
      <c r="B206">
        <f t="shared" si="21"/>
        <v>745</v>
      </c>
      <c r="C206">
        <f t="shared" si="22"/>
        <v>8.4917706799693183E-10</v>
      </c>
      <c r="D206" s="13">
        <f t="shared" si="24"/>
        <v>12.416666666666666</v>
      </c>
      <c r="E206">
        <f t="shared" si="23"/>
        <v>0.84917706799693182</v>
      </c>
    </row>
    <row r="207" spans="2:5">
      <c r="B207">
        <f t="shared" si="21"/>
        <v>750</v>
      </c>
      <c r="C207">
        <f t="shared" si="22"/>
        <v>8.2837210549616731E-10</v>
      </c>
      <c r="D207" s="13">
        <f t="shared" si="24"/>
        <v>12.5</v>
      </c>
      <c r="E207">
        <f t="shared" si="23"/>
        <v>0.82837210549616735</v>
      </c>
    </row>
    <row r="208" spans="2:5">
      <c r="B208">
        <f t="shared" si="21"/>
        <v>755</v>
      </c>
      <c r="C208">
        <f t="shared" si="22"/>
        <v>8.0812691549637608E-10</v>
      </c>
      <c r="D208" s="13">
        <f t="shared" si="24"/>
        <v>12.583333333333334</v>
      </c>
      <c r="E208">
        <f t="shared" si="23"/>
        <v>0.80812691549637605</v>
      </c>
    </row>
    <row r="209" spans="2:5">
      <c r="B209">
        <f t="shared" si="21"/>
        <v>760</v>
      </c>
      <c r="C209">
        <f t="shared" si="22"/>
        <v>7.8842643691523939E-10</v>
      </c>
      <c r="D209" s="13">
        <f t="shared" si="24"/>
        <v>12.666666666666666</v>
      </c>
      <c r="E209">
        <f t="shared" si="23"/>
        <v>0.78842643691523939</v>
      </c>
    </row>
    <row r="210" spans="2:5">
      <c r="B210">
        <f t="shared" si="21"/>
        <v>765</v>
      </c>
      <c r="C210">
        <f t="shared" si="22"/>
        <v>7.6925601389970753E-10</v>
      </c>
      <c r="D210" s="13">
        <f t="shared" si="24"/>
        <v>12.75</v>
      </c>
      <c r="E210">
        <f t="shared" si="23"/>
        <v>0.76925601389970755</v>
      </c>
    </row>
    <row r="211" spans="2:5">
      <c r="B211">
        <f t="shared" si="21"/>
        <v>770</v>
      </c>
      <c r="C211">
        <f t="shared" si="22"/>
        <v>7.5060138492301186E-10</v>
      </c>
      <c r="D211" s="13">
        <f t="shared" si="24"/>
        <v>12.833333333333334</v>
      </c>
      <c r="E211">
        <f t="shared" si="23"/>
        <v>0.75060138492301187</v>
      </c>
    </row>
    <row r="212" spans="2:5">
      <c r="B212">
        <f t="shared" si="21"/>
        <v>775</v>
      </c>
      <c r="C212">
        <f t="shared" si="22"/>
        <v>7.3244867217503467E-10</v>
      </c>
      <c r="D212" s="13">
        <f t="shared" si="24"/>
        <v>12.916666666666666</v>
      </c>
      <c r="E212">
        <f t="shared" si="23"/>
        <v>0.73244867217503462</v>
      </c>
    </row>
    <row r="213" spans="2:5">
      <c r="B213">
        <f t="shared" si="21"/>
        <v>780</v>
      </c>
      <c r="C213">
        <f t="shared" si="22"/>
        <v>7.1478437123813347E-10</v>
      </c>
      <c r="D213" s="13">
        <f t="shared" si="24"/>
        <v>13</v>
      </c>
      <c r="E213">
        <f t="shared" si="23"/>
        <v>0.71478437123813343</v>
      </c>
    </row>
    <row r="214" spans="2:5">
      <c r="B214">
        <f t="shared" si="21"/>
        <v>785</v>
      </c>
      <c r="C214">
        <f t="shared" si="22"/>
        <v>6.9759534104075076E-10</v>
      </c>
      <c r="D214" s="13">
        <f t="shared" si="24"/>
        <v>13.083333333333334</v>
      </c>
      <c r="E214">
        <f t="shared" si="23"/>
        <v>0.69759534104075072</v>
      </c>
    </row>
    <row r="215" spans="2:5">
      <c r="B215">
        <f t="shared" si="21"/>
        <v>790</v>
      </c>
      <c r="C215">
        <f t="shared" si="22"/>
        <v>6.8086879408132293E-10</v>
      </c>
      <c r="D215" s="13">
        <f t="shared" si="24"/>
        <v>13.166666666666666</v>
      </c>
      <c r="E215">
        <f t="shared" si="23"/>
        <v>0.68086879408132295</v>
      </c>
    </row>
    <row r="216" spans="2:5">
      <c r="B216">
        <f t="shared" si="21"/>
        <v>795</v>
      </c>
      <c r="C216">
        <f t="shared" si="22"/>
        <v>6.6459228691522703E-10</v>
      </c>
      <c r="D216" s="13">
        <f t="shared" si="24"/>
        <v>13.25</v>
      </c>
      <c r="E216">
        <f t="shared" si="23"/>
        <v>0.66459228691522698</v>
      </c>
    </row>
    <row r="217" spans="2:5">
      <c r="B217">
        <f t="shared" si="21"/>
        <v>800</v>
      </c>
      <c r="C217">
        <f t="shared" si="22"/>
        <v>6.487537108976793E-10</v>
      </c>
      <c r="D217" s="13">
        <f t="shared" si="24"/>
        <v>13.333333333333334</v>
      </c>
      <c r="E217">
        <f t="shared" si="23"/>
        <v>0.6487537108976793</v>
      </c>
    </row>
    <row r="218" spans="2:5">
      <c r="B218">
        <f t="shared" si="21"/>
        <v>805</v>
      </c>
      <c r="C218">
        <f t="shared" si="22"/>
        <v>6.3334128317570635E-10</v>
      </c>
      <c r="D218" s="13">
        <f t="shared" si="24"/>
        <v>13.416666666666666</v>
      </c>
      <c r="E218">
        <f t="shared" si="23"/>
        <v>0.63334128317570637</v>
      </c>
    </row>
    <row r="219" spans="2:5">
      <c r="B219">
        <f t="shared" si="21"/>
        <v>810</v>
      </c>
      <c r="C219">
        <f t="shared" si="22"/>
        <v>6.1834353792247934E-10</v>
      </c>
      <c r="D219" s="13">
        <f t="shared" si="24"/>
        <v>13.5</v>
      </c>
      <c r="E219">
        <f t="shared" si="23"/>
        <v>0.61834353792247931</v>
      </c>
    </row>
    <row r="220" spans="2:5">
      <c r="B220">
        <f t="shared" si="21"/>
        <v>815</v>
      </c>
      <c r="C220">
        <f t="shared" si="22"/>
        <v>6.0374931780750007E-10</v>
      </c>
      <c r="D220" s="13">
        <f t="shared" si="24"/>
        <v>13.583333333333334</v>
      </c>
      <c r="E220">
        <f t="shared" si="23"/>
        <v>0.60374931780750007</v>
      </c>
    </row>
    <row r="221" spans="2:5">
      <c r="B221">
        <f t="shared" si="21"/>
        <v>820</v>
      </c>
      <c r="C221">
        <f t="shared" si="22"/>
        <v>5.8954776569628204E-10</v>
      </c>
      <c r="D221" s="13">
        <f t="shared" si="24"/>
        <v>13.666666666666666</v>
      </c>
      <c r="E221">
        <f t="shared" si="23"/>
        <v>0.58954776569628209</v>
      </c>
    </row>
    <row r="222" spans="2:5">
      <c r="B222">
        <f t="shared" si="21"/>
        <v>825</v>
      </c>
      <c r="C222">
        <f t="shared" si="22"/>
        <v>5.7572831657336316E-10</v>
      </c>
      <c r="D222" s="13">
        <f t="shared" si="24"/>
        <v>13.75</v>
      </c>
      <c r="E222">
        <f t="shared" si="23"/>
        <v>0.57572831657336321</v>
      </c>
    </row>
    <row r="223" spans="2:5">
      <c r="B223">
        <f t="shared" ref="B223:B286" si="25">B222+5</f>
        <v>830</v>
      </c>
      <c r="C223">
        <f t="shared" ref="C223:C261" si="26">$I$36*EXP(-$I$32*(B223-180))+(1/$I$32)*($I$33+$I$34*((B223-180)-1/$I$32))</f>
        <v>5.622806896826315E-10</v>
      </c>
      <c r="D223" s="13">
        <f t="shared" si="24"/>
        <v>13.833333333333334</v>
      </c>
      <c r="E223">
        <f t="shared" si="23"/>
        <v>0.56228068968263145</v>
      </c>
    </row>
    <row r="224" spans="2:5">
      <c r="B224">
        <f t="shared" si="25"/>
        <v>835</v>
      </c>
      <c r="C224">
        <f t="shared" si="26"/>
        <v>5.4919488087912276E-10</v>
      </c>
      <c r="D224" s="13">
        <f t="shared" si="24"/>
        <v>13.916666666666666</v>
      </c>
      <c r="E224">
        <f t="shared" si="23"/>
        <v>0.54919488087912272</v>
      </c>
    </row>
    <row r="225" spans="2:5">
      <c r="B225">
        <f t="shared" si="25"/>
        <v>840</v>
      </c>
      <c r="C225">
        <f t="shared" si="26"/>
        <v>5.3646115518659902E-10</v>
      </c>
      <c r="D225" s="13">
        <f t="shared" si="24"/>
        <v>14</v>
      </c>
      <c r="E225">
        <f t="shared" si="23"/>
        <v>0.53646115518659898</v>
      </c>
    </row>
    <row r="226" spans="2:5">
      <c r="B226">
        <f t="shared" si="25"/>
        <v>845</v>
      </c>
      <c r="C226">
        <f t="shared" si="26"/>
        <v>5.2407003955536923E-10</v>
      </c>
      <c r="D226" s="13">
        <f t="shared" si="24"/>
        <v>14.083333333333334</v>
      </c>
      <c r="E226">
        <f t="shared" si="23"/>
        <v>0.52407003955536924</v>
      </c>
    </row>
    <row r="227" spans="2:5">
      <c r="B227">
        <f t="shared" si="25"/>
        <v>850</v>
      </c>
      <c r="C227">
        <f t="shared" si="26"/>
        <v>5.1201231581496755E-10</v>
      </c>
      <c r="D227" s="13">
        <f t="shared" si="24"/>
        <v>14.166666666666666</v>
      </c>
      <c r="E227">
        <f t="shared" si="23"/>
        <v>0.51201231581496753</v>
      </c>
    </row>
    <row r="228" spans="2:5">
      <c r="B228">
        <f t="shared" si="25"/>
        <v>855</v>
      </c>
      <c r="C228">
        <f t="shared" si="26"/>
        <v>5.0027901381644373E-10</v>
      </c>
      <c r="D228" s="13">
        <f t="shared" si="24"/>
        <v>14.25</v>
      </c>
      <c r="E228">
        <f t="shared" si="23"/>
        <v>0.50027901381644369</v>
      </c>
    </row>
    <row r="229" spans="2:5">
      <c r="B229">
        <f t="shared" si="25"/>
        <v>860</v>
      </c>
      <c r="C229">
        <f t="shared" si="26"/>
        <v>4.8886140475916622E-10</v>
      </c>
      <c r="D229" s="13">
        <f t="shared" si="24"/>
        <v>14.333333333333334</v>
      </c>
      <c r="E229">
        <f t="shared" si="23"/>
        <v>0.48886140475916623</v>
      </c>
    </row>
    <row r="230" spans="2:5">
      <c r="B230">
        <f t="shared" si="25"/>
        <v>865</v>
      </c>
      <c r="C230">
        <f t="shared" si="26"/>
        <v>4.7775099469717095E-10</v>
      </c>
      <c r="D230" s="13">
        <f t="shared" si="24"/>
        <v>14.416666666666666</v>
      </c>
      <c r="E230">
        <f t="shared" si="23"/>
        <v>0.47775099469717097</v>
      </c>
    </row>
    <row r="231" spans="2:5">
      <c r="B231">
        <f t="shared" si="25"/>
        <v>870</v>
      </c>
      <c r="C231">
        <f t="shared" si="26"/>
        <v>4.6693951822022834E-10</v>
      </c>
      <c r="D231" s="13">
        <f t="shared" si="24"/>
        <v>14.5</v>
      </c>
      <c r="E231">
        <f t="shared" ref="E231:E294" si="27">C231*10^9</f>
        <v>0.46693951822022833</v>
      </c>
    </row>
    <row r="232" spans="2:5">
      <c r="B232">
        <f t="shared" si="25"/>
        <v>875</v>
      </c>
      <c r="C232">
        <f t="shared" si="26"/>
        <v>4.5641893230492363E-10</v>
      </c>
      <c r="D232" s="13">
        <f t="shared" ref="D232:D295" si="28">B232/60</f>
        <v>14.583333333333334</v>
      </c>
      <c r="E232">
        <f t="shared" si="27"/>
        <v>0.45641893230492364</v>
      </c>
    </row>
    <row r="233" spans="2:5">
      <c r="B233">
        <f t="shared" si="25"/>
        <v>880</v>
      </c>
      <c r="C233">
        <f t="shared" si="26"/>
        <v>4.4618141033118076E-10</v>
      </c>
      <c r="D233" s="13">
        <f t="shared" si="28"/>
        <v>14.666666666666666</v>
      </c>
      <c r="E233">
        <f t="shared" si="27"/>
        <v>0.44618141033118075</v>
      </c>
    </row>
    <row r="234" spans="2:5">
      <c r="B234">
        <f t="shared" si="25"/>
        <v>885</v>
      </c>
      <c r="C234">
        <f t="shared" si="26"/>
        <v>4.3621933625977338E-10</v>
      </c>
      <c r="D234" s="13">
        <f t="shared" si="28"/>
        <v>14.75</v>
      </c>
      <c r="E234">
        <f t="shared" si="27"/>
        <v>0.43621933625977338</v>
      </c>
    </row>
    <row r="235" spans="2:5">
      <c r="B235">
        <f t="shared" si="25"/>
        <v>890</v>
      </c>
      <c r="C235">
        <f t="shared" si="26"/>
        <v>4.2652529896649658E-10</v>
      </c>
      <c r="D235" s="13">
        <f t="shared" si="28"/>
        <v>14.833333333333334</v>
      </c>
      <c r="E235">
        <f t="shared" si="27"/>
        <v>0.4265252989664966</v>
      </c>
    </row>
    <row r="236" spans="2:5">
      <c r="B236">
        <f t="shared" si="25"/>
        <v>895</v>
      </c>
      <c r="C236">
        <f t="shared" si="26"/>
        <v>4.1709208672877939E-10</v>
      </c>
      <c r="D236" s="13">
        <f t="shared" si="28"/>
        <v>14.916666666666666</v>
      </c>
      <c r="E236">
        <f t="shared" si="27"/>
        <v>0.4170920867287794</v>
      </c>
    </row>
    <row r="237" spans="2:5">
      <c r="B237">
        <f t="shared" si="25"/>
        <v>900</v>
      </c>
      <c r="C237">
        <f t="shared" si="26"/>
        <v>4.0791268186064155E-10</v>
      </c>
      <c r="D237" s="13">
        <f t="shared" si="28"/>
        <v>15</v>
      </c>
      <c r="E237">
        <f t="shared" si="27"/>
        <v>0.40791268186064156</v>
      </c>
    </row>
    <row r="238" spans="2:5">
      <c r="B238">
        <f t="shared" si="25"/>
        <v>905</v>
      </c>
      <c r="C238">
        <f t="shared" si="26"/>
        <v>3.9898025549199819E-10</v>
      </c>
      <c r="D238" s="13">
        <f t="shared" si="28"/>
        <v>15.083333333333334</v>
      </c>
      <c r="E238">
        <f t="shared" si="27"/>
        <v>0.39898025549199817</v>
      </c>
    </row>
    <row r="239" spans="2:5">
      <c r="B239">
        <f t="shared" si="25"/>
        <v>910</v>
      </c>
      <c r="C239">
        <f t="shared" si="26"/>
        <v>3.9028816248843285E-10</v>
      </c>
      <c r="D239" s="13">
        <f t="shared" si="28"/>
        <v>15.166666666666666</v>
      </c>
      <c r="E239">
        <f t="shared" si="27"/>
        <v>0.39028816248843284</v>
      </c>
    </row>
    <row r="240" spans="2:5">
      <c r="B240">
        <f t="shared" si="25"/>
        <v>915</v>
      </c>
      <c r="C240">
        <f t="shared" si="26"/>
        <v>3.818299365076569E-10</v>
      </c>
      <c r="D240" s="13">
        <f t="shared" si="28"/>
        <v>15.25</v>
      </c>
      <c r="E240">
        <f t="shared" si="27"/>
        <v>0.3818299365076569</v>
      </c>
    </row>
    <row r="241" spans="2:5">
      <c r="B241">
        <f t="shared" si="25"/>
        <v>920</v>
      </c>
      <c r="C241">
        <f t="shared" si="26"/>
        <v>3.7359928518897784E-10</v>
      </c>
      <c r="D241" s="13">
        <f t="shared" si="28"/>
        <v>15.333333333333334</v>
      </c>
      <c r="E241">
        <f t="shared" si="27"/>
        <v>0.37359928518897784</v>
      </c>
    </row>
    <row r="242" spans="2:5">
      <c r="B242">
        <f t="shared" si="25"/>
        <v>925</v>
      </c>
      <c r="C242">
        <f t="shared" si="26"/>
        <v>3.6559008547219997E-10</v>
      </c>
      <c r="D242" s="13">
        <f t="shared" si="28"/>
        <v>15.416666666666666</v>
      </c>
      <c r="E242">
        <f t="shared" si="27"/>
        <v>0.36559008547219995</v>
      </c>
    </row>
    <row r="243" spans="2:5">
      <c r="B243">
        <f t="shared" si="25"/>
        <v>930</v>
      </c>
      <c r="C243">
        <f t="shared" si="26"/>
        <v>3.5779637904247278E-10</v>
      </c>
      <c r="D243" s="13">
        <f t="shared" si="28"/>
        <v>15.5</v>
      </c>
      <c r="E243">
        <f t="shared" si="27"/>
        <v>0.3577963790424728</v>
      </c>
    </row>
    <row r="244" spans="2:5">
      <c r="B244">
        <f t="shared" si="25"/>
        <v>935</v>
      </c>
      <c r="C244">
        <f t="shared" si="26"/>
        <v>3.5021236789769776E-10</v>
      </c>
      <c r="D244" s="13">
        <f t="shared" si="28"/>
        <v>15.583333333333334</v>
      </c>
      <c r="E244">
        <f t="shared" si="27"/>
        <v>0.35021236789769777</v>
      </c>
    </row>
    <row r="245" spans="2:5">
      <c r="B245">
        <f t="shared" si="25"/>
        <v>940</v>
      </c>
      <c r="C245">
        <f t="shared" si="26"/>
        <v>3.4283241003519904E-10</v>
      </c>
      <c r="D245" s="13">
        <f t="shared" si="28"/>
        <v>15.666666666666666</v>
      </c>
      <c r="E245">
        <f t="shared" si="27"/>
        <v>0.34283241003519904</v>
      </c>
    </row>
    <row r="246" spans="2:5">
      <c r="B246">
        <f t="shared" si="25"/>
        <v>945</v>
      </c>
      <c r="C246">
        <f t="shared" si="26"/>
        <v>3.3565101525444618E-10</v>
      </c>
      <c r="D246" s="13">
        <f t="shared" si="28"/>
        <v>15.75</v>
      </c>
      <c r="E246">
        <f t="shared" si="27"/>
        <v>0.33565101525444618</v>
      </c>
    </row>
    <row r="247" spans="2:5">
      <c r="B247">
        <f t="shared" si="25"/>
        <v>950</v>
      </c>
      <c r="C247">
        <f t="shared" si="26"/>
        <v>3.2866284107270924E-10</v>
      </c>
      <c r="D247" s="13">
        <f t="shared" si="28"/>
        <v>15.833333333333334</v>
      </c>
      <c r="E247">
        <f t="shared" si="27"/>
        <v>0.32866284107270921</v>
      </c>
    </row>
    <row r="248" spans="2:5">
      <c r="B248">
        <f t="shared" si="25"/>
        <v>955</v>
      </c>
      <c r="C248">
        <f t="shared" si="26"/>
        <v>3.2186268875060314E-10</v>
      </c>
      <c r="D248" s="13">
        <f t="shared" si="28"/>
        <v>15.916666666666666</v>
      </c>
      <c r="E248">
        <f t="shared" si="27"/>
        <v>0.32186268875060314</v>
      </c>
    </row>
    <row r="249" spans="2:5">
      <c r="B249">
        <f t="shared" si="25"/>
        <v>960</v>
      </c>
      <c r="C249">
        <f t="shared" si="26"/>
        <v>3.1524549942457081E-10</v>
      </c>
      <c r="D249" s="13">
        <f t="shared" si="28"/>
        <v>16</v>
      </c>
      <c r="E249">
        <f t="shared" si="27"/>
        <v>0.31524549942457081</v>
      </c>
    </row>
    <row r="250" spans="2:5">
      <c r="B250">
        <f t="shared" si="25"/>
        <v>965</v>
      </c>
      <c r="C250">
        <f t="shared" si="26"/>
        <v>3.088063503434225E-10</v>
      </c>
      <c r="D250" s="13">
        <f t="shared" si="28"/>
        <v>16.083333333333332</v>
      </c>
      <c r="E250">
        <f t="shared" si="27"/>
        <v>0.30880635034342252</v>
      </c>
    </row>
    <row r="251" spans="2:5">
      <c r="B251">
        <f t="shared" si="25"/>
        <v>970</v>
      </c>
      <c r="C251">
        <f t="shared" si="26"/>
        <v>3.0254045120613558E-10</v>
      </c>
      <c r="D251" s="13">
        <f t="shared" si="28"/>
        <v>16.166666666666668</v>
      </c>
      <c r="E251">
        <f t="shared" si="27"/>
        <v>0.3025404512061356</v>
      </c>
    </row>
    <row r="252" spans="2:5">
      <c r="B252">
        <f t="shared" si="25"/>
        <v>975</v>
      </c>
      <c r="C252">
        <f t="shared" si="26"/>
        <v>2.9644314059818599E-10</v>
      </c>
      <c r="D252" s="13">
        <f t="shared" si="28"/>
        <v>16.25</v>
      </c>
      <c r="E252">
        <f t="shared" si="27"/>
        <v>0.29644314059818599</v>
      </c>
    </row>
    <row r="253" spans="2:5">
      <c r="B253">
        <f t="shared" si="25"/>
        <v>980</v>
      </c>
      <c r="C253">
        <f t="shared" si="26"/>
        <v>2.9050988252376511E-10</v>
      </c>
      <c r="D253" s="13">
        <f t="shared" si="28"/>
        <v>16.333333333333332</v>
      </c>
      <c r="E253">
        <f t="shared" si="27"/>
        <v>0.29050988252376514</v>
      </c>
    </row>
    <row r="254" spans="2:5">
      <c r="B254">
        <f t="shared" si="25"/>
        <v>985</v>
      </c>
      <c r="C254">
        <f t="shared" si="26"/>
        <v>2.8473626303129841E-10</v>
      </c>
      <c r="D254" s="13">
        <f t="shared" si="28"/>
        <v>16.416666666666668</v>
      </c>
      <c r="E254">
        <f t="shared" si="27"/>
        <v>0.2847362630312984</v>
      </c>
    </row>
    <row r="255" spans="2:5">
      <c r="B255">
        <f t="shared" si="25"/>
        <v>990</v>
      </c>
      <c r="C255">
        <f t="shared" si="26"/>
        <v>2.7911798692975822E-10</v>
      </c>
      <c r="D255" s="13">
        <f t="shared" si="28"/>
        <v>16.5</v>
      </c>
      <c r="E255">
        <f t="shared" si="27"/>
        <v>0.2791179869297582</v>
      </c>
    </row>
    <row r="256" spans="2:5">
      <c r="B256">
        <f t="shared" si="25"/>
        <v>995</v>
      </c>
      <c r="C256">
        <f t="shared" si="26"/>
        <v>2.7365087459332451E-10</v>
      </c>
      <c r="D256" s="13">
        <f t="shared" si="28"/>
        <v>16.583333333333332</v>
      </c>
      <c r="E256">
        <f t="shared" si="27"/>
        <v>0.27365087459332449</v>
      </c>
    </row>
    <row r="257" spans="2:5">
      <c r="B257">
        <f t="shared" si="25"/>
        <v>1000</v>
      </c>
      <c r="C257">
        <f t="shared" si="26"/>
        <v>2.6833085885202039E-10</v>
      </c>
      <c r="D257" s="13">
        <f t="shared" si="28"/>
        <v>16.666666666666668</v>
      </c>
      <c r="E257">
        <f t="shared" si="27"/>
        <v>0.2683308588520204</v>
      </c>
    </row>
    <row r="258" spans="2:5">
      <c r="B258">
        <f t="shared" si="25"/>
        <v>1005</v>
      </c>
      <c r="C258">
        <f t="shared" si="26"/>
        <v>2.6315398196600707E-10</v>
      </c>
      <c r="D258" s="13">
        <f t="shared" si="28"/>
        <v>16.75</v>
      </c>
      <c r="E258">
        <f t="shared" si="27"/>
        <v>0.26315398196600709</v>
      </c>
    </row>
    <row r="259" spans="2:5">
      <c r="B259">
        <f t="shared" si="25"/>
        <v>1010</v>
      </c>
      <c r="C259">
        <f t="shared" si="26"/>
        <v>2.5811639268128629E-10</v>
      </c>
      <c r="D259" s="13">
        <f t="shared" si="28"/>
        <v>16.833333333333332</v>
      </c>
      <c r="E259">
        <f t="shared" si="27"/>
        <v>0.25811639268128628</v>
      </c>
    </row>
    <row r="260" spans="2:5">
      <c r="B260">
        <f t="shared" si="25"/>
        <v>1015</v>
      </c>
      <c r="C260">
        <f t="shared" si="26"/>
        <v>2.5321434336462259E-10</v>
      </c>
      <c r="D260" s="13">
        <f t="shared" si="28"/>
        <v>16.916666666666668</v>
      </c>
      <c r="E260">
        <f t="shared" si="27"/>
        <v>0.25321434336462256</v>
      </c>
    </row>
    <row r="261" spans="2:5">
      <c r="B261" s="16">
        <f t="shared" si="25"/>
        <v>1020</v>
      </c>
      <c r="C261">
        <f t="shared" si="26"/>
        <v>2.4844418721555178E-10</v>
      </c>
      <c r="D261" s="13">
        <f t="shared" si="28"/>
        <v>17</v>
      </c>
      <c r="E261">
        <f t="shared" si="27"/>
        <v>0.24844418721555178</v>
      </c>
    </row>
    <row r="262" spans="2:5">
      <c r="B262">
        <f t="shared" si="25"/>
        <v>1025</v>
      </c>
      <c r="C262">
        <f>$J$36*EXP(-$J$32*(B262-1020))+(1/$J$32)*($J$33+$J$34*((B262-1020)-1/$J$32))</f>
        <v>2.4382764241917589E-10</v>
      </c>
      <c r="D262" s="13">
        <f t="shared" si="28"/>
        <v>17.083333333333332</v>
      </c>
      <c r="E262">
        <f t="shared" si="27"/>
        <v>0.2438276424191759</v>
      </c>
    </row>
    <row r="263" spans="2:5">
      <c r="B263">
        <f t="shared" si="25"/>
        <v>1030</v>
      </c>
      <c r="C263">
        <f t="shared" ref="C263:C273" si="29">$J$36*EXP(-$J$32*(B263-1020))+(1/$J$32)*($J$33+$J$34*((B263-1020)-1/$J$32))</f>
        <v>2.3938561414741449E-10</v>
      </c>
      <c r="D263" s="13">
        <f t="shared" si="28"/>
        <v>17.166666666666668</v>
      </c>
      <c r="E263">
        <f t="shared" si="27"/>
        <v>0.23938561414741449</v>
      </c>
    </row>
    <row r="264" spans="2:5">
      <c r="B264">
        <f t="shared" si="25"/>
        <v>1035</v>
      </c>
      <c r="C264">
        <f t="shared" si="29"/>
        <v>2.3511340690747632E-10</v>
      </c>
      <c r="D264" s="13">
        <f t="shared" si="28"/>
        <v>17.25</v>
      </c>
      <c r="E264">
        <f t="shared" si="27"/>
        <v>0.23511340690747631</v>
      </c>
    </row>
    <row r="265" spans="2:5">
      <c r="B265">
        <f t="shared" si="25"/>
        <v>1040</v>
      </c>
      <c r="C265">
        <f t="shared" si="29"/>
        <v>2.310064515421856E-10</v>
      </c>
      <c r="D265" s="13">
        <f t="shared" si="28"/>
        <v>17.333333333333332</v>
      </c>
      <c r="E265">
        <f t="shared" si="27"/>
        <v>0.2310064515421856</v>
      </c>
    </row>
    <row r="266" spans="2:5">
      <c r="B266">
        <f t="shared" si="25"/>
        <v>1045</v>
      </c>
      <c r="C266">
        <f t="shared" si="29"/>
        <v>2.270603018308314E-10</v>
      </c>
      <c r="D266" s="13">
        <f t="shared" si="28"/>
        <v>17.416666666666668</v>
      </c>
      <c r="E266">
        <f t="shared" si="27"/>
        <v>0.2270603018308314</v>
      </c>
    </row>
    <row r="267" spans="2:5">
      <c r="B267">
        <f t="shared" si="25"/>
        <v>1050</v>
      </c>
      <c r="C267">
        <f t="shared" si="29"/>
        <v>2.2327063118147337E-10</v>
      </c>
      <c r="D267" s="13">
        <f t="shared" si="28"/>
        <v>17.5</v>
      </c>
      <c r="E267">
        <f t="shared" si="27"/>
        <v>0.22327063118147336</v>
      </c>
    </row>
    <row r="268" spans="2:5">
      <c r="B268">
        <f t="shared" si="25"/>
        <v>1055</v>
      </c>
      <c r="C268">
        <f t="shared" si="29"/>
        <v>2.1963322941224365E-10</v>
      </c>
      <c r="D268" s="13">
        <f t="shared" si="28"/>
        <v>17.583333333333332</v>
      </c>
      <c r="E268">
        <f t="shared" si="27"/>
        <v>0.21963322941224364</v>
      </c>
    </row>
    <row r="269" spans="2:5">
      <c r="B269">
        <f t="shared" si="25"/>
        <v>1060</v>
      </c>
      <c r="C269">
        <f t="shared" si="29"/>
        <v>2.1614399961924982E-10</v>
      </c>
      <c r="D269" s="13">
        <f t="shared" si="28"/>
        <v>17.666666666666668</v>
      </c>
      <c r="E269">
        <f t="shared" si="27"/>
        <v>0.21614399961924982</v>
      </c>
    </row>
    <row r="270" spans="2:5">
      <c r="B270">
        <f t="shared" si="25"/>
        <v>1065</v>
      </c>
      <c r="C270">
        <f t="shared" si="29"/>
        <v>2.1279895512874958E-10</v>
      </c>
      <c r="D270" s="13">
        <f t="shared" si="28"/>
        <v>17.75</v>
      </c>
      <c r="E270">
        <f t="shared" si="27"/>
        <v>0.21279895512874958</v>
      </c>
    </row>
    <row r="271" spans="2:5">
      <c r="B271">
        <f t="shared" si="25"/>
        <v>1070</v>
      </c>
      <c r="C271">
        <f t="shared" si="29"/>
        <v>2.0959421653132905E-10</v>
      </c>
      <c r="D271" s="13">
        <f t="shared" si="28"/>
        <v>17.833333333333332</v>
      </c>
      <c r="E271">
        <f t="shared" si="27"/>
        <v>0.20959421653132904</v>
      </c>
    </row>
    <row r="272" spans="2:5">
      <c r="B272">
        <f t="shared" si="25"/>
        <v>1075</v>
      </c>
      <c r="C272">
        <f t="shared" si="29"/>
        <v>2.0652600879587889E-10</v>
      </c>
      <c r="D272" s="13">
        <f t="shared" si="28"/>
        <v>17.916666666666668</v>
      </c>
      <c r="E272">
        <f t="shared" si="27"/>
        <v>0.2065260087958789</v>
      </c>
    </row>
    <row r="273" spans="2:5">
      <c r="B273" s="16">
        <f t="shared" si="25"/>
        <v>1080</v>
      </c>
      <c r="C273">
        <f t="shared" si="29"/>
        <v>2.035906584612206E-10</v>
      </c>
      <c r="D273" s="13">
        <f t="shared" si="28"/>
        <v>18</v>
      </c>
      <c r="E273">
        <f t="shared" si="27"/>
        <v>0.2035906584612206</v>
      </c>
    </row>
    <row r="274" spans="2:5">
      <c r="B274">
        <f t="shared" si="25"/>
        <v>1085</v>
      </c>
      <c r="C274">
        <f>$K$36*EXP(-$K$32*(B274-1080))+(1/$K$32)*($K$33+$K$34*((B274-1080)-1/$K$32))</f>
        <v>2.0075932403752203E-10</v>
      </c>
      <c r="D274" s="13">
        <f t="shared" si="28"/>
        <v>18.083333333333332</v>
      </c>
      <c r="E274">
        <f t="shared" si="27"/>
        <v>0.20075932403752203</v>
      </c>
    </row>
    <row r="275" spans="2:5">
      <c r="B275">
        <f t="shared" si="25"/>
        <v>1090</v>
      </c>
      <c r="C275">
        <f t="shared" ref="C275:C338" si="30">$K$36*EXP(-$K$32*(B275-1080))+(1/$K$32)*($K$33+$K$34*((B275-1080)-1/$K$32))</f>
        <v>1.980041687057774E-10</v>
      </c>
      <c r="D275" s="13">
        <f t="shared" si="28"/>
        <v>18.166666666666668</v>
      </c>
      <c r="E275">
        <f t="shared" si="27"/>
        <v>0.19800416870577739</v>
      </c>
    </row>
    <row r="276" spans="2:5">
      <c r="B276">
        <f t="shared" si="25"/>
        <v>1095</v>
      </c>
      <c r="C276">
        <f t="shared" si="30"/>
        <v>1.9532314281264929E-10</v>
      </c>
      <c r="D276" s="13">
        <f t="shared" si="28"/>
        <v>18.25</v>
      </c>
      <c r="E276">
        <f t="shared" si="27"/>
        <v>0.19532314281264929</v>
      </c>
    </row>
    <row r="277" spans="2:5">
      <c r="B277">
        <f t="shared" si="25"/>
        <v>1100</v>
      </c>
      <c r="C277">
        <f t="shared" si="30"/>
        <v>1.927142518521996E-10</v>
      </c>
      <c r="D277" s="13">
        <f t="shared" si="28"/>
        <v>18.333333333333332</v>
      </c>
      <c r="E277">
        <f t="shared" si="27"/>
        <v>0.19271425185219959</v>
      </c>
    </row>
    <row r="278" spans="2:5">
      <c r="B278">
        <f t="shared" si="25"/>
        <v>1105</v>
      </c>
      <c r="C278">
        <f t="shared" si="30"/>
        <v>1.9017555498210897E-10</v>
      </c>
      <c r="D278" s="13">
        <f t="shared" si="28"/>
        <v>18.416666666666668</v>
      </c>
      <c r="E278">
        <f t="shared" si="27"/>
        <v>0.19017555498210897</v>
      </c>
    </row>
    <row r="279" spans="2:5">
      <c r="B279">
        <f t="shared" si="25"/>
        <v>1110</v>
      </c>
      <c r="C279">
        <f t="shared" si="30"/>
        <v>1.8770516357981866E-10</v>
      </c>
      <c r="D279" s="13">
        <f t="shared" si="28"/>
        <v>18.5</v>
      </c>
      <c r="E279">
        <f t="shared" si="27"/>
        <v>0.18770516357981865</v>
      </c>
    </row>
    <row r="280" spans="2:5">
      <c r="B280">
        <f t="shared" si="25"/>
        <v>1115</v>
      </c>
      <c r="C280">
        <f t="shared" si="30"/>
        <v>1.8530123983752011E-10</v>
      </c>
      <c r="D280" s="13">
        <f t="shared" si="28"/>
        <v>18.583333333333332</v>
      </c>
      <c r="E280">
        <f t="shared" si="27"/>
        <v>0.18530123983752012</v>
      </c>
    </row>
    <row r="281" spans="2:5">
      <c r="B281">
        <f t="shared" si="25"/>
        <v>1120</v>
      </c>
      <c r="C281">
        <f t="shared" si="30"/>
        <v>1.8296199539494752E-10</v>
      </c>
      <c r="D281" s="13">
        <f t="shared" si="28"/>
        <v>18.666666666666668</v>
      </c>
      <c r="E281">
        <f t="shared" si="27"/>
        <v>0.18296199539494751</v>
      </c>
    </row>
    <row r="282" spans="2:5">
      <c r="B282">
        <f t="shared" si="25"/>
        <v>1125</v>
      </c>
      <c r="C282">
        <f t="shared" si="30"/>
        <v>1.8068569000895612E-10</v>
      </c>
      <c r="D282" s="13">
        <f t="shared" si="28"/>
        <v>18.75</v>
      </c>
      <c r="E282">
        <f t="shared" si="27"/>
        <v>0.18068569000895612</v>
      </c>
    </row>
    <row r="283" spans="2:5">
      <c r="B283">
        <f t="shared" si="25"/>
        <v>1130</v>
      </c>
      <c r="C283">
        <f t="shared" si="30"/>
        <v>1.7847063025889644E-10</v>
      </c>
      <c r="D283" s="13">
        <f t="shared" si="28"/>
        <v>18.833333333333332</v>
      </c>
      <c r="E283">
        <f t="shared" si="27"/>
        <v>0.17847063025889642</v>
      </c>
    </row>
    <row r="284" spans="2:5">
      <c r="B284">
        <f t="shared" si="25"/>
        <v>1135</v>
      </c>
      <c r="C284">
        <f t="shared" si="30"/>
        <v>1.7631516828682118E-10</v>
      </c>
      <c r="D284" s="13">
        <f t="shared" si="28"/>
        <v>18.916666666666668</v>
      </c>
      <c r="E284">
        <f t="shared" si="27"/>
        <v>0.17631516828682117</v>
      </c>
    </row>
    <row r="285" spans="2:5">
      <c r="B285">
        <f t="shared" si="25"/>
        <v>1140</v>
      </c>
      <c r="C285">
        <f t="shared" si="30"/>
        <v>1.7421770057158804E-10</v>
      </c>
      <c r="D285" s="13">
        <f t="shared" si="28"/>
        <v>19</v>
      </c>
      <c r="E285">
        <f t="shared" si="27"/>
        <v>0.17421770057158803</v>
      </c>
    </row>
    <row r="286" spans="2:5">
      <c r="B286">
        <f t="shared" si="25"/>
        <v>1145</v>
      </c>
      <c r="C286">
        <f t="shared" si="30"/>
        <v>1.7217666673594605E-10</v>
      </c>
      <c r="D286" s="13">
        <f t="shared" si="28"/>
        <v>19.083333333333332</v>
      </c>
      <c r="E286">
        <f t="shared" si="27"/>
        <v>0.17217666673594606</v>
      </c>
    </row>
    <row r="287" spans="2:5">
      <c r="B287">
        <f t="shared" ref="B287:B337" si="31">B286+5</f>
        <v>1150</v>
      </c>
      <c r="C287">
        <f t="shared" si="30"/>
        <v>1.7019054838571793E-10</v>
      </c>
      <c r="D287" s="13">
        <f t="shared" si="28"/>
        <v>19.166666666666668</v>
      </c>
      <c r="E287">
        <f t="shared" si="27"/>
        <v>0.17019054838571793</v>
      </c>
    </row>
    <row r="288" spans="2:5">
      <c r="B288">
        <f t="shared" si="31"/>
        <v>1155</v>
      </c>
      <c r="C288">
        <f t="shared" si="30"/>
        <v>1.6825786798021553E-10</v>
      </c>
      <c r="D288" s="13">
        <f t="shared" si="28"/>
        <v>19.25</v>
      </c>
      <c r="E288">
        <f t="shared" si="27"/>
        <v>0.16825786798021553</v>
      </c>
    </row>
    <row r="289" spans="2:5">
      <c r="B289">
        <f t="shared" si="31"/>
        <v>1160</v>
      </c>
      <c r="C289">
        <f t="shared" si="30"/>
        <v>1.663771877330469E-10</v>
      </c>
      <c r="D289" s="13">
        <f t="shared" si="28"/>
        <v>19.333333333333332</v>
      </c>
      <c r="E289">
        <f t="shared" si="27"/>
        <v>0.16637718773304691</v>
      </c>
    </row>
    <row r="290" spans="2:5">
      <c r="B290">
        <f t="shared" si="31"/>
        <v>1165</v>
      </c>
      <c r="C290">
        <f t="shared" si="30"/>
        <v>1.6454710854249875E-10</v>
      </c>
      <c r="D290" s="13">
        <f t="shared" si="28"/>
        <v>19.416666666666668</v>
      </c>
      <c r="E290">
        <f t="shared" si="27"/>
        <v>0.16454710854249877</v>
      </c>
    </row>
    <row r="291" spans="2:5">
      <c r="B291">
        <f t="shared" si="31"/>
        <v>1170</v>
      </c>
      <c r="C291">
        <f t="shared" si="30"/>
        <v>1.6276626895069699E-10</v>
      </c>
      <c r="D291" s="13">
        <f t="shared" si="28"/>
        <v>19.5</v>
      </c>
      <c r="E291">
        <f t="shared" si="27"/>
        <v>0.16276626895069699</v>
      </c>
    </row>
    <row r="292" spans="2:5">
      <c r="B292">
        <f t="shared" si="31"/>
        <v>1175</v>
      </c>
      <c r="C292">
        <f t="shared" si="30"/>
        <v>1.6103334413077227E-10</v>
      </c>
      <c r="D292" s="13">
        <f t="shared" si="28"/>
        <v>19.583333333333332</v>
      </c>
      <c r="E292">
        <f t="shared" si="27"/>
        <v>0.16103334413077228</v>
      </c>
    </row>
    <row r="293" spans="2:5">
      <c r="B293">
        <f t="shared" si="31"/>
        <v>1180</v>
      </c>
      <c r="C293">
        <f t="shared" si="30"/>
        <v>1.5934704490127635E-10</v>
      </c>
      <c r="D293" s="13">
        <f t="shared" si="28"/>
        <v>19.666666666666668</v>
      </c>
      <c r="E293">
        <f t="shared" si="27"/>
        <v>0.15934704490127635</v>
      </c>
    </row>
    <row r="294" spans="2:5">
      <c r="B294">
        <f t="shared" si="31"/>
        <v>1185</v>
      </c>
      <c r="C294">
        <f t="shared" si="30"/>
        <v>1.5770611676711636E-10</v>
      </c>
      <c r="D294" s="13">
        <f t="shared" si="28"/>
        <v>19.75</v>
      </c>
      <c r="E294">
        <f t="shared" si="27"/>
        <v>0.15770611676711635</v>
      </c>
    </row>
    <row r="295" spans="2:5">
      <c r="B295">
        <f t="shared" si="31"/>
        <v>1190</v>
      </c>
      <c r="C295">
        <f t="shared" si="30"/>
        <v>1.5610933898629362E-10</v>
      </c>
      <c r="D295" s="13">
        <f t="shared" si="28"/>
        <v>19.833333333333332</v>
      </c>
      <c r="E295">
        <f t="shared" ref="E295:E358" si="32">C295*10^9</f>
        <v>0.15610933898629362</v>
      </c>
    </row>
    <row r="296" spans="2:5">
      <c r="B296">
        <f t="shared" si="31"/>
        <v>1195</v>
      </c>
      <c r="C296">
        <f t="shared" si="30"/>
        <v>1.5455552366175192E-10</v>
      </c>
      <c r="D296" s="13">
        <f t="shared" ref="D296:D359" si="33">B296/60</f>
        <v>19.916666666666668</v>
      </c>
      <c r="E296">
        <f t="shared" si="32"/>
        <v>0.15455552366175193</v>
      </c>
    </row>
    <row r="297" spans="2:5">
      <c r="B297">
        <f t="shared" si="31"/>
        <v>1200</v>
      </c>
      <c r="C297">
        <f t="shared" si="30"/>
        <v>1.5304351485766115E-10</v>
      </c>
      <c r="D297" s="13">
        <f t="shared" si="33"/>
        <v>20</v>
      </c>
      <c r="E297">
        <f t="shared" si="32"/>
        <v>0.15304351485766116</v>
      </c>
    </row>
    <row r="298" spans="2:5">
      <c r="B298">
        <f t="shared" si="31"/>
        <v>1205</v>
      </c>
      <c r="C298">
        <f t="shared" si="30"/>
        <v>1.5157218773947719E-10</v>
      </c>
      <c r="D298" s="13">
        <f t="shared" si="33"/>
        <v>20.083333333333332</v>
      </c>
      <c r="E298">
        <f t="shared" si="32"/>
        <v>0.1515721877394772</v>
      </c>
    </row>
    <row r="299" spans="2:5">
      <c r="B299">
        <f t="shared" si="31"/>
        <v>1210</v>
      </c>
      <c r="C299">
        <f t="shared" si="30"/>
        <v>1.5014044773713946E-10</v>
      </c>
      <c r="D299" s="13">
        <f t="shared" si="33"/>
        <v>20.166666666666668</v>
      </c>
      <c r="E299">
        <f t="shared" si="32"/>
        <v>0.15014044773713947</v>
      </c>
    </row>
    <row r="300" spans="2:5">
      <c r="B300">
        <f t="shared" si="31"/>
        <v>1215</v>
      </c>
      <c r="C300">
        <f t="shared" si="30"/>
        <v>1.4874722973078334E-10</v>
      </c>
      <c r="D300" s="13">
        <f t="shared" si="33"/>
        <v>20.25</v>
      </c>
      <c r="E300">
        <f t="shared" si="32"/>
        <v>0.14874722973078333</v>
      </c>
    </row>
    <row r="301" spans="2:5">
      <c r="B301">
        <f t="shared" si="31"/>
        <v>1220</v>
      </c>
      <c r="C301">
        <f t="shared" si="30"/>
        <v>1.4739149725836123E-10</v>
      </c>
      <c r="D301" s="13">
        <f t="shared" si="33"/>
        <v>20.333333333333332</v>
      </c>
      <c r="E301">
        <f t="shared" si="32"/>
        <v>0.14739149725836123</v>
      </c>
    </row>
    <row r="302" spans="2:5">
      <c r="B302">
        <f t="shared" si="31"/>
        <v>1225</v>
      </c>
      <c r="C302">
        <f t="shared" si="30"/>
        <v>1.4607224174458346E-10</v>
      </c>
      <c r="D302" s="13">
        <f t="shared" si="33"/>
        <v>20.416666666666668</v>
      </c>
      <c r="E302">
        <f t="shared" si="32"/>
        <v>0.14607224174458347</v>
      </c>
    </row>
    <row r="303" spans="2:5">
      <c r="B303">
        <f t="shared" si="31"/>
        <v>1230</v>
      </c>
      <c r="C303">
        <f t="shared" si="30"/>
        <v>1.4478848175060501E-10</v>
      </c>
      <c r="D303" s="13">
        <f t="shared" si="33"/>
        <v>20.5</v>
      </c>
      <c r="E303">
        <f t="shared" si="32"/>
        <v>0.14478848175060502</v>
      </c>
    </row>
    <row r="304" spans="2:5">
      <c r="B304">
        <f t="shared" si="31"/>
        <v>1235</v>
      </c>
      <c r="C304">
        <f t="shared" si="30"/>
        <v>1.4353926224389982E-10</v>
      </c>
      <c r="D304" s="13">
        <f t="shared" si="33"/>
        <v>20.583333333333332</v>
      </c>
      <c r="E304">
        <f t="shared" si="32"/>
        <v>0.14353926224389982</v>
      </c>
    </row>
    <row r="305" spans="2:5">
      <c r="B305">
        <f t="shared" si="31"/>
        <v>1240</v>
      </c>
      <c r="C305">
        <f t="shared" si="30"/>
        <v>1.423236538877798E-10</v>
      </c>
      <c r="D305" s="13">
        <f t="shared" si="33"/>
        <v>20.666666666666668</v>
      </c>
      <c r="E305">
        <f t="shared" si="32"/>
        <v>0.14232365388777979</v>
      </c>
    </row>
    <row r="306" spans="2:5">
      <c r="B306">
        <f t="shared" si="31"/>
        <v>1245</v>
      </c>
      <c r="C306">
        <f t="shared" si="30"/>
        <v>1.4114075235002986E-10</v>
      </c>
      <c r="D306" s="13">
        <f t="shared" si="33"/>
        <v>20.75</v>
      </c>
      <c r="E306">
        <f t="shared" si="32"/>
        <v>0.14114075235002987</v>
      </c>
    </row>
    <row r="307" spans="2:5">
      <c r="B307">
        <f t="shared" si="31"/>
        <v>1250</v>
      </c>
      <c r="C307">
        <f t="shared" si="30"/>
        <v>1.399896776301445E-10</v>
      </c>
      <c r="D307" s="13">
        <f t="shared" si="33"/>
        <v>20.833333333333332</v>
      </c>
      <c r="E307">
        <f t="shared" si="32"/>
        <v>0.1399896776301445</v>
      </c>
    </row>
    <row r="308" spans="2:5">
      <c r="B308">
        <f t="shared" si="31"/>
        <v>1255</v>
      </c>
      <c r="C308">
        <f t="shared" si="30"/>
        <v>1.3886957340466558E-10</v>
      </c>
      <c r="D308" s="13">
        <f t="shared" si="33"/>
        <v>20.916666666666668</v>
      </c>
      <c r="E308">
        <f t="shared" si="32"/>
        <v>0.13886957340466557</v>
      </c>
    </row>
    <row r="309" spans="2:5">
      <c r="B309">
        <f t="shared" si="31"/>
        <v>1260</v>
      </c>
      <c r="C309">
        <f t="shared" si="30"/>
        <v>1.377796063901345E-10</v>
      </c>
      <c r="D309" s="13">
        <f t="shared" si="33"/>
        <v>21</v>
      </c>
      <c r="E309">
        <f t="shared" si="32"/>
        <v>0.13777960639013451</v>
      </c>
    </row>
    <row r="310" spans="2:5">
      <c r="B310">
        <f t="shared" si="31"/>
        <v>1265</v>
      </c>
      <c r="C310">
        <f t="shared" si="30"/>
        <v>1.3671896572318414E-10</v>
      </c>
      <c r="D310" s="13">
        <f t="shared" si="33"/>
        <v>21.083333333333332</v>
      </c>
      <c r="E310">
        <f t="shared" si="32"/>
        <v>0.13671896572318415</v>
      </c>
    </row>
    <row r="311" spans="2:5">
      <c r="B311">
        <f t="shared" si="31"/>
        <v>1270</v>
      </c>
      <c r="C311">
        <f t="shared" si="30"/>
        <v>1.3568686235731042E-10</v>
      </c>
      <c r="D311" s="13">
        <f t="shared" si="33"/>
        <v>21.166666666666668</v>
      </c>
      <c r="E311">
        <f t="shared" si="32"/>
        <v>0.13568686235731042</v>
      </c>
    </row>
    <row r="312" spans="2:5">
      <c r="B312">
        <f t="shared" si="31"/>
        <v>1275</v>
      </c>
      <c r="C312">
        <f t="shared" si="30"/>
        <v>1.346825284758737E-10</v>
      </c>
      <c r="D312" s="13">
        <f t="shared" si="33"/>
        <v>21.25</v>
      </c>
      <c r="E312">
        <f t="shared" si="32"/>
        <v>0.1346825284758737</v>
      </c>
    </row>
    <row r="313" spans="2:5">
      <c r="B313">
        <f t="shared" si="31"/>
        <v>1280</v>
      </c>
      <c r="C313">
        <f t="shared" si="30"/>
        <v>1.337052169208941E-10</v>
      </c>
      <c r="D313" s="13">
        <f t="shared" si="33"/>
        <v>21.333333333333332</v>
      </c>
      <c r="E313">
        <f t="shared" si="32"/>
        <v>0.1337052169208941</v>
      </c>
    </row>
    <row r="314" spans="2:5">
      <c r="B314">
        <f t="shared" si="31"/>
        <v>1285</v>
      </c>
      <c r="C314">
        <f t="shared" si="30"/>
        <v>1.327542006372153E-10</v>
      </c>
      <c r="D314" s="13">
        <f t="shared" si="33"/>
        <v>21.416666666666668</v>
      </c>
      <c r="E314">
        <f t="shared" si="32"/>
        <v>0.1327542006372153</v>
      </c>
    </row>
    <row r="315" spans="2:5">
      <c r="B315">
        <f t="shared" si="31"/>
        <v>1290</v>
      </c>
      <c r="C315">
        <f t="shared" si="30"/>
        <v>1.3182877213162366E-10</v>
      </c>
      <c r="D315" s="13">
        <f t="shared" si="33"/>
        <v>21.5</v>
      </c>
      <c r="E315">
        <f t="shared" si="32"/>
        <v>0.13182877213162367</v>
      </c>
    </row>
    <row r="316" spans="2:5">
      <c r="B316">
        <f t="shared" si="31"/>
        <v>1295</v>
      </c>
      <c r="C316">
        <f t="shared" si="30"/>
        <v>1.3092824294651996E-10</v>
      </c>
      <c r="D316" s="13">
        <f t="shared" si="33"/>
        <v>21.583333333333332</v>
      </c>
      <c r="E316">
        <f t="shared" si="32"/>
        <v>0.13092824294651997</v>
      </c>
    </row>
    <row r="317" spans="2:5">
      <c r="B317">
        <f t="shared" si="31"/>
        <v>1300</v>
      </c>
      <c r="C317">
        <f t="shared" si="30"/>
        <v>1.3005194314775263E-10</v>
      </c>
      <c r="D317" s="13">
        <f t="shared" si="33"/>
        <v>21.666666666666668</v>
      </c>
      <c r="E317">
        <f t="shared" si="32"/>
        <v>0.13005194314775262</v>
      </c>
    </row>
    <row r="318" spans="2:5">
      <c r="B318">
        <f t="shared" si="31"/>
        <v>1305</v>
      </c>
      <c r="C318">
        <f t="shared" si="30"/>
        <v>1.291992208262309E-10</v>
      </c>
      <c r="D318" s="13">
        <f t="shared" si="33"/>
        <v>21.75</v>
      </c>
      <c r="E318">
        <f t="shared" si="32"/>
        <v>0.12919922082623089</v>
      </c>
    </row>
    <row r="319" spans="2:5">
      <c r="B319">
        <f t="shared" si="31"/>
        <v>1310</v>
      </c>
      <c r="C319">
        <f t="shared" si="30"/>
        <v>1.2836944161294773E-10</v>
      </c>
      <c r="D319" s="13">
        <f t="shared" si="33"/>
        <v>21.833333333333332</v>
      </c>
      <c r="E319">
        <f t="shared" si="32"/>
        <v>0.12836944161294772</v>
      </c>
    </row>
    <row r="320" spans="2:5">
      <c r="B320">
        <f t="shared" si="31"/>
        <v>1315</v>
      </c>
      <c r="C320">
        <f t="shared" si="30"/>
        <v>1.2756198820705102E-10</v>
      </c>
      <c r="D320" s="13">
        <f t="shared" si="33"/>
        <v>21.916666666666668</v>
      </c>
      <c r="E320">
        <f t="shared" si="32"/>
        <v>0.12756198820705103</v>
      </c>
    </row>
    <row r="321" spans="2:5">
      <c r="B321">
        <f t="shared" si="31"/>
        <v>1320</v>
      </c>
      <c r="C321">
        <f t="shared" si="30"/>
        <v>1.2677625991661274E-10</v>
      </c>
      <c r="D321" s="13">
        <f t="shared" si="33"/>
        <v>22</v>
      </c>
      <c r="E321">
        <f t="shared" si="32"/>
        <v>0.12677625991661273</v>
      </c>
    </row>
    <row r="322" spans="2:5">
      <c r="B322">
        <f t="shared" si="31"/>
        <v>1325</v>
      </c>
      <c r="C322">
        <f t="shared" si="30"/>
        <v>1.2601167221175389E-10</v>
      </c>
      <c r="D322" s="13">
        <f t="shared" si="33"/>
        <v>22.083333333333332</v>
      </c>
      <c r="E322">
        <f t="shared" si="32"/>
        <v>0.12601167221175388</v>
      </c>
    </row>
    <row r="323" spans="2:5">
      <c r="B323">
        <f t="shared" si="31"/>
        <v>1330</v>
      </c>
      <c r="C323">
        <f t="shared" si="30"/>
        <v>1.2526765628979282E-10</v>
      </c>
      <c r="D323" s="13">
        <f t="shared" si="33"/>
        <v>22.166666666666668</v>
      </c>
      <c r="E323">
        <f t="shared" si="32"/>
        <v>0.12526765628979281</v>
      </c>
    </row>
    <row r="324" spans="2:5">
      <c r="B324">
        <f t="shared" si="31"/>
        <v>1335</v>
      </c>
      <c r="C324">
        <f t="shared" si="30"/>
        <v>1.2454365865209367E-10</v>
      </c>
      <c r="D324" s="13">
        <f t="shared" si="33"/>
        <v>22.25</v>
      </c>
      <c r="E324">
        <f t="shared" si="32"/>
        <v>0.12454365865209367</v>
      </c>
    </row>
    <row r="325" spans="2:5">
      <c r="B325">
        <f t="shared" si="31"/>
        <v>1340</v>
      </c>
      <c r="C325">
        <f t="shared" si="30"/>
        <v>1.2383914069230016E-10</v>
      </c>
      <c r="D325" s="13">
        <f t="shared" si="33"/>
        <v>22.333333333333332</v>
      </c>
      <c r="E325">
        <f t="shared" si="32"/>
        <v>0.12383914069230016</v>
      </c>
    </row>
    <row r="326" spans="2:5">
      <c r="B326">
        <f t="shared" si="31"/>
        <v>1345</v>
      </c>
      <c r="C326">
        <f t="shared" si="30"/>
        <v>1.2315357829564786E-10</v>
      </c>
      <c r="D326" s="13">
        <f t="shared" si="33"/>
        <v>22.416666666666668</v>
      </c>
      <c r="E326">
        <f t="shared" si="32"/>
        <v>0.12315357829564787</v>
      </c>
    </row>
    <row r="327" spans="2:5">
      <c r="B327">
        <f t="shared" si="31"/>
        <v>1350</v>
      </c>
      <c r="C327">
        <f t="shared" si="30"/>
        <v>1.2248646144905761E-10</v>
      </c>
      <c r="D327" s="13">
        <f t="shared" si="33"/>
        <v>22.5</v>
      </c>
      <c r="E327">
        <f t="shared" si="32"/>
        <v>0.12248646144905762</v>
      </c>
    </row>
    <row r="328" spans="2:5">
      <c r="B328">
        <f t="shared" si="31"/>
        <v>1355</v>
      </c>
      <c r="C328">
        <f t="shared" si="30"/>
        <v>1.2183729386171951E-10</v>
      </c>
      <c r="D328" s="13">
        <f t="shared" si="33"/>
        <v>22.583333333333332</v>
      </c>
      <c r="E328">
        <f t="shared" si="32"/>
        <v>0.12183729386171951</v>
      </c>
    </row>
    <row r="329" spans="2:5">
      <c r="B329">
        <f t="shared" si="31"/>
        <v>1360</v>
      </c>
      <c r="C329">
        <f t="shared" si="30"/>
        <v>1.2120559259588528E-10</v>
      </c>
      <c r="D329" s="13">
        <f t="shared" si="33"/>
        <v>22.666666666666668</v>
      </c>
      <c r="E329">
        <f t="shared" si="32"/>
        <v>0.12120559259588527</v>
      </c>
    </row>
    <row r="330" spans="2:5">
      <c r="B330">
        <f t="shared" si="31"/>
        <v>1365</v>
      </c>
      <c r="C330">
        <f t="shared" si="30"/>
        <v>1.2059088770759464E-10</v>
      </c>
      <c r="D330" s="13">
        <f t="shared" si="33"/>
        <v>22.75</v>
      </c>
      <c r="E330">
        <f t="shared" si="32"/>
        <v>0.12059088770759464</v>
      </c>
    </row>
    <row r="331" spans="2:5">
      <c r="B331">
        <f t="shared" si="31"/>
        <v>1370</v>
      </c>
      <c r="C331">
        <f t="shared" si="30"/>
        <v>1.199927218970681E-10</v>
      </c>
      <c r="D331" s="13">
        <f t="shared" si="33"/>
        <v>22.833333333333332</v>
      </c>
      <c r="E331">
        <f t="shared" si="32"/>
        <v>0.1199927218970681</v>
      </c>
    </row>
    <row r="332" spans="2:5">
      <c r="B332">
        <f t="shared" si="31"/>
        <v>1375</v>
      </c>
      <c r="C332">
        <f t="shared" si="30"/>
        <v>1.19410650168506E-10</v>
      </c>
      <c r="D332" s="13">
        <f t="shared" si="33"/>
        <v>22.916666666666668</v>
      </c>
      <c r="E332">
        <f t="shared" si="32"/>
        <v>0.11941065016850601</v>
      </c>
    </row>
    <row r="333" spans="2:5">
      <c r="B333">
        <f t="shared" si="31"/>
        <v>1380</v>
      </c>
      <c r="C333">
        <f t="shared" si="30"/>
        <v>1.1884423949904129E-10</v>
      </c>
      <c r="D333" s="13">
        <f t="shared" si="33"/>
        <v>23</v>
      </c>
      <c r="E333">
        <f t="shared" si="32"/>
        <v>0.1188442394990413</v>
      </c>
    </row>
    <row r="334" spans="2:5">
      <c r="B334">
        <f t="shared" si="31"/>
        <v>1385</v>
      </c>
      <c r="C334">
        <f t="shared" si="30"/>
        <v>1.1829306851659893E-10</v>
      </c>
      <c r="D334" s="13">
        <f t="shared" si="33"/>
        <v>23.083333333333332</v>
      </c>
      <c r="E334">
        <f t="shared" si="32"/>
        <v>0.11829306851659893</v>
      </c>
    </row>
    <row r="335" spans="2:5">
      <c r="B335">
        <f t="shared" si="31"/>
        <v>1390</v>
      </c>
      <c r="C335">
        <f t="shared" si="30"/>
        <v>1.1775672718642316E-10</v>
      </c>
      <c r="D335" s="13">
        <f t="shared" si="33"/>
        <v>23.166666666666668</v>
      </c>
      <c r="E335">
        <f t="shared" si="32"/>
        <v>0.11775672718642316</v>
      </c>
    </row>
    <row r="336" spans="2:5">
      <c r="B336">
        <f t="shared" si="31"/>
        <v>1395</v>
      </c>
      <c r="C336">
        <f t="shared" si="30"/>
        <v>1.1723481650603858E-10</v>
      </c>
      <c r="D336" s="13">
        <f t="shared" si="33"/>
        <v>23.25</v>
      </c>
      <c r="E336">
        <f t="shared" si="32"/>
        <v>0.11723481650603858</v>
      </c>
    </row>
    <row r="337" spans="2:5">
      <c r="B337">
        <f t="shared" si="31"/>
        <v>1400</v>
      </c>
      <c r="C337">
        <f t="shared" si="30"/>
        <v>1.1672694820841882E-10</v>
      </c>
      <c r="D337" s="13">
        <f t="shared" si="33"/>
        <v>23.333333333333332</v>
      </c>
      <c r="E337">
        <f t="shared" si="32"/>
        <v>0.11672694820841882</v>
      </c>
    </row>
    <row r="338" spans="2:5">
      <c r="B338">
        <f>B337+5</f>
        <v>1405</v>
      </c>
      <c r="C338">
        <f t="shared" si="30"/>
        <v>1.1623274447314147E-10</v>
      </c>
      <c r="D338" s="13">
        <f t="shared" si="33"/>
        <v>23.416666666666668</v>
      </c>
      <c r="E338">
        <f t="shared" si="32"/>
        <v>0.11623274447314147</v>
      </c>
    </row>
    <row r="339" spans="2:5">
      <c r="B339">
        <f t="shared" ref="B339:B402" si="34">B338+5</f>
        <v>1410</v>
      </c>
      <c r="C339">
        <f t="shared" ref="C339:C402" si="35">$K$36*EXP(-$K$32*(B339-1080))+(1/$K$32)*($K$33+$K$34*((B339-1080)-1/$K$32))</f>
        <v>1.1575183764531475E-10</v>
      </c>
      <c r="D339" s="13">
        <f t="shared" si="33"/>
        <v>23.5</v>
      </c>
      <c r="E339">
        <f t="shared" si="32"/>
        <v>0.11575183764531476</v>
      </c>
    </row>
    <row r="340" spans="2:5">
      <c r="B340">
        <f t="shared" si="34"/>
        <v>1415</v>
      </c>
      <c r="C340">
        <f t="shared" si="35"/>
        <v>1.1528386996206652E-10</v>
      </c>
      <c r="D340" s="13">
        <f t="shared" si="33"/>
        <v>23.583333333333332</v>
      </c>
      <c r="E340">
        <f t="shared" si="32"/>
        <v>0.11528386996206652</v>
      </c>
    </row>
    <row r="341" spans="2:5">
      <c r="B341">
        <f t="shared" si="34"/>
        <v>1420</v>
      </c>
      <c r="C341">
        <f t="shared" si="35"/>
        <v>1.148284932863924E-10</v>
      </c>
      <c r="D341" s="13">
        <f t="shared" si="33"/>
        <v>23.666666666666668</v>
      </c>
      <c r="E341">
        <f t="shared" si="32"/>
        <v>0.1148284932863924</v>
      </c>
    </row>
    <row r="342" spans="2:5">
      <c r="B342">
        <f t="shared" si="34"/>
        <v>1425</v>
      </c>
      <c r="C342">
        <f t="shared" si="35"/>
        <v>1.1438536884816487E-10</v>
      </c>
      <c r="D342" s="13">
        <f t="shared" si="33"/>
        <v>23.75</v>
      </c>
      <c r="E342">
        <f t="shared" si="32"/>
        <v>0.11438536884816487</v>
      </c>
    </row>
    <row r="343" spans="2:5">
      <c r="B343">
        <f t="shared" si="34"/>
        <v>1430</v>
      </c>
      <c r="C343">
        <f t="shared" si="35"/>
        <v>1.139541669921107E-10</v>
      </c>
      <c r="D343" s="13">
        <f t="shared" si="33"/>
        <v>23.833333333333332</v>
      </c>
      <c r="E343">
        <f t="shared" si="32"/>
        <v>0.11395416699211069</v>
      </c>
    </row>
    <row r="344" spans="2:5">
      <c r="B344">
        <f t="shared" si="34"/>
        <v>1435</v>
      </c>
      <c r="C344">
        <f t="shared" si="35"/>
        <v>1.1353456693256918E-10</v>
      </c>
      <c r="D344" s="13">
        <f t="shared" si="33"/>
        <v>23.916666666666668</v>
      </c>
      <c r="E344">
        <f t="shared" si="32"/>
        <v>0.11353456693256918</v>
      </c>
    </row>
    <row r="345" spans="2:5">
      <c r="B345">
        <f t="shared" si="34"/>
        <v>1440</v>
      </c>
      <c r="C345">
        <f t="shared" si="35"/>
        <v>1.1312625651484891E-10</v>
      </c>
      <c r="D345" s="13">
        <f t="shared" si="33"/>
        <v>24</v>
      </c>
      <c r="E345">
        <f t="shared" si="32"/>
        <v>0.11312625651484891</v>
      </c>
    </row>
    <row r="346" spans="2:5">
      <c r="B346">
        <f t="shared" si="34"/>
        <v>1445</v>
      </c>
      <c r="C346">
        <f t="shared" si="35"/>
        <v>1.1272893198300525E-10</v>
      </c>
      <c r="D346" s="13">
        <f t="shared" si="33"/>
        <v>24.083333333333332</v>
      </c>
      <c r="E346">
        <f t="shared" si="32"/>
        <v>0.11272893198300525</v>
      </c>
    </row>
    <row r="347" spans="2:5">
      <c r="B347">
        <f t="shared" si="34"/>
        <v>1450</v>
      </c>
      <c r="C347">
        <f t="shared" si="35"/>
        <v>1.1234229775386604E-10</v>
      </c>
      <c r="D347" s="13">
        <f t="shared" si="33"/>
        <v>24.166666666666668</v>
      </c>
      <c r="E347">
        <f t="shared" si="32"/>
        <v>0.11234229775386605</v>
      </c>
    </row>
    <row r="348" spans="2:5">
      <c r="B348">
        <f t="shared" si="34"/>
        <v>1455</v>
      </c>
      <c r="C348">
        <f t="shared" si="35"/>
        <v>1.1196606619713727E-10</v>
      </c>
      <c r="D348" s="13">
        <f t="shared" si="33"/>
        <v>24.25</v>
      </c>
      <c r="E348">
        <f t="shared" si="32"/>
        <v>0.11196606619713727</v>
      </c>
    </row>
    <row r="349" spans="2:5">
      <c r="B349">
        <f t="shared" si="34"/>
        <v>1460</v>
      </c>
      <c r="C349">
        <f t="shared" si="35"/>
        <v>1.1159995742142516E-10</v>
      </c>
      <c r="D349" s="13">
        <f t="shared" si="33"/>
        <v>24.333333333333332</v>
      </c>
      <c r="E349">
        <f t="shared" si="32"/>
        <v>0.11159995742142516</v>
      </c>
    </row>
    <row r="350" spans="2:5">
      <c r="B350">
        <f t="shared" si="34"/>
        <v>1465</v>
      </c>
      <c r="C350">
        <f t="shared" si="35"/>
        <v>1.1124369906601545E-10</v>
      </c>
      <c r="D350" s="13">
        <f t="shared" si="33"/>
        <v>24.416666666666668</v>
      </c>
      <c r="E350">
        <f t="shared" si="32"/>
        <v>0.11124369906601546</v>
      </c>
    </row>
    <row r="351" spans="2:5">
      <c r="B351">
        <f t="shared" si="34"/>
        <v>1470</v>
      </c>
      <c r="C351">
        <f t="shared" si="35"/>
        <v>1.1089702609825511E-10</v>
      </c>
      <c r="D351" s="13">
        <f t="shared" si="33"/>
        <v>24.5</v>
      </c>
      <c r="E351">
        <f t="shared" si="32"/>
        <v>0.11089702609825511</v>
      </c>
    </row>
    <row r="352" spans="2:5">
      <c r="B352">
        <f t="shared" si="34"/>
        <v>1475</v>
      </c>
      <c r="C352">
        <f t="shared" si="35"/>
        <v>1.105596806163855E-10</v>
      </c>
      <c r="D352" s="13">
        <f t="shared" si="33"/>
        <v>24.583333333333332</v>
      </c>
      <c r="E352">
        <f t="shared" si="32"/>
        <v>0.11055968061638549</v>
      </c>
    </row>
    <row r="353" spans="2:5">
      <c r="B353">
        <f t="shared" si="34"/>
        <v>1480</v>
      </c>
      <c r="C353">
        <f t="shared" si="35"/>
        <v>1.1023141165768054E-10</v>
      </c>
      <c r="D353" s="13">
        <f t="shared" si="33"/>
        <v>24.666666666666668</v>
      </c>
      <c r="E353">
        <f t="shared" si="32"/>
        <v>0.11023141165768054</v>
      </c>
    </row>
    <row r="354" spans="2:5">
      <c r="B354">
        <f t="shared" si="34"/>
        <v>1485</v>
      </c>
      <c r="C354">
        <f t="shared" si="35"/>
        <v>1.0991197501174706E-10</v>
      </c>
      <c r="D354" s="13">
        <f t="shared" si="33"/>
        <v>24.75</v>
      </c>
      <c r="E354">
        <f t="shared" si="32"/>
        <v>0.10991197501174706</v>
      </c>
    </row>
    <row r="355" spans="2:5">
      <c r="B355">
        <f t="shared" si="34"/>
        <v>1490</v>
      </c>
      <c r="C355">
        <f t="shared" si="35"/>
        <v>1.0960113303884845E-10</v>
      </c>
      <c r="D355" s="13">
        <f t="shared" si="33"/>
        <v>24.833333333333332</v>
      </c>
      <c r="E355">
        <f t="shared" si="32"/>
        <v>0.10960113303884846</v>
      </c>
    </row>
    <row r="356" spans="2:5">
      <c r="B356">
        <f t="shared" si="34"/>
        <v>1495</v>
      </c>
      <c r="C356">
        <f t="shared" si="35"/>
        <v>1.0929865449311634E-10</v>
      </c>
      <c r="D356" s="13">
        <f t="shared" si="33"/>
        <v>24.916666666666668</v>
      </c>
      <c r="E356">
        <f t="shared" si="32"/>
        <v>0.10929865449311633</v>
      </c>
    </row>
    <row r="357" spans="2:5">
      <c r="B357">
        <f t="shared" si="34"/>
        <v>1500</v>
      </c>
      <c r="C357">
        <f t="shared" si="35"/>
        <v>1.0900431435051899E-10</v>
      </c>
      <c r="D357" s="13">
        <f t="shared" si="33"/>
        <v>25</v>
      </c>
      <c r="E357">
        <f t="shared" si="32"/>
        <v>0.10900431435051899</v>
      </c>
    </row>
    <row r="358" spans="2:5">
      <c r="B358">
        <f t="shared" si="34"/>
        <v>1505</v>
      </c>
      <c r="C358">
        <f t="shared" si="35"/>
        <v>1.0871789364145836E-10</v>
      </c>
      <c r="D358" s="13">
        <f t="shared" si="33"/>
        <v>25.083333333333332</v>
      </c>
      <c r="E358">
        <f t="shared" si="32"/>
        <v>0.10871789364145835</v>
      </c>
    </row>
    <row r="359" spans="2:5">
      <c r="B359">
        <f t="shared" si="34"/>
        <v>1510</v>
      </c>
      <c r="C359">
        <f t="shared" si="35"/>
        <v>1.0843917928787111E-10</v>
      </c>
      <c r="D359" s="13">
        <f t="shared" si="33"/>
        <v>25.166666666666668</v>
      </c>
      <c r="E359">
        <f t="shared" ref="E359:E422" si="36">C359*10^9</f>
        <v>0.10843917928787111</v>
      </c>
    </row>
    <row r="360" spans="2:5">
      <c r="B360">
        <f t="shared" si="34"/>
        <v>1515</v>
      </c>
      <c r="C360">
        <f t="shared" si="35"/>
        <v>1.0816796394471268E-10</v>
      </c>
      <c r="D360" s="13">
        <f t="shared" ref="D360:D423" si="37">B360/60</f>
        <v>25.25</v>
      </c>
      <c r="E360">
        <f t="shared" si="36"/>
        <v>0.10816796394471269</v>
      </c>
    </row>
    <row r="361" spans="2:5">
      <c r="B361">
        <f t="shared" si="34"/>
        <v>1520</v>
      </c>
      <c r="C361">
        <f t="shared" si="35"/>
        <v>1.0790404584570628E-10</v>
      </c>
      <c r="D361" s="13">
        <f t="shared" si="37"/>
        <v>25.333333333333332</v>
      </c>
      <c r="E361">
        <f t="shared" si="36"/>
        <v>0.10790404584570627</v>
      </c>
    </row>
    <row r="362" spans="2:5">
      <c r="B362">
        <f t="shared" si="34"/>
        <v>1525</v>
      </c>
      <c r="C362">
        <f t="shared" si="35"/>
        <v>1.0764722865324213E-10</v>
      </c>
      <c r="D362" s="13">
        <f t="shared" si="37"/>
        <v>25.416666666666668</v>
      </c>
      <c r="E362">
        <f t="shared" si="36"/>
        <v>0.10764722865324214</v>
      </c>
    </row>
    <row r="363" spans="2:5">
      <c r="B363">
        <f t="shared" si="34"/>
        <v>1530</v>
      </c>
      <c r="C363">
        <f t="shared" si="35"/>
        <v>1.0739732131231523E-10</v>
      </c>
      <c r="D363" s="13">
        <f t="shared" si="37"/>
        <v>25.5</v>
      </c>
      <c r="E363">
        <f t="shared" si="36"/>
        <v>0.10739732131231523</v>
      </c>
    </row>
    <row r="364" spans="2:5">
      <c r="B364">
        <f t="shared" si="34"/>
        <v>1535</v>
      </c>
      <c r="C364">
        <f t="shared" si="35"/>
        <v>1.0715413790839313E-10</v>
      </c>
      <c r="D364" s="13">
        <f t="shared" si="37"/>
        <v>25.583333333333332</v>
      </c>
      <c r="E364">
        <f t="shared" si="36"/>
        <v>0.10715413790839314</v>
      </c>
    </row>
    <row r="365" spans="2:5">
      <c r="B365">
        <f t="shared" si="34"/>
        <v>1540</v>
      </c>
      <c r="C365">
        <f t="shared" si="35"/>
        <v>1.0691749752910775E-10</v>
      </c>
      <c r="D365" s="13">
        <f t="shared" si="37"/>
        <v>25.666666666666668</v>
      </c>
      <c r="E365">
        <f t="shared" si="36"/>
        <v>0.10691749752910774</v>
      </c>
    </row>
    <row r="366" spans="2:5">
      <c r="B366">
        <f t="shared" si="34"/>
        <v>1545</v>
      </c>
      <c r="C366">
        <f t="shared" si="35"/>
        <v>1.0668722412966858E-10</v>
      </c>
      <c r="D366" s="13">
        <f t="shared" si="37"/>
        <v>25.75</v>
      </c>
      <c r="E366">
        <f t="shared" si="36"/>
        <v>0.10668722412966858</v>
      </c>
    </row>
    <row r="367" spans="2:5">
      <c r="B367">
        <f t="shared" si="34"/>
        <v>1550</v>
      </c>
      <c r="C367">
        <f t="shared" si="35"/>
        <v>1.0646314640189702E-10</v>
      </c>
      <c r="D367" s="13">
        <f t="shared" si="37"/>
        <v>25.833333333333332</v>
      </c>
      <c r="E367">
        <f t="shared" si="36"/>
        <v>0.10646314640189701</v>
      </c>
    </row>
    <row r="368" spans="2:5">
      <c r="B368">
        <f t="shared" si="34"/>
        <v>1555</v>
      </c>
      <c r="C368">
        <f t="shared" si="35"/>
        <v>1.0624509764678439E-10</v>
      </c>
      <c r="D368" s="13">
        <f t="shared" si="37"/>
        <v>25.916666666666668</v>
      </c>
      <c r="E368">
        <f t="shared" si="36"/>
        <v>0.10624509764678439</v>
      </c>
    </row>
    <row r="369" spans="2:5">
      <c r="B369">
        <f t="shared" si="34"/>
        <v>1560</v>
      </c>
      <c r="C369">
        <f t="shared" si="35"/>
        <v>1.0603291565047888E-10</v>
      </c>
      <c r="D369" s="13">
        <f t="shared" si="37"/>
        <v>26</v>
      </c>
      <c r="E369">
        <f t="shared" si="36"/>
        <v>0.10603291565047887</v>
      </c>
    </row>
    <row r="370" spans="2:5">
      <c r="B370">
        <f t="shared" si="34"/>
        <v>1565</v>
      </c>
      <c r="C370">
        <f t="shared" si="35"/>
        <v>1.0582644256360923E-10</v>
      </c>
      <c r="D370" s="13">
        <f t="shared" si="37"/>
        <v>26.083333333333332</v>
      </c>
      <c r="E370">
        <f t="shared" si="36"/>
        <v>0.10582644256360924</v>
      </c>
    </row>
    <row r="371" spans="2:5">
      <c r="B371">
        <f t="shared" si="34"/>
        <v>1570</v>
      </c>
      <c r="C371">
        <f t="shared" si="35"/>
        <v>1.056255247838552E-10</v>
      </c>
      <c r="D371" s="13">
        <f t="shared" si="37"/>
        <v>26.166666666666668</v>
      </c>
      <c r="E371">
        <f t="shared" si="36"/>
        <v>0.1056255247838552</v>
      </c>
    </row>
    <row r="372" spans="2:5">
      <c r="B372">
        <f t="shared" si="34"/>
        <v>1575</v>
      </c>
      <c r="C372">
        <f t="shared" si="35"/>
        <v>1.054300128416776E-10</v>
      </c>
      <c r="D372" s="13">
        <f t="shared" si="37"/>
        <v>26.25</v>
      </c>
      <c r="E372">
        <f t="shared" si="36"/>
        <v>0.10543001284167759</v>
      </c>
    </row>
    <row r="373" spans="2:5">
      <c r="B373">
        <f t="shared" si="34"/>
        <v>1580</v>
      </c>
      <c r="C373">
        <f t="shared" si="35"/>
        <v>1.0523976128912285E-10</v>
      </c>
      <c r="D373" s="13">
        <f t="shared" si="37"/>
        <v>26.333333333333332</v>
      </c>
      <c r="E373">
        <f t="shared" si="36"/>
        <v>0.10523976128912285</v>
      </c>
    </row>
    <row r="374" spans="2:5">
      <c r="B374">
        <f t="shared" si="34"/>
        <v>1585</v>
      </c>
      <c r="C374">
        <f t="shared" si="35"/>
        <v>1.0505462859161932E-10</v>
      </c>
      <c r="D374" s="13">
        <f t="shared" si="37"/>
        <v>26.416666666666668</v>
      </c>
      <c r="E374">
        <f t="shared" si="36"/>
        <v>0.10505462859161932</v>
      </c>
    </row>
    <row r="375" spans="2:5">
      <c r="B375">
        <f t="shared" si="34"/>
        <v>1590</v>
      </c>
      <c r="C375">
        <f t="shared" si="35"/>
        <v>1.0487447702268498E-10</v>
      </c>
      <c r="D375" s="13">
        <f t="shared" si="37"/>
        <v>26.5</v>
      </c>
      <c r="E375">
        <f t="shared" si="36"/>
        <v>0.10487447702268497</v>
      </c>
    </row>
    <row r="376" spans="2:5">
      <c r="B376">
        <f t="shared" si="34"/>
        <v>1595</v>
      </c>
      <c r="C376">
        <f t="shared" si="35"/>
        <v>1.0469917256146797E-10</v>
      </c>
      <c r="D376" s="13">
        <f t="shared" si="37"/>
        <v>26.583333333333332</v>
      </c>
      <c r="E376">
        <f t="shared" si="36"/>
        <v>0.10469917256146796</v>
      </c>
    </row>
    <row r="377" spans="2:5">
      <c r="B377">
        <f t="shared" si="34"/>
        <v>1600</v>
      </c>
      <c r="C377">
        <f t="shared" si="35"/>
        <v>1.0452858479304403E-10</v>
      </c>
      <c r="D377" s="13">
        <f t="shared" si="37"/>
        <v>26.666666666666668</v>
      </c>
      <c r="E377">
        <f t="shared" si="36"/>
        <v>0.10452858479304403</v>
      </c>
    </row>
    <row r="378" spans="2:5">
      <c r="B378">
        <f t="shared" si="34"/>
        <v>1605</v>
      </c>
      <c r="C378">
        <f t="shared" si="35"/>
        <v>1.0436258681139632E-10</v>
      </c>
      <c r="D378" s="13">
        <f t="shared" si="37"/>
        <v>26.75</v>
      </c>
      <c r="E378">
        <f t="shared" si="36"/>
        <v>0.10436258681139632</v>
      </c>
    </row>
    <row r="379" spans="2:5">
      <c r="B379">
        <f t="shared" si="34"/>
        <v>1610</v>
      </c>
      <c r="C379">
        <f t="shared" si="35"/>
        <v>1.0420105512500582E-10</v>
      </c>
      <c r="D379" s="13">
        <f t="shared" si="37"/>
        <v>26.833333333333332</v>
      </c>
      <c r="E379">
        <f t="shared" si="36"/>
        <v>0.10420105512500581</v>
      </c>
    </row>
    <row r="380" spans="2:5">
      <c r="B380">
        <f t="shared" si="34"/>
        <v>1615</v>
      </c>
      <c r="C380">
        <f t="shared" si="35"/>
        <v>1.0404386956498173E-10</v>
      </c>
      <c r="D380" s="13">
        <f t="shared" si="37"/>
        <v>26.916666666666668</v>
      </c>
      <c r="E380">
        <f t="shared" si="36"/>
        <v>0.10404386956498173</v>
      </c>
    </row>
    <row r="381" spans="2:5">
      <c r="B381">
        <f t="shared" si="34"/>
        <v>1620</v>
      </c>
      <c r="C381">
        <f t="shared" si="35"/>
        <v>1.0389091319566388E-10</v>
      </c>
      <c r="D381" s="13">
        <f t="shared" si="37"/>
        <v>27</v>
      </c>
      <c r="E381">
        <f t="shared" si="36"/>
        <v>0.10389091319566388</v>
      </c>
    </row>
    <row r="382" spans="2:5">
      <c r="B382">
        <f t="shared" si="34"/>
        <v>1625</v>
      </c>
      <c r="C382">
        <f t="shared" si="35"/>
        <v>1.0374207222763019E-10</v>
      </c>
      <c r="D382" s="13">
        <f t="shared" si="37"/>
        <v>27.083333333333332</v>
      </c>
      <c r="E382">
        <f t="shared" si="36"/>
        <v>0.1037420722276302</v>
      </c>
    </row>
    <row r="383" spans="2:5">
      <c r="B383">
        <f t="shared" si="34"/>
        <v>1630</v>
      </c>
      <c r="C383">
        <f t="shared" si="35"/>
        <v>1.0359723593304498E-10</v>
      </c>
      <c r="D383" s="13">
        <f t="shared" si="37"/>
        <v>27.166666666666668</v>
      </c>
      <c r="E383">
        <f t="shared" si="36"/>
        <v>0.10359723593304498</v>
      </c>
    </row>
    <row r="384" spans="2:5">
      <c r="B384">
        <f t="shared" si="34"/>
        <v>1635</v>
      </c>
      <c r="C384">
        <f t="shared" si="35"/>
        <v>1.0345629656328473E-10</v>
      </c>
      <c r="D384" s="13">
        <f t="shared" si="37"/>
        <v>27.25</v>
      </c>
      <c r="E384">
        <f t="shared" si="36"/>
        <v>0.10345629656328473</v>
      </c>
    </row>
    <row r="385" spans="2:5">
      <c r="B385">
        <f t="shared" si="34"/>
        <v>1640</v>
      </c>
      <c r="C385">
        <f t="shared" si="35"/>
        <v>1.0331914926878025E-10</v>
      </c>
      <c r="D385" s="13">
        <f t="shared" si="37"/>
        <v>27.333333333333332</v>
      </c>
      <c r="E385">
        <f t="shared" si="36"/>
        <v>0.10331914926878025</v>
      </c>
    </row>
    <row r="386" spans="2:5">
      <c r="B386">
        <f t="shared" si="34"/>
        <v>1645</v>
      </c>
      <c r="C386">
        <f t="shared" si="35"/>
        <v>1.0318569202101551E-10</v>
      </c>
      <c r="D386" s="13">
        <f t="shared" si="37"/>
        <v>27.416666666666668</v>
      </c>
      <c r="E386">
        <f t="shared" si="36"/>
        <v>0.1031856920210155</v>
      </c>
    </row>
    <row r="387" spans="2:5">
      <c r="B387">
        <f t="shared" si="34"/>
        <v>1650</v>
      </c>
      <c r="C387">
        <f t="shared" si="35"/>
        <v>1.0305582553662521E-10</v>
      </c>
      <c r="D387" s="13">
        <f t="shared" si="37"/>
        <v>27.5</v>
      </c>
      <c r="E387">
        <f t="shared" si="36"/>
        <v>0.10305582553662521</v>
      </c>
    </row>
    <row r="388" spans="2:5">
      <c r="B388">
        <f t="shared" si="34"/>
        <v>1655</v>
      </c>
      <c r="C388">
        <f t="shared" si="35"/>
        <v>1.0292945320353447E-10</v>
      </c>
      <c r="D388" s="13">
        <f t="shared" si="37"/>
        <v>27.583333333333332</v>
      </c>
      <c r="E388">
        <f t="shared" si="36"/>
        <v>0.10292945320353447</v>
      </c>
    </row>
    <row r="389" spans="2:5">
      <c r="B389">
        <f t="shared" si="34"/>
        <v>1660</v>
      </c>
      <c r="C389">
        <f t="shared" si="35"/>
        <v>1.0280648100908593E-10</v>
      </c>
      <c r="D389" s="13">
        <f t="shared" si="37"/>
        <v>27.666666666666668</v>
      </c>
      <c r="E389">
        <f t="shared" si="36"/>
        <v>0.10280648100908593</v>
      </c>
    </row>
    <row r="390" spans="2:5">
      <c r="B390">
        <f t="shared" si="34"/>
        <v>1665</v>
      </c>
      <c r="C390">
        <f t="shared" si="35"/>
        <v>1.0268681747010042E-10</v>
      </c>
      <c r="D390" s="13">
        <f t="shared" si="37"/>
        <v>27.75</v>
      </c>
      <c r="E390">
        <f t="shared" si="36"/>
        <v>0.10268681747010042</v>
      </c>
    </row>
    <row r="391" spans="2:5">
      <c r="B391">
        <f t="shared" si="34"/>
        <v>1670</v>
      </c>
      <c r="C391">
        <f t="shared" si="35"/>
        <v>1.0257037356481964E-10</v>
      </c>
      <c r="D391" s="13">
        <f t="shared" si="37"/>
        <v>27.833333333333332</v>
      </c>
      <c r="E391">
        <f t="shared" si="36"/>
        <v>0.10257037356481964</v>
      </c>
    </row>
    <row r="392" spans="2:5">
      <c r="B392">
        <f t="shared" si="34"/>
        <v>1675</v>
      </c>
      <c r="C392">
        <f t="shared" si="35"/>
        <v>1.0245706266667982E-10</v>
      </c>
      <c r="D392" s="13">
        <f t="shared" si="37"/>
        <v>27.916666666666668</v>
      </c>
      <c r="E392">
        <f t="shared" si="36"/>
        <v>0.10245706266667982</v>
      </c>
    </row>
    <row r="393" spans="2:5">
      <c r="B393">
        <f t="shared" si="34"/>
        <v>1680</v>
      </c>
      <c r="C393">
        <f t="shared" si="35"/>
        <v>1.0234680047986726E-10</v>
      </c>
      <c r="D393" s="13">
        <f t="shared" si="37"/>
        <v>28</v>
      </c>
      <c r="E393">
        <f t="shared" si="36"/>
        <v>0.10234680047986726</v>
      </c>
    </row>
    <row r="394" spans="2:5">
      <c r="B394">
        <f t="shared" si="34"/>
        <v>1685</v>
      </c>
      <c r="C394">
        <f t="shared" si="35"/>
        <v>1.0223950497660784E-10</v>
      </c>
      <c r="D394" s="13">
        <f t="shared" si="37"/>
        <v>28.083333333333332</v>
      </c>
      <c r="E394">
        <f t="shared" si="36"/>
        <v>0.10223950497660785</v>
      </c>
    </row>
    <row r="395" spans="2:5">
      <c r="B395">
        <f t="shared" si="34"/>
        <v>1690</v>
      </c>
      <c r="C395">
        <f t="shared" si="35"/>
        <v>1.021350963361438E-10</v>
      </c>
      <c r="D395" s="13">
        <f t="shared" si="37"/>
        <v>28.166666666666668</v>
      </c>
      <c r="E395">
        <f t="shared" si="36"/>
        <v>0.1021350963361438</v>
      </c>
    </row>
    <row r="396" spans="2:5">
      <c r="B396">
        <f t="shared" si="34"/>
        <v>1695</v>
      </c>
      <c r="C396">
        <f t="shared" si="35"/>
        <v>1.0203349688535233E-10</v>
      </c>
      <c r="D396" s="13">
        <f t="shared" si="37"/>
        <v>28.25</v>
      </c>
      <c r="E396">
        <f t="shared" si="36"/>
        <v>0.10203349688535233</v>
      </c>
    </row>
    <row r="397" spans="2:5">
      <c r="B397">
        <f t="shared" si="34"/>
        <v>1700</v>
      </c>
      <c r="C397">
        <f t="shared" si="35"/>
        <v>1.0193463104096199E-10</v>
      </c>
      <c r="D397" s="13">
        <f t="shared" si="37"/>
        <v>28.333333333333332</v>
      </c>
      <c r="E397">
        <f t="shared" si="36"/>
        <v>0.101934631040962</v>
      </c>
    </row>
    <row r="398" spans="2:5">
      <c r="B398">
        <f t="shared" si="34"/>
        <v>1705</v>
      </c>
      <c r="C398">
        <f t="shared" si="35"/>
        <v>1.0183842525332365E-10</v>
      </c>
      <c r="D398" s="13">
        <f t="shared" si="37"/>
        <v>28.416666666666668</v>
      </c>
      <c r="E398">
        <f t="shared" si="36"/>
        <v>0.10183842525332365</v>
      </c>
    </row>
    <row r="399" spans="2:5">
      <c r="B399">
        <f t="shared" si="34"/>
        <v>1710</v>
      </c>
      <c r="C399">
        <f t="shared" si="35"/>
        <v>1.0174480795169445E-10</v>
      </c>
      <c r="D399" s="13">
        <f t="shared" si="37"/>
        <v>28.5</v>
      </c>
      <c r="E399">
        <f t="shared" si="36"/>
        <v>0.10174480795169445</v>
      </c>
    </row>
    <row r="400" spans="2:5">
      <c r="B400">
        <f t="shared" si="34"/>
        <v>1715</v>
      </c>
      <c r="C400">
        <f t="shared" si="35"/>
        <v>1.0165370949099399E-10</v>
      </c>
      <c r="D400" s="13">
        <f t="shared" si="37"/>
        <v>28.583333333333332</v>
      </c>
      <c r="E400">
        <f t="shared" si="36"/>
        <v>0.10165370949099399</v>
      </c>
    </row>
    <row r="401" spans="2:5">
      <c r="B401">
        <f t="shared" si="34"/>
        <v>1720</v>
      </c>
      <c r="C401">
        <f t="shared" si="35"/>
        <v>1.0156506209999282E-10</v>
      </c>
      <c r="D401" s="13">
        <f t="shared" si="37"/>
        <v>28.666666666666668</v>
      </c>
      <c r="E401">
        <f t="shared" si="36"/>
        <v>0.10156506209999282</v>
      </c>
    </row>
    <row r="402" spans="2:5">
      <c r="B402">
        <f t="shared" si="34"/>
        <v>1725</v>
      </c>
      <c r="C402">
        <f t="shared" si="35"/>
        <v>1.0147879983089533E-10</v>
      </c>
      <c r="D402" s="13">
        <f t="shared" si="37"/>
        <v>28.75</v>
      </c>
      <c r="E402">
        <f t="shared" si="36"/>
        <v>0.10147879983089533</v>
      </c>
    </row>
    <row r="403" spans="2:5">
      <c r="B403">
        <f t="shared" ref="B403:B425" si="38">B402+5</f>
        <v>1730</v>
      </c>
      <c r="C403">
        <f t="shared" ref="C403:C453" si="39">$K$36*EXP(-$K$32*(B403-1080))+(1/$K$32)*($K$33+$K$34*((B403-1080)-1/$K$32))</f>
        <v>1.0139485851027879E-10</v>
      </c>
      <c r="D403" s="13">
        <f t="shared" si="37"/>
        <v>28.833333333333332</v>
      </c>
      <c r="E403">
        <f t="shared" si="36"/>
        <v>0.10139485851027878</v>
      </c>
    </row>
    <row r="404" spans="2:5">
      <c r="B404">
        <f t="shared" si="38"/>
        <v>1735</v>
      </c>
      <c r="C404">
        <f t="shared" si="39"/>
        <v>1.0131317569135263E-10</v>
      </c>
      <c r="D404" s="13">
        <f t="shared" si="37"/>
        <v>28.916666666666668</v>
      </c>
      <c r="E404">
        <f t="shared" si="36"/>
        <v>0.10131317569135263</v>
      </c>
    </row>
    <row r="405" spans="2:5">
      <c r="B405">
        <f t="shared" si="38"/>
        <v>1740</v>
      </c>
      <c r="C405">
        <f t="shared" si="39"/>
        <v>1.0123369060750219E-10</v>
      </c>
      <c r="D405" s="13">
        <f t="shared" si="37"/>
        <v>29</v>
      </c>
      <c r="E405">
        <f t="shared" si="36"/>
        <v>0.10123369060750219</v>
      </c>
    </row>
    <row r="406" spans="2:5">
      <c r="B406">
        <f t="shared" si="38"/>
        <v>1745</v>
      </c>
      <c r="C406">
        <f t="shared" si="39"/>
        <v>1.0115634412708232E-10</v>
      </c>
      <c r="D406" s="13">
        <f t="shared" si="37"/>
        <v>29.083333333333332</v>
      </c>
      <c r="E406">
        <f t="shared" si="36"/>
        <v>0.10115634412708231</v>
      </c>
    </row>
    <row r="407" spans="2:5">
      <c r="B407">
        <f t="shared" si="38"/>
        <v>1750</v>
      </c>
      <c r="C407">
        <f t="shared" si="39"/>
        <v>1.0108107870942737E-10</v>
      </c>
      <c r="D407" s="13">
        <f t="shared" si="37"/>
        <v>29.166666666666668</v>
      </c>
      <c r="E407">
        <f t="shared" si="36"/>
        <v>0.10108107870942737</v>
      </c>
    </row>
    <row r="408" spans="2:5">
      <c r="B408">
        <f t="shared" si="38"/>
        <v>1755</v>
      </c>
      <c r="C408">
        <f t="shared" si="39"/>
        <v>1.0100783836204477E-10</v>
      </c>
      <c r="D408" s="13">
        <f t="shared" si="37"/>
        <v>29.25</v>
      </c>
      <c r="E408">
        <f t="shared" si="36"/>
        <v>0.10100783836204477</v>
      </c>
    </row>
    <row r="409" spans="2:5">
      <c r="B409">
        <f t="shared" si="38"/>
        <v>1760</v>
      </c>
      <c r="C409">
        <f t="shared" si="39"/>
        <v>1.0093656859896025E-10</v>
      </c>
      <c r="D409" s="13">
        <f t="shared" si="37"/>
        <v>29.333333333333332</v>
      </c>
      <c r="E409">
        <f t="shared" si="36"/>
        <v>0.10093656859896025</v>
      </c>
    </row>
    <row r="410" spans="2:5">
      <c r="B410">
        <f t="shared" si="38"/>
        <v>1765</v>
      </c>
      <c r="C410">
        <f t="shared" si="39"/>
        <v>1.0086721640018398E-10</v>
      </c>
      <c r="D410" s="13">
        <f t="shared" si="37"/>
        <v>29.416666666666668</v>
      </c>
      <c r="E410">
        <f t="shared" si="36"/>
        <v>0.10086721640018398</v>
      </c>
    </row>
    <row r="411" spans="2:5">
      <c r="B411">
        <f t="shared" si="38"/>
        <v>1770</v>
      </c>
      <c r="C411">
        <f t="shared" si="39"/>
        <v>1.0079973017226709E-10</v>
      </c>
      <c r="D411" s="13">
        <f t="shared" si="37"/>
        <v>29.5</v>
      </c>
      <c r="E411">
        <f t="shared" si="36"/>
        <v>0.10079973017226708</v>
      </c>
    </row>
    <row r="412" spans="2:5">
      <c r="B412">
        <f t="shared" si="38"/>
        <v>1775</v>
      </c>
      <c r="C412">
        <f t="shared" si="39"/>
        <v>1.0073405970991961E-10</v>
      </c>
      <c r="D412" s="13">
        <f t="shared" si="37"/>
        <v>29.583333333333332</v>
      </c>
      <c r="E412">
        <f t="shared" si="36"/>
        <v>0.10073405970991961</v>
      </c>
    </row>
    <row r="413" spans="2:5">
      <c r="B413">
        <f t="shared" si="38"/>
        <v>1780</v>
      </c>
      <c r="C413">
        <f t="shared" si="39"/>
        <v>1.0067015615866112E-10</v>
      </c>
      <c r="D413" s="13">
        <f t="shared" si="37"/>
        <v>29.666666666666668</v>
      </c>
      <c r="E413">
        <f t="shared" si="36"/>
        <v>0.10067015615866112</v>
      </c>
    </row>
    <row r="414" spans="2:5">
      <c r="B414">
        <f t="shared" si="38"/>
        <v>1785</v>
      </c>
      <c r="C414">
        <f t="shared" si="39"/>
        <v>1.0060797197847613E-10</v>
      </c>
      <c r="D414" s="13">
        <f t="shared" si="37"/>
        <v>29.75</v>
      </c>
      <c r="E414">
        <f t="shared" si="36"/>
        <v>0.10060797197847614</v>
      </c>
    </row>
    <row r="415" spans="2:5">
      <c r="B415">
        <f t="shared" si="38"/>
        <v>1790</v>
      </c>
      <c r="C415">
        <f t="shared" si="39"/>
        <v>1.0054746090844753E-10</v>
      </c>
      <c r="D415" s="13">
        <f t="shared" si="37"/>
        <v>29.833333333333332</v>
      </c>
      <c r="E415">
        <f t="shared" si="36"/>
        <v>0.10054746090844753</v>
      </c>
    </row>
    <row r="416" spans="2:5">
      <c r="B416">
        <f t="shared" si="38"/>
        <v>1795</v>
      </c>
      <c r="C416">
        <f t="shared" si="39"/>
        <v>1.0048857793234147E-10</v>
      </c>
      <c r="D416" s="13">
        <f t="shared" si="37"/>
        <v>29.916666666666668</v>
      </c>
      <c r="E416">
        <f t="shared" si="36"/>
        <v>0.10048857793234148</v>
      </c>
    </row>
    <row r="417" spans="2:5">
      <c r="B417">
        <f t="shared" si="38"/>
        <v>1800</v>
      </c>
      <c r="C417">
        <f t="shared" si="39"/>
        <v>1.0043127924511833E-10</v>
      </c>
      <c r="D417" s="13">
        <f t="shared" si="37"/>
        <v>30</v>
      </c>
      <c r="E417">
        <f t="shared" si="36"/>
        <v>0.10043127924511833</v>
      </c>
    </row>
    <row r="418" spans="2:5">
      <c r="B418">
        <f t="shared" si="38"/>
        <v>1805</v>
      </c>
      <c r="C418">
        <f t="shared" si="39"/>
        <v>1.0037552222034464E-10</v>
      </c>
      <c r="D418" s="13">
        <f t="shared" si="37"/>
        <v>30.083333333333332</v>
      </c>
      <c r="E418">
        <f t="shared" si="36"/>
        <v>0.10037552222034464</v>
      </c>
    </row>
    <row r="419" spans="2:5">
      <c r="B419">
        <f t="shared" si="38"/>
        <v>1810</v>
      </c>
      <c r="C419">
        <f t="shared" si="39"/>
        <v>1.0032126537848178E-10</v>
      </c>
      <c r="D419" s="13">
        <f t="shared" si="37"/>
        <v>30.166666666666668</v>
      </c>
      <c r="E419">
        <f t="shared" si="36"/>
        <v>0.10032126537848178</v>
      </c>
    </row>
    <row r="420" spans="2:5">
      <c r="B420">
        <f t="shared" si="38"/>
        <v>1815</v>
      </c>
      <c r="C420">
        <f t="shared" si="39"/>
        <v>1.0026846835602804E-10</v>
      </c>
      <c r="D420" s="13">
        <f t="shared" si="37"/>
        <v>30.25</v>
      </c>
      <c r="E420">
        <f t="shared" si="36"/>
        <v>0.10026846835602804</v>
      </c>
    </row>
    <row r="421" spans="2:5">
      <c r="B421">
        <f t="shared" si="38"/>
        <v>1820</v>
      </c>
      <c r="C421">
        <f t="shared" si="39"/>
        <v>1.0021709187549076E-10</v>
      </c>
      <c r="D421" s="13">
        <f t="shared" si="37"/>
        <v>30.333333333333332</v>
      </c>
      <c r="E421">
        <f t="shared" si="36"/>
        <v>0.10021709187549076</v>
      </c>
    </row>
    <row r="422" spans="2:5">
      <c r="B422">
        <f t="shared" si="38"/>
        <v>1825</v>
      </c>
      <c r="C422">
        <f t="shared" si="39"/>
        <v>1.0016709771616654E-10</v>
      </c>
      <c r="D422" s="13">
        <f t="shared" si="37"/>
        <v>30.416666666666668</v>
      </c>
      <c r="E422">
        <f t="shared" si="36"/>
        <v>0.10016709771616654</v>
      </c>
    </row>
    <row r="423" spans="2:5">
      <c r="B423">
        <f t="shared" si="38"/>
        <v>1830</v>
      </c>
      <c r="C423">
        <f t="shared" si="39"/>
        <v>1.0011844868570749E-10</v>
      </c>
      <c r="D423" s="13">
        <f t="shared" si="37"/>
        <v>30.5</v>
      </c>
      <c r="E423">
        <f t="shared" ref="E423:E453" si="40">C423*10^9</f>
        <v>0.10011844868570749</v>
      </c>
    </row>
    <row r="424" spans="2:5">
      <c r="B424">
        <f t="shared" si="38"/>
        <v>1835</v>
      </c>
      <c r="C424">
        <f t="shared" si="39"/>
        <v>1.000711085924527E-10</v>
      </c>
      <c r="D424" s="13">
        <f t="shared" ref="D424:D453" si="41">B424/60</f>
        <v>30.583333333333332</v>
      </c>
      <c r="E424">
        <f t="shared" si="40"/>
        <v>0.1000711085924527</v>
      </c>
    </row>
    <row r="425" spans="2:5">
      <c r="B425">
        <f t="shared" si="38"/>
        <v>1840</v>
      </c>
      <c r="C425">
        <f t="shared" si="39"/>
        <v>1.0002504221850388E-10</v>
      </c>
      <c r="D425" s="13">
        <f t="shared" si="41"/>
        <v>30.666666666666668</v>
      </c>
      <c r="E425">
        <f t="shared" si="40"/>
        <v>0.10002504221850388</v>
      </c>
    </row>
    <row r="426" spans="2:5">
      <c r="B426">
        <f>B425+5</f>
        <v>1845</v>
      </c>
      <c r="C426">
        <f t="shared" si="39"/>
        <v>9.9980215293525714E-11</v>
      </c>
      <c r="D426" s="13">
        <f t="shared" si="41"/>
        <v>30.75</v>
      </c>
      <c r="E426">
        <f t="shared" si="40"/>
        <v>9.9980215293525715E-2</v>
      </c>
    </row>
    <row r="427" spans="2:5">
      <c r="B427">
        <f t="shared" ref="B427:B436" si="42">B426+5</f>
        <v>1850</v>
      </c>
      <c r="C427">
        <f t="shared" si="39"/>
        <v>9.9936594469250932E-11</v>
      </c>
      <c r="D427" s="13">
        <f t="shared" si="41"/>
        <v>30.833333333333332</v>
      </c>
      <c r="E427">
        <f t="shared" si="40"/>
        <v>9.9936594469250933E-2</v>
      </c>
    </row>
    <row r="428" spans="2:5">
      <c r="B428">
        <f t="shared" si="42"/>
        <v>1855</v>
      </c>
      <c r="C428">
        <f t="shared" si="39"/>
        <v>9.9894147294671409E-11</v>
      </c>
      <c r="D428" s="13">
        <f t="shared" si="41"/>
        <v>30.916666666666668</v>
      </c>
      <c r="E428">
        <f t="shared" si="40"/>
        <v>9.9894147294671415E-2</v>
      </c>
    </row>
    <row r="429" spans="2:5">
      <c r="B429">
        <f t="shared" si="42"/>
        <v>1860</v>
      </c>
      <c r="C429">
        <f t="shared" si="39"/>
        <v>9.9852842191896747E-11</v>
      </c>
      <c r="D429" s="13">
        <f t="shared" si="41"/>
        <v>31</v>
      </c>
      <c r="E429">
        <f t="shared" si="40"/>
        <v>9.9852842191896746E-2</v>
      </c>
    </row>
    <row r="430" spans="2:5">
      <c r="B430">
        <f t="shared" si="42"/>
        <v>1865</v>
      </c>
      <c r="C430">
        <f t="shared" si="39"/>
        <v>9.9812648432662473E-11</v>
      </c>
      <c r="D430" s="13">
        <f t="shared" si="41"/>
        <v>31.083333333333332</v>
      </c>
      <c r="E430">
        <f t="shared" si="40"/>
        <v>9.9812648432662479E-2</v>
      </c>
    </row>
    <row r="431" spans="2:5">
      <c r="B431">
        <f t="shared" si="42"/>
        <v>1870</v>
      </c>
      <c r="C431">
        <f t="shared" si="39"/>
        <v>9.9773536115470181E-11</v>
      </c>
      <c r="D431" s="13">
        <f t="shared" si="41"/>
        <v>31.166666666666668</v>
      </c>
      <c r="E431">
        <f t="shared" si="40"/>
        <v>9.9773536115470185E-2</v>
      </c>
    </row>
    <row r="432" spans="2:5">
      <c r="B432">
        <f t="shared" si="42"/>
        <v>1875</v>
      </c>
      <c r="C432">
        <f t="shared" si="39"/>
        <v>9.9735476143342809E-11</v>
      </c>
      <c r="D432" s="13">
        <f t="shared" si="41"/>
        <v>31.25</v>
      </c>
      <c r="E432">
        <f t="shared" si="40"/>
        <v>9.9735476143342813E-2</v>
      </c>
    </row>
    <row r="433" spans="2:5">
      <c r="B433">
        <f t="shared" si="42"/>
        <v>1880</v>
      </c>
      <c r="C433">
        <f t="shared" si="39"/>
        <v>9.9698440202178432E-11</v>
      </c>
      <c r="D433" s="13">
        <f t="shared" si="41"/>
        <v>31.333333333333332</v>
      </c>
      <c r="E433">
        <f t="shared" si="40"/>
        <v>9.9698440202178426E-2</v>
      </c>
    </row>
    <row r="434" spans="2:5">
      <c r="B434">
        <f t="shared" si="42"/>
        <v>1885</v>
      </c>
      <c r="C434">
        <f t="shared" si="39"/>
        <v>9.9662400739686421E-11</v>
      </c>
      <c r="D434" s="13">
        <f t="shared" si="41"/>
        <v>31.416666666666668</v>
      </c>
      <c r="E434">
        <f t="shared" si="40"/>
        <v>9.9662400739686421E-2</v>
      </c>
    </row>
    <row r="435" spans="2:5">
      <c r="B435">
        <f t="shared" si="42"/>
        <v>1890</v>
      </c>
      <c r="C435">
        <f t="shared" si="39"/>
        <v>9.9627330944890371E-11</v>
      </c>
      <c r="D435" s="13">
        <f t="shared" si="41"/>
        <v>31.5</v>
      </c>
      <c r="E435">
        <f t="shared" si="40"/>
        <v>9.9627330944890374E-2</v>
      </c>
    </row>
    <row r="436" spans="2:5">
      <c r="B436">
        <f t="shared" si="42"/>
        <v>1895</v>
      </c>
      <c r="C436">
        <f t="shared" si="39"/>
        <v>9.9593204728182542E-11</v>
      </c>
      <c r="D436" s="13">
        <f t="shared" si="41"/>
        <v>31.583333333333332</v>
      </c>
      <c r="E436">
        <f t="shared" si="40"/>
        <v>9.9593204728182547E-2</v>
      </c>
    </row>
    <row r="437" spans="2:5">
      <c r="B437">
        <f>B436+5</f>
        <v>1900</v>
      </c>
      <c r="C437">
        <f t="shared" si="39"/>
        <v>9.9559996701914824E-11</v>
      </c>
      <c r="D437" s="13">
        <f t="shared" si="41"/>
        <v>31.666666666666668</v>
      </c>
      <c r="E437">
        <f t="shared" si="40"/>
        <v>9.955999670191483E-2</v>
      </c>
    </row>
    <row r="438" spans="2:5">
      <c r="B438">
        <f t="shared" ref="B438:B443" si="43">B437+5</f>
        <v>1905</v>
      </c>
      <c r="C438">
        <f t="shared" si="39"/>
        <v>9.9527682161512104E-11</v>
      </c>
      <c r="D438" s="13">
        <f t="shared" si="41"/>
        <v>31.75</v>
      </c>
      <c r="E438">
        <f t="shared" si="40"/>
        <v>9.9527682161512102E-2</v>
      </c>
    </row>
    <row r="439" spans="2:5">
      <c r="B439">
        <f t="shared" si="43"/>
        <v>1910</v>
      </c>
      <c r="C439">
        <f t="shared" si="39"/>
        <v>9.9496237067093651E-11</v>
      </c>
      <c r="D439" s="13">
        <f t="shared" si="41"/>
        <v>31.833333333333332</v>
      </c>
      <c r="E439">
        <f t="shared" si="40"/>
        <v>9.9496237067093651E-2</v>
      </c>
    </row>
    <row r="440" spans="2:5">
      <c r="B440">
        <f t="shared" si="43"/>
        <v>1915</v>
      </c>
      <c r="C440">
        <f t="shared" si="39"/>
        <v>9.9465638025589022E-11</v>
      </c>
      <c r="D440" s="13">
        <f t="shared" si="41"/>
        <v>31.916666666666668</v>
      </c>
      <c r="E440">
        <f t="shared" si="40"/>
        <v>9.9465638025589026E-2</v>
      </c>
    </row>
    <row r="441" spans="2:5">
      <c r="B441">
        <f t="shared" si="43"/>
        <v>1920</v>
      </c>
      <c r="C441">
        <f t="shared" si="39"/>
        <v>9.9435862273335213E-11</v>
      </c>
      <c r="D441" s="13">
        <f t="shared" si="41"/>
        <v>32</v>
      </c>
      <c r="E441">
        <f t="shared" si="40"/>
        <v>9.9435862273335215E-2</v>
      </c>
    </row>
    <row r="442" spans="2:5">
      <c r="B442">
        <f t="shared" si="43"/>
        <v>1925</v>
      </c>
      <c r="C442">
        <f t="shared" si="39"/>
        <v>9.9406887659141936E-11</v>
      </c>
      <c r="D442" s="13">
        <f t="shared" si="41"/>
        <v>32.083333333333336</v>
      </c>
      <c r="E442">
        <f t="shared" si="40"/>
        <v>9.9406887659141935E-2</v>
      </c>
    </row>
    <row r="443" spans="2:5">
      <c r="B443">
        <f t="shared" si="43"/>
        <v>1930</v>
      </c>
      <c r="C443">
        <f t="shared" si="39"/>
        <v>9.9378692627812667E-11</v>
      </c>
      <c r="D443" s="13">
        <f t="shared" si="41"/>
        <v>32.166666666666664</v>
      </c>
      <c r="E443">
        <f t="shared" si="40"/>
        <v>9.9378692627812668E-2</v>
      </c>
    </row>
    <row r="444" spans="2:5">
      <c r="B444">
        <f>B443+5</f>
        <v>1935</v>
      </c>
      <c r="C444">
        <f t="shared" si="39"/>
        <v>9.9351256204108935E-11</v>
      </c>
      <c r="D444" s="13">
        <f t="shared" si="41"/>
        <v>32.25</v>
      </c>
      <c r="E444">
        <f t="shared" si="40"/>
        <v>9.9351256204108937E-2</v>
      </c>
    </row>
    <row r="445" spans="2:5">
      <c r="B445">
        <f t="shared" ref="B445:B453" si="44">B444+5</f>
        <v>1940</v>
      </c>
      <c r="C445">
        <f t="shared" si="39"/>
        <v>9.9324557977146183E-11</v>
      </c>
      <c r="D445" s="13">
        <f t="shared" si="41"/>
        <v>32.333333333333336</v>
      </c>
      <c r="E445">
        <f t="shared" si="40"/>
        <v>9.9324557977146177E-2</v>
      </c>
    </row>
    <row r="446" spans="2:5">
      <c r="B446">
        <f t="shared" si="44"/>
        <v>1945</v>
      </c>
      <c r="C446">
        <f t="shared" si="39"/>
        <v>9.9298578085209415E-11</v>
      </c>
      <c r="D446" s="13">
        <f t="shared" si="41"/>
        <v>32.416666666666664</v>
      </c>
      <c r="E446">
        <f t="shared" si="40"/>
        <v>9.9298578085209421E-2</v>
      </c>
    </row>
    <row r="447" spans="2:5">
      <c r="B447">
        <f t="shared" si="44"/>
        <v>1950</v>
      </c>
      <c r="C447">
        <f t="shared" si="39"/>
        <v>9.9273297200977366E-11</v>
      </c>
      <c r="D447" s="13">
        <f t="shared" si="41"/>
        <v>32.5</v>
      </c>
      <c r="E447">
        <f t="shared" si="40"/>
        <v>9.927329720097737E-2</v>
      </c>
    </row>
    <row r="448" spans="2:5">
      <c r="B448">
        <f t="shared" si="44"/>
        <v>1955</v>
      </c>
      <c r="C448">
        <f t="shared" si="39"/>
        <v>9.9248696517144275E-11</v>
      </c>
      <c r="D448" s="13">
        <f t="shared" si="41"/>
        <v>32.583333333333336</v>
      </c>
      <c r="E448">
        <f t="shared" si="40"/>
        <v>9.9248696517144269E-2</v>
      </c>
    </row>
    <row r="449" spans="2:5">
      <c r="B449">
        <f t="shared" si="44"/>
        <v>1960</v>
      </c>
      <c r="C449">
        <f t="shared" si="39"/>
        <v>9.9224757732428489E-11</v>
      </c>
      <c r="D449" s="13">
        <f t="shared" si="41"/>
        <v>32.666666666666664</v>
      </c>
      <c r="E449">
        <f t="shared" si="40"/>
        <v>9.922475773242849E-2</v>
      </c>
    </row>
    <row r="450" spans="2:5">
      <c r="B450">
        <f t="shared" si="44"/>
        <v>1965</v>
      </c>
      <c r="C450">
        <f t="shared" si="39"/>
        <v>9.9201463037957536E-11</v>
      </c>
      <c r="D450" s="13">
        <f t="shared" si="41"/>
        <v>32.75</v>
      </c>
      <c r="E450">
        <f t="shared" si="40"/>
        <v>9.920146303795753E-2</v>
      </c>
    </row>
    <row r="451" spans="2:5">
      <c r="B451">
        <f t="shared" si="44"/>
        <v>1970</v>
      </c>
      <c r="C451">
        <f t="shared" si="39"/>
        <v>9.9178795104019445E-11</v>
      </c>
      <c r="D451" s="13">
        <f t="shared" si="41"/>
        <v>32.833333333333336</v>
      </c>
      <c r="E451">
        <f t="shared" si="40"/>
        <v>9.9178795104019446E-2</v>
      </c>
    </row>
    <row r="452" spans="2:5">
      <c r="B452">
        <f t="shared" si="44"/>
        <v>1975</v>
      </c>
      <c r="C452">
        <f t="shared" si="39"/>
        <v>9.9156737067170678E-11</v>
      </c>
      <c r="D452" s="13">
        <f t="shared" si="41"/>
        <v>32.916666666666664</v>
      </c>
      <c r="E452">
        <f t="shared" si="40"/>
        <v>9.915673706717068E-2</v>
      </c>
    </row>
    <row r="453" spans="2:5">
      <c r="B453">
        <f t="shared" si="44"/>
        <v>1980</v>
      </c>
      <c r="C453">
        <f t="shared" si="39"/>
        <v>9.9135272517690732E-11</v>
      </c>
      <c r="D453" s="13">
        <f t="shared" si="41"/>
        <v>33</v>
      </c>
      <c r="E453">
        <f t="shared" si="40"/>
        <v>9.9135272517690734E-2</v>
      </c>
    </row>
    <row r="454" spans="2:5">
      <c r="D454" s="13"/>
    </row>
    <row r="518" spans="2:2">
      <c r="B518" s="16"/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Tabelle19"/>
  <dimension ref="A1:DO518"/>
  <sheetViews>
    <sheetView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5" max="7" width="12.125" bestFit="1" customWidth="1"/>
    <col min="8" max="8" width="14.375" customWidth="1"/>
    <col min="9" max="10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165.46</v>
      </c>
      <c r="C11" s="13"/>
      <c r="D11" s="13">
        <v>165.46</v>
      </c>
      <c r="E11" s="13">
        <v>165.46</v>
      </c>
      <c r="F11" s="13">
        <v>165.46</v>
      </c>
      <c r="G11" s="13">
        <v>165.46</v>
      </c>
      <c r="H11" s="13">
        <v>165.46</v>
      </c>
      <c r="I11" s="13">
        <v>165.46</v>
      </c>
      <c r="J11" s="13">
        <v>165.46</v>
      </c>
      <c r="K11" s="13">
        <v>165.46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/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>
        <v>0.5</v>
      </c>
      <c r="K12">
        <v>0.5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/>
      <c r="D13" s="13">
        <f>1/180</f>
        <v>5.5555555555555558E-3</v>
      </c>
      <c r="E13" s="13">
        <f t="shared" ref="E13:K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>
        <f t="shared" si="0"/>
        <v>5.5555555555555558E-3</v>
      </c>
      <c r="K13" s="13">
        <f t="shared" si="0"/>
        <v>5.5555555555555558E-3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>
        <v>0.01</v>
      </c>
      <c r="K14">
        <v>0.01</v>
      </c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/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>
        <v>1</v>
      </c>
      <c r="K15">
        <v>1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13">
        <v>0.9</v>
      </c>
      <c r="C16" s="14"/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>
        <v>0.9</v>
      </c>
      <c r="K16">
        <v>0.9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/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>
        <v>0.9</v>
      </c>
      <c r="K17">
        <v>0.9</v>
      </c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/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>
        <v>0.9</v>
      </c>
      <c r="K18">
        <v>0.9</v>
      </c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/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>
        <v>0.9</v>
      </c>
      <c r="K19">
        <v>0.9</v>
      </c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 s="23">
        <f>5.84*10^-11</f>
        <v>5.84E-11</v>
      </c>
      <c r="C20" s="14"/>
      <c r="D20" s="23">
        <f t="shared" ref="D20:K20" si="1">5.84*10^-11</f>
        <v>5.84E-11</v>
      </c>
      <c r="E20" s="23">
        <f t="shared" si="1"/>
        <v>5.84E-11</v>
      </c>
      <c r="F20" s="23">
        <f t="shared" si="1"/>
        <v>5.84E-11</v>
      </c>
      <c r="G20" s="23">
        <f t="shared" si="1"/>
        <v>5.84E-11</v>
      </c>
      <c r="H20" s="23">
        <f t="shared" si="1"/>
        <v>5.84E-11</v>
      </c>
      <c r="I20" s="23">
        <f t="shared" si="1"/>
        <v>5.84E-11</v>
      </c>
      <c r="J20" s="23">
        <f t="shared" si="1"/>
        <v>5.84E-11</v>
      </c>
      <c r="K20" s="23">
        <f t="shared" si="1"/>
        <v>5.84E-11</v>
      </c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10</v>
      </c>
      <c r="B21" s="13">
        <v>0</v>
      </c>
      <c r="C21" s="13"/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27">
        <v>0</v>
      </c>
      <c r="C22" s="21"/>
      <c r="D22" s="23">
        <v>0</v>
      </c>
      <c r="E22" s="23">
        <f>(2/13*6*1.318*10^-6)</f>
        <v>1.2166153846153845E-6</v>
      </c>
      <c r="F22" s="23">
        <f>(2/13*6*1.318*10^-6)</f>
        <v>1.2166153846153845E-6</v>
      </c>
      <c r="G22" s="23">
        <f>(3/13*6*1.318*10^-6)</f>
        <v>1.8249230769230768E-6</v>
      </c>
      <c r="H22" s="23">
        <f>(3/13*6*1.318*10^-6)</f>
        <v>1.8249230769230768E-6</v>
      </c>
      <c r="I22" s="23">
        <v>0</v>
      </c>
      <c r="J22" s="23">
        <v>0</v>
      </c>
      <c r="K22" s="23">
        <v>0</v>
      </c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10</v>
      </c>
      <c r="B23" s="27">
        <v>0</v>
      </c>
      <c r="C23" s="21"/>
      <c r="D23" s="23">
        <f>(2/13*6*1.318*10^-6)/10</f>
        <v>1.2166153846153845E-7</v>
      </c>
      <c r="E23" s="23">
        <v>0</v>
      </c>
      <c r="F23" s="28">
        <f>6/26*1.318*10^-6*1/10</f>
        <v>3.0415384615384611E-8</v>
      </c>
      <c r="G23" s="23">
        <v>0</v>
      </c>
      <c r="H23" s="23">
        <f>(-3/13*6*1.318*10^-6)/10</f>
        <v>-1.8249230769230768E-7</v>
      </c>
      <c r="I23" s="23">
        <v>0</v>
      </c>
      <c r="J23" s="23">
        <v>0</v>
      </c>
      <c r="K23" s="23">
        <v>0</v>
      </c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27">
        <v>0.5</v>
      </c>
      <c r="C24" s="27"/>
      <c r="D24" s="23">
        <v>0.5</v>
      </c>
      <c r="E24" s="23">
        <v>0.5</v>
      </c>
      <c r="F24" s="23">
        <v>0.5</v>
      </c>
      <c r="G24" s="23">
        <v>0.5</v>
      </c>
      <c r="H24" s="23">
        <v>0.5</v>
      </c>
      <c r="I24" s="23">
        <v>0.5</v>
      </c>
      <c r="J24" s="23">
        <v>0.5</v>
      </c>
      <c r="K24" s="23">
        <v>0.5</v>
      </c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 s="23">
        <v>0</v>
      </c>
      <c r="C25" s="27"/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f>2*10^-10</f>
        <v>2.0000000000000001E-10</v>
      </c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10</v>
      </c>
      <c r="B26" s="23">
        <v>0</v>
      </c>
      <c r="C26" s="27"/>
      <c r="D26" s="23">
        <v>0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  <c r="J26" s="23">
        <f>2*10^-10/60</f>
        <v>3.3333333333333335E-12</v>
      </c>
      <c r="K26" s="23">
        <v>0</v>
      </c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23">
        <f>1*10^-10</f>
        <v>1E-10</v>
      </c>
      <c r="C27" s="13"/>
      <c r="D27">
        <f>1*10^-10</f>
        <v>1E-10</v>
      </c>
      <c r="E27">
        <f t="shared" ref="E27:K27" si="2">1*10^-10</f>
        <v>1E-10</v>
      </c>
      <c r="F27">
        <f t="shared" si="2"/>
        <v>1E-10</v>
      </c>
      <c r="G27">
        <f t="shared" si="2"/>
        <v>1E-10</v>
      </c>
      <c r="H27">
        <f t="shared" si="2"/>
        <v>1E-10</v>
      </c>
      <c r="I27">
        <f t="shared" si="2"/>
        <v>1E-10</v>
      </c>
      <c r="J27">
        <f t="shared" si="2"/>
        <v>1E-10</v>
      </c>
      <c r="K27">
        <f t="shared" si="2"/>
        <v>1E-10</v>
      </c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10</v>
      </c>
      <c r="B28" s="13">
        <v>0</v>
      </c>
      <c r="C28" s="13"/>
      <c r="D28">
        <v>0</v>
      </c>
      <c r="E28">
        <v>0</v>
      </c>
      <c r="F28">
        <v>0</v>
      </c>
      <c r="G28">
        <v>0</v>
      </c>
      <c r="H28">
        <v>0</v>
      </c>
      <c r="I28" s="13">
        <v>0</v>
      </c>
      <c r="J28" s="13">
        <v>0</v>
      </c>
      <c r="K28" s="13">
        <v>0</v>
      </c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24</v>
      </c>
      <c r="B30" s="22">
        <v>0</v>
      </c>
      <c r="C30" s="11"/>
      <c r="D30" s="22">
        <v>1</v>
      </c>
      <c r="E30" s="22">
        <v>2</v>
      </c>
      <c r="F30" s="22">
        <v>3</v>
      </c>
      <c r="G30" s="22">
        <v>4</v>
      </c>
      <c r="H30" s="22">
        <v>5</v>
      </c>
      <c r="I30" s="22">
        <v>6</v>
      </c>
      <c r="J30" s="22">
        <v>7</v>
      </c>
      <c r="K30" s="22">
        <v>8</v>
      </c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13</v>
      </c>
      <c r="B31">
        <v>0</v>
      </c>
      <c r="D31">
        <v>120</v>
      </c>
      <c r="E31">
        <v>130</v>
      </c>
      <c r="F31">
        <v>140</v>
      </c>
      <c r="G31">
        <v>150</v>
      </c>
      <c r="H31">
        <v>170</v>
      </c>
      <c r="I31">
        <v>180</v>
      </c>
      <c r="J31">
        <v>1020</v>
      </c>
      <c r="K31">
        <v>1080</v>
      </c>
    </row>
    <row r="32" spans="1:119">
      <c r="A32" s="10" t="s">
        <v>14</v>
      </c>
      <c r="B32">
        <f>B13*(1+B14-B12*B18*B16*B15)</f>
        <v>3.3611111111111112E-3</v>
      </c>
      <c r="D32">
        <f>D13*(1+D14-D12*D18*D16*D15)</f>
        <v>3.3611111111111112E-3</v>
      </c>
      <c r="E32">
        <f t="shared" ref="E32:K32" si="3">E13*(1+E14-E12*E18*E16*E15)</f>
        <v>3.3611111111111112E-3</v>
      </c>
      <c r="F32">
        <f t="shared" si="3"/>
        <v>3.3611111111111112E-3</v>
      </c>
      <c r="G32">
        <f t="shared" si="3"/>
        <v>3.3611111111111112E-3</v>
      </c>
      <c r="H32">
        <f t="shared" si="3"/>
        <v>3.3611111111111112E-3</v>
      </c>
      <c r="I32">
        <f t="shared" si="3"/>
        <v>3.3611111111111112E-3</v>
      </c>
      <c r="J32">
        <f t="shared" si="3"/>
        <v>3.3611111111111112E-3</v>
      </c>
      <c r="K32">
        <f t="shared" si="3"/>
        <v>3.3611111111111112E-3</v>
      </c>
    </row>
    <row r="33" spans="1:11">
      <c r="A33" s="10" t="s">
        <v>11</v>
      </c>
      <c r="B33">
        <f>1/B11*(B20+B22*B24*B15+(1-B12)*(B25+B27)*B19*B17*B15)</f>
        <v>5.977275474434908E-13</v>
      </c>
      <c r="D33">
        <f t="shared" ref="D33:K33" si="4">1/D11*(D20+D22*D24*D15+(1-D12)*(D25+D27)*D19*D17*D15)</f>
        <v>5.977275474434908E-13</v>
      </c>
      <c r="E33">
        <f t="shared" si="4"/>
        <v>3.6770614789537783E-9</v>
      </c>
      <c r="F33">
        <f t="shared" si="4"/>
        <v>3.6770614789537783E-9</v>
      </c>
      <c r="G33">
        <f t="shared" si="4"/>
        <v>5.5152933546569459E-9</v>
      </c>
      <c r="H33">
        <f t="shared" si="4"/>
        <v>5.5152933546569459E-9</v>
      </c>
      <c r="I33">
        <f t="shared" si="4"/>
        <v>5.977275474434908E-13</v>
      </c>
      <c r="J33">
        <f t="shared" si="4"/>
        <v>5.977275474434908E-13</v>
      </c>
      <c r="K33">
        <f t="shared" si="4"/>
        <v>1.087271848180829E-12</v>
      </c>
    </row>
    <row r="34" spans="1:11">
      <c r="A34" s="10" t="s">
        <v>12</v>
      </c>
      <c r="B34">
        <f>1/B11*(B21+B23*B24*B15+(1-B12)*(B26+B28)*B19*B17*B15)</f>
        <v>0</v>
      </c>
      <c r="D34">
        <f t="shared" ref="D34:K34" si="5">1/D11*(D21+D23*D24*D15+(1-D12)*(D26+D28)*D19*D17*D15)</f>
        <v>3.6764637514063347E-10</v>
      </c>
      <c r="E34">
        <f t="shared" si="5"/>
        <v>0</v>
      </c>
      <c r="F34">
        <f t="shared" si="5"/>
        <v>9.1911593785158368E-11</v>
      </c>
      <c r="G34">
        <f t="shared" si="5"/>
        <v>0</v>
      </c>
      <c r="H34">
        <f t="shared" si="5"/>
        <v>-5.5146956271095031E-10</v>
      </c>
      <c r="I34">
        <f t="shared" si="5"/>
        <v>0</v>
      </c>
      <c r="J34">
        <f t="shared" si="5"/>
        <v>8.1590716789556381E-15</v>
      </c>
      <c r="K34">
        <f t="shared" si="5"/>
        <v>0</v>
      </c>
    </row>
    <row r="35" spans="1:11">
      <c r="A35" s="10" t="s">
        <v>15</v>
      </c>
      <c r="B35">
        <f>0.1*10^-9</f>
        <v>1.0000000000000002E-10</v>
      </c>
      <c r="C35" s="14"/>
      <c r="D35">
        <f>C63</f>
        <v>1.2583469407683283E-10</v>
      </c>
      <c r="E35">
        <f>C68</f>
        <v>1.8305641167247423E-8</v>
      </c>
      <c r="F35">
        <f>C73</f>
        <v>5.3860123081215958E-8</v>
      </c>
      <c r="G35">
        <f>C78</f>
        <v>9.2783961218287097E-8</v>
      </c>
      <c r="H35">
        <f>C88</f>
        <v>1.9343189725895185E-7</v>
      </c>
      <c r="I35">
        <f>C93</f>
        <v>2.1400770711557351E-7</v>
      </c>
      <c r="J35">
        <f>C261</f>
        <v>1.288095295115495E-8</v>
      </c>
      <c r="K35">
        <f>C273</f>
        <v>1.0574695857721442E-8</v>
      </c>
    </row>
    <row r="36" spans="1:11">
      <c r="A36" s="10" t="s">
        <v>19</v>
      </c>
      <c r="B36">
        <f>B35-(1/B32)*(B33-B34/B32)</f>
        <v>-7.7836295107154269E-11</v>
      </c>
      <c r="D36">
        <f>D35-(1/D32)*(D33-D34/D32)</f>
        <v>3.2543469764826197E-5</v>
      </c>
      <c r="E36">
        <f t="shared" ref="E36:H36" si="6">E35-(1/E32)*(E33-E34/E32)</f>
        <v>-1.0756961211661082E-6</v>
      </c>
      <c r="F36">
        <f t="shared" si="6"/>
        <v>7.0957388023546667E-6</v>
      </c>
      <c r="G36">
        <f t="shared" si="6"/>
        <v>-1.5481297641341927E-6</v>
      </c>
      <c r="H36">
        <f t="shared" si="6"/>
        <v>-5.0262764477734372E-5</v>
      </c>
      <c r="I36">
        <f>I35-(1/I32)*(I33-I34/I32)</f>
        <v>2.1382987082046635E-7</v>
      </c>
      <c r="J36">
        <f>J35-(1/J32)*(J33-J34/J32)</f>
        <v>1.3425345799953711E-8</v>
      </c>
      <c r="K36">
        <f>K35-(1/K32)*(K33-K34/K32)</f>
        <v>1.0251210018593261E-8</v>
      </c>
    </row>
    <row r="38" spans="1:11">
      <c r="A38" s="17"/>
      <c r="B38" s="17" t="s">
        <v>17</v>
      </c>
      <c r="C38" s="17" t="s">
        <v>18</v>
      </c>
      <c r="D38" s="17" t="s">
        <v>20</v>
      </c>
      <c r="E38" s="17" t="s">
        <v>21</v>
      </c>
    </row>
    <row r="39" spans="1:11">
      <c r="B39" s="16">
        <v>0</v>
      </c>
      <c r="C39" s="16">
        <f>B35</f>
        <v>1.0000000000000002E-10</v>
      </c>
      <c r="D39" s="13">
        <f>B39/60</f>
        <v>0</v>
      </c>
      <c r="E39">
        <f t="shared" ref="E39:E102" si="7">C39*10^9</f>
        <v>0.10000000000000002</v>
      </c>
    </row>
    <row r="40" spans="1:11">
      <c r="B40">
        <f>B39+5</f>
        <v>5</v>
      </c>
      <c r="C40">
        <f>$B$36*EXP(-$B$32*B40)+(1/$B$32)*($B$33+$B$34*(B40-1/$B$32))</f>
        <v>1.0129715197283819E-10</v>
      </c>
      <c r="D40" s="13">
        <f t="shared" ref="D40:D103" si="8">B40/60</f>
        <v>8.3333333333333329E-2</v>
      </c>
      <c r="E40">
        <f t="shared" si="7"/>
        <v>0.10129715197283819</v>
      </c>
    </row>
    <row r="41" spans="1:11">
      <c r="B41">
        <f>B40+5</f>
        <v>10</v>
      </c>
      <c r="C41">
        <f t="shared" ref="C41:C63" si="9">$B$36*EXP(-$B$32*B41)+(1/$B$32)*($B$33+$B$34*(B41-1/$B$32))</f>
        <v>1.0257268673948327E-10</v>
      </c>
      <c r="D41" s="13">
        <f t="shared" si="8"/>
        <v>0.16666666666666666</v>
      </c>
      <c r="E41">
        <f t="shared" si="7"/>
        <v>0.10257268673948328</v>
      </c>
    </row>
    <row r="42" spans="1:11">
      <c r="B42">
        <f t="shared" ref="B42:B63" si="10">B41+5</f>
        <v>15</v>
      </c>
      <c r="C42">
        <f t="shared" si="9"/>
        <v>1.0382696455348565E-10</v>
      </c>
      <c r="D42" s="13">
        <f t="shared" si="8"/>
        <v>0.25</v>
      </c>
      <c r="E42">
        <f t="shared" si="7"/>
        <v>0.10382696455348565</v>
      </c>
    </row>
    <row r="43" spans="1:11">
      <c r="B43">
        <f t="shared" si="10"/>
        <v>20</v>
      </c>
      <c r="C43">
        <f t="shared" si="9"/>
        <v>1.0506033966472343E-10</v>
      </c>
      <c r="D43" s="13">
        <f t="shared" si="8"/>
        <v>0.33333333333333331</v>
      </c>
      <c r="E43">
        <f t="shared" si="7"/>
        <v>0.10506033966472343</v>
      </c>
    </row>
    <row r="44" spans="1:11">
      <c r="B44">
        <f t="shared" si="10"/>
        <v>25</v>
      </c>
      <c r="C44">
        <f t="shared" si="9"/>
        <v>1.0627316041945455E-10</v>
      </c>
      <c r="D44" s="13">
        <f t="shared" si="8"/>
        <v>0.41666666666666669</v>
      </c>
      <c r="E44">
        <f t="shared" si="7"/>
        <v>0.10627316041945455</v>
      </c>
    </row>
    <row r="45" spans="1:11">
      <c r="B45">
        <f t="shared" si="10"/>
        <v>30</v>
      </c>
      <c r="C45">
        <f t="shared" si="9"/>
        <v>1.0746576935870122E-10</v>
      </c>
      <c r="D45" s="13">
        <f t="shared" si="8"/>
        <v>0.5</v>
      </c>
      <c r="E45">
        <f t="shared" si="7"/>
        <v>0.10746576935870122</v>
      </c>
    </row>
    <row r="46" spans="1:11">
      <c r="B46">
        <f t="shared" si="10"/>
        <v>35</v>
      </c>
      <c r="C46">
        <f t="shared" si="9"/>
        <v>1.0863850331499504E-10</v>
      </c>
      <c r="D46" s="13">
        <f t="shared" si="8"/>
        <v>0.58333333333333337</v>
      </c>
      <c r="E46">
        <f t="shared" si="7"/>
        <v>0.10863850331499504</v>
      </c>
    </row>
    <row r="47" spans="1:11">
      <c r="B47">
        <f t="shared" si="10"/>
        <v>40</v>
      </c>
      <c r="C47">
        <f t="shared" si="9"/>
        <v>1.0979169350750966E-10</v>
      </c>
      <c r="D47" s="13">
        <f t="shared" si="8"/>
        <v>0.66666666666666663</v>
      </c>
      <c r="E47">
        <f t="shared" si="7"/>
        <v>0.10979169350750967</v>
      </c>
    </row>
    <row r="48" spans="1:11">
      <c r="B48">
        <f t="shared" si="10"/>
        <v>45</v>
      </c>
      <c r="C48">
        <f t="shared" si="9"/>
        <v>1.1092566563560823E-10</v>
      </c>
      <c r="D48" s="13">
        <f t="shared" si="8"/>
        <v>0.75</v>
      </c>
      <c r="E48">
        <f t="shared" si="7"/>
        <v>0.11092566563560823</v>
      </c>
    </row>
    <row r="49" spans="2:5">
      <c r="B49">
        <f t="shared" si="10"/>
        <v>50</v>
      </c>
      <c r="C49">
        <f t="shared" si="9"/>
        <v>1.120407399708316E-10</v>
      </c>
      <c r="D49" s="13">
        <f t="shared" si="8"/>
        <v>0.83333333333333337</v>
      </c>
      <c r="E49">
        <f t="shared" si="7"/>
        <v>0.11204073997083161</v>
      </c>
    </row>
    <row r="50" spans="2:5">
      <c r="B50">
        <f t="shared" si="10"/>
        <v>55</v>
      </c>
      <c r="C50">
        <f t="shared" si="9"/>
        <v>1.1313723144735384E-10</v>
      </c>
      <c r="D50" s="13">
        <f t="shared" si="8"/>
        <v>0.91666666666666663</v>
      </c>
      <c r="E50">
        <f t="shared" si="7"/>
        <v>0.11313723144735384</v>
      </c>
    </row>
    <row r="51" spans="2:5">
      <c r="B51">
        <f t="shared" si="10"/>
        <v>60</v>
      </c>
      <c r="C51">
        <f t="shared" si="9"/>
        <v>1.1421544975093005E-10</v>
      </c>
      <c r="D51" s="13">
        <f t="shared" si="8"/>
        <v>1</v>
      </c>
      <c r="E51">
        <f t="shared" si="7"/>
        <v>0.11421544975093005</v>
      </c>
    </row>
    <row r="52" spans="2:5">
      <c r="B52">
        <f t="shared" si="10"/>
        <v>65</v>
      </c>
      <c r="C52">
        <f t="shared" si="9"/>
        <v>1.15275699406362E-10</v>
      </c>
      <c r="D52" s="13">
        <f t="shared" si="8"/>
        <v>1.0833333333333333</v>
      </c>
      <c r="E52">
        <f t="shared" si="7"/>
        <v>0.11527569940636199</v>
      </c>
    </row>
    <row r="53" spans="2:5">
      <c r="B53">
        <f t="shared" si="10"/>
        <v>70</v>
      </c>
      <c r="C53">
        <f t="shared" si="9"/>
        <v>1.1631827986350602E-10</v>
      </c>
      <c r="D53" s="13">
        <f t="shared" si="8"/>
        <v>1.1666666666666667</v>
      </c>
      <c r="E53">
        <f t="shared" si="7"/>
        <v>0.11631827986350601</v>
      </c>
    </row>
    <row r="54" spans="2:5">
      <c r="B54">
        <f t="shared" si="10"/>
        <v>75</v>
      </c>
      <c r="C54">
        <f t="shared" si="9"/>
        <v>1.1734348558184773E-10</v>
      </c>
      <c r="D54" s="13">
        <f t="shared" si="8"/>
        <v>1.25</v>
      </c>
      <c r="E54">
        <f t="shared" si="7"/>
        <v>0.11734348558184773</v>
      </c>
    </row>
    <row r="55" spans="2:5">
      <c r="B55">
        <f t="shared" si="10"/>
        <v>80</v>
      </c>
      <c r="C55">
        <f t="shared" si="9"/>
        <v>1.1835160611366712E-10</v>
      </c>
      <c r="D55" s="13">
        <f t="shared" si="8"/>
        <v>1.3333333333333333</v>
      </c>
      <c r="E55">
        <f t="shared" si="7"/>
        <v>0.11835160611366712</v>
      </c>
    </row>
    <row r="56" spans="2:5">
      <c r="B56">
        <f t="shared" si="10"/>
        <v>85</v>
      </c>
      <c r="C56">
        <f t="shared" si="9"/>
        <v>1.1934292618581782E-10</v>
      </c>
      <c r="D56" s="13">
        <f t="shared" si="8"/>
        <v>1.4166666666666667</v>
      </c>
      <c r="E56">
        <f t="shared" si="7"/>
        <v>0.11934292618581782</v>
      </c>
    </row>
    <row r="57" spans="2:5">
      <c r="B57">
        <f t="shared" si="10"/>
        <v>90</v>
      </c>
      <c r="C57">
        <f t="shared" si="9"/>
        <v>1.2031772578014343E-10</v>
      </c>
      <c r="D57" s="13">
        <f t="shared" si="8"/>
        <v>1.5</v>
      </c>
      <c r="E57">
        <f t="shared" si="7"/>
        <v>0.12031772578014342</v>
      </c>
    </row>
    <row r="58" spans="2:5">
      <c r="B58">
        <f t="shared" si="10"/>
        <v>95</v>
      </c>
      <c r="C58">
        <f t="shared" si="9"/>
        <v>1.2127628021255377E-10</v>
      </c>
      <c r="D58" s="13">
        <f t="shared" si="8"/>
        <v>1.5833333333333333</v>
      </c>
      <c r="E58">
        <f t="shared" si="7"/>
        <v>0.12127628021255377</v>
      </c>
    </row>
    <row r="59" spans="2:5">
      <c r="B59">
        <f t="shared" si="10"/>
        <v>100</v>
      </c>
      <c r="C59">
        <f t="shared" si="9"/>
        <v>1.222188602107832E-10</v>
      </c>
      <c r="D59" s="13">
        <f t="shared" si="8"/>
        <v>1.6666666666666667</v>
      </c>
      <c r="E59">
        <f t="shared" si="7"/>
        <v>0.12221886021078321</v>
      </c>
    </row>
    <row r="60" spans="2:5">
      <c r="B60">
        <f t="shared" si="10"/>
        <v>105</v>
      </c>
      <c r="C60">
        <f t="shared" si="9"/>
        <v>1.2314573199085327E-10</v>
      </c>
      <c r="D60" s="13">
        <f t="shared" si="8"/>
        <v>1.75</v>
      </c>
      <c r="E60">
        <f t="shared" si="7"/>
        <v>0.12314573199085327</v>
      </c>
    </row>
    <row r="61" spans="2:5">
      <c r="B61">
        <f t="shared" si="10"/>
        <v>110</v>
      </c>
      <c r="C61">
        <f t="shared" si="9"/>
        <v>1.2405715733226089E-10</v>
      </c>
      <c r="D61" s="13">
        <f t="shared" si="8"/>
        <v>1.8333333333333333</v>
      </c>
      <c r="E61">
        <f t="shared" si="7"/>
        <v>0.12405715733226089</v>
      </c>
    </row>
    <row r="62" spans="2:5">
      <c r="B62">
        <f t="shared" si="10"/>
        <v>115</v>
      </c>
      <c r="C62">
        <f t="shared" si="9"/>
        <v>1.2495339365191361E-10</v>
      </c>
      <c r="D62" s="13">
        <f t="shared" si="8"/>
        <v>1.9166666666666667</v>
      </c>
      <c r="E62">
        <f t="shared" si="7"/>
        <v>0.12495339365191362</v>
      </c>
    </row>
    <row r="63" spans="2:5">
      <c r="B63" s="16">
        <f t="shared" si="10"/>
        <v>120</v>
      </c>
      <c r="C63">
        <f t="shared" si="9"/>
        <v>1.2583469407683283E-10</v>
      </c>
      <c r="D63" s="13">
        <f t="shared" si="8"/>
        <v>2</v>
      </c>
      <c r="E63">
        <f t="shared" si="7"/>
        <v>0.12583469407683281</v>
      </c>
    </row>
    <row r="64" spans="2:5">
      <c r="B64">
        <f>B63+2</f>
        <v>122</v>
      </c>
      <c r="C64">
        <f>$D$36*EXP(-$D$32*(B64-120))+(1/$D$32)*($D$33+$D$34*((B64-120)-1/$D$32))</f>
        <v>8.5983100312294908E-10</v>
      </c>
      <c r="D64" s="13">
        <f t="shared" si="8"/>
        <v>2.0333333333333332</v>
      </c>
      <c r="E64">
        <f t="shared" si="7"/>
        <v>0.85983100312294913</v>
      </c>
    </row>
    <row r="65" spans="2:5">
      <c r="B65">
        <f t="shared" ref="B65:B93" si="11">B64+2</f>
        <v>124</v>
      </c>
      <c r="C65">
        <f>$D$36*EXP(-$D$32*(B65-120))+(1/$D$32)*($D$33+$D$34*((B65-120)-1/$D$32))</f>
        <v>3.0545635290216795E-9</v>
      </c>
      <c r="D65" s="13">
        <f t="shared" si="8"/>
        <v>2.0666666666666669</v>
      </c>
      <c r="E65">
        <f t="shared" si="7"/>
        <v>3.0545635290216793</v>
      </c>
    </row>
    <row r="66" spans="2:5">
      <c r="B66">
        <f t="shared" si="11"/>
        <v>126</v>
      </c>
      <c r="C66">
        <f t="shared" ref="C66:C68" si="12">$D$36*EXP(-$D$32*(B66-120))+(1/$D$32)*($D$33+$D$34*((B66-120)-1/$D$32))</f>
        <v>6.7002458085626323E-9</v>
      </c>
      <c r="D66" s="13">
        <f t="shared" si="8"/>
        <v>2.1</v>
      </c>
      <c r="E66">
        <f t="shared" si="7"/>
        <v>6.7002458085626326</v>
      </c>
    </row>
    <row r="67" spans="2:5">
      <c r="B67">
        <f t="shared" si="11"/>
        <v>128</v>
      </c>
      <c r="C67">
        <f t="shared" si="12"/>
        <v>1.1787156944698422E-8</v>
      </c>
      <c r="D67" s="13">
        <f t="shared" si="8"/>
        <v>2.1333333333333333</v>
      </c>
      <c r="E67">
        <f t="shared" si="7"/>
        <v>11.787156944698422</v>
      </c>
    </row>
    <row r="68" spans="2:5">
      <c r="B68" s="16">
        <f t="shared" si="11"/>
        <v>130</v>
      </c>
      <c r="C68">
        <f t="shared" si="12"/>
        <v>1.8305641167247423E-8</v>
      </c>
      <c r="D68" s="13">
        <f t="shared" si="8"/>
        <v>2.1666666666666665</v>
      </c>
      <c r="E68">
        <f t="shared" si="7"/>
        <v>18.305641167247423</v>
      </c>
    </row>
    <row r="69" spans="2:5">
      <c r="B69">
        <f t="shared" si="11"/>
        <v>132</v>
      </c>
      <c r="C69">
        <f>$E$36*EXP(-$E$32*(B69-130))+(1/$E$32)*($E$33+$E$34*((B69-130)-1/$E$32))</f>
        <v>2.5512459481578247E-8</v>
      </c>
      <c r="D69" s="13">
        <f t="shared" si="8"/>
        <v>2.2000000000000002</v>
      </c>
      <c r="E69">
        <f t="shared" si="7"/>
        <v>25.512459481578247</v>
      </c>
    </row>
    <row r="70" spans="2:5">
      <c r="B70">
        <f t="shared" si="11"/>
        <v>134</v>
      </c>
      <c r="C70">
        <f t="shared" ref="C70:C73" si="13">$E$36*EXP(-$E$32*(B70-130))+(1/$E$32)*($E$33+$E$34*((B70-130)-1/$E$32))</f>
        <v>3.2670994429265015E-8</v>
      </c>
      <c r="D70" s="13">
        <f t="shared" si="8"/>
        <v>2.2333333333333334</v>
      </c>
      <c r="E70">
        <f t="shared" si="7"/>
        <v>32.670994429265015</v>
      </c>
    </row>
    <row r="71" spans="2:5">
      <c r="B71">
        <f t="shared" si="11"/>
        <v>136</v>
      </c>
      <c r="C71">
        <f t="shared" si="13"/>
        <v>3.9781569493347753E-8</v>
      </c>
      <c r="D71" s="13">
        <f t="shared" si="8"/>
        <v>2.2666666666666666</v>
      </c>
      <c r="E71">
        <f t="shared" si="7"/>
        <v>39.781569493347753</v>
      </c>
    </row>
    <row r="72" spans="2:5">
      <c r="B72">
        <f t="shared" si="11"/>
        <v>138</v>
      </c>
      <c r="C72">
        <f t="shared" si="13"/>
        <v>4.6844505989632954E-8</v>
      </c>
      <c r="D72" s="13">
        <f t="shared" si="8"/>
        <v>2.2999999999999998</v>
      </c>
      <c r="E72">
        <f t="shared" si="7"/>
        <v>46.844505989632957</v>
      </c>
    </row>
    <row r="73" spans="2:5">
      <c r="B73" s="16">
        <f t="shared" si="11"/>
        <v>140</v>
      </c>
      <c r="C73">
        <f t="shared" si="13"/>
        <v>5.3860123081215958E-8</v>
      </c>
      <c r="D73" s="13">
        <f t="shared" si="8"/>
        <v>2.3333333333333335</v>
      </c>
      <c r="E73">
        <f t="shared" si="7"/>
        <v>53.86012308121596</v>
      </c>
    </row>
    <row r="74" spans="2:5">
      <c r="B74">
        <f t="shared" si="11"/>
        <v>142</v>
      </c>
      <c r="C74">
        <f>$F$36*EXP(-$F$32*(B74-140))+(1/$F$32)*($F$33+$F$34*((B74-140)-1/$F$32))</f>
        <v>6.1012149771657022E-8</v>
      </c>
      <c r="D74" s="13">
        <f t="shared" si="8"/>
        <v>2.3666666666666667</v>
      </c>
      <c r="E74">
        <f t="shared" si="7"/>
        <v>61.012149771657022</v>
      </c>
    </row>
    <row r="75" spans="2:5">
      <c r="B75">
        <f t="shared" si="11"/>
        <v>144</v>
      </c>
      <c r="C75">
        <f t="shared" ref="C75:C78" si="14">$F$36*EXP(-$F$32*(B75-140))+(1/$F$32)*($F$33+$F$34*((B75-140)-1/$F$32))</f>
        <v>6.8482673620787479E-8</v>
      </c>
      <c r="D75" s="13">
        <f t="shared" si="8"/>
        <v>2.4</v>
      </c>
      <c r="E75">
        <f t="shared" si="7"/>
        <v>68.48267362078748</v>
      </c>
    </row>
    <row r="76" spans="2:5">
      <c r="B76">
        <f t="shared" si="11"/>
        <v>146</v>
      </c>
      <c r="C76">
        <f t="shared" si="14"/>
        <v>7.6269560799998186E-8</v>
      </c>
      <c r="D76" s="13">
        <f t="shared" si="8"/>
        <v>2.4333333333333331</v>
      </c>
      <c r="E76">
        <f t="shared" si="7"/>
        <v>76.269560799998189</v>
      </c>
    </row>
    <row r="77" spans="2:5">
      <c r="B77">
        <f t="shared" si="11"/>
        <v>148</v>
      </c>
      <c r="C77">
        <f t="shared" si="14"/>
        <v>8.437069177664967E-8</v>
      </c>
      <c r="D77" s="13">
        <f t="shared" si="8"/>
        <v>2.4666666666666668</v>
      </c>
      <c r="E77">
        <f t="shared" si="7"/>
        <v>84.370691776649664</v>
      </c>
    </row>
    <row r="78" spans="2:5">
      <c r="B78" s="16">
        <f t="shared" si="11"/>
        <v>150</v>
      </c>
      <c r="C78">
        <f t="shared" si="14"/>
        <v>9.2783961218287097E-8</v>
      </c>
      <c r="D78" s="13">
        <f t="shared" si="8"/>
        <v>2.5</v>
      </c>
      <c r="E78">
        <f t="shared" si="7"/>
        <v>92.783961218287104</v>
      </c>
    </row>
    <row r="79" spans="2:5">
      <c r="B79">
        <f t="shared" si="11"/>
        <v>152</v>
      </c>
      <c r="C79">
        <f>$G$36*EXP(-$G$32*(B79-150))+(1/$G$32)*($G$33+$G$34*((B79-150)-1/$G$32))</f>
        <v>1.0315593311405642E-7</v>
      </c>
      <c r="D79" s="13">
        <f t="shared" si="8"/>
        <v>2.5333333333333332</v>
      </c>
      <c r="E79">
        <f t="shared" si="7"/>
        <v>103.15593311405642</v>
      </c>
    </row>
    <row r="80" spans="2:5">
      <c r="B80">
        <f t="shared" si="11"/>
        <v>154</v>
      </c>
      <c r="C80">
        <f t="shared" ref="C80:C88" si="15">$G$36*EXP(-$G$32*(B80-150))+(1/$G$32)*($G$33+$G$34*((B80-150)-1/$G$32))</f>
        <v>1.1345841613137458E-7</v>
      </c>
      <c r="D80" s="13">
        <f t="shared" si="8"/>
        <v>2.5666666666666669</v>
      </c>
      <c r="E80">
        <f t="shared" si="7"/>
        <v>113.45841613137458</v>
      </c>
    </row>
    <row r="81" spans="2:5">
      <c r="B81">
        <f t="shared" si="11"/>
        <v>156</v>
      </c>
      <c r="C81">
        <f t="shared" si="15"/>
        <v>1.2369187582339548E-7</v>
      </c>
      <c r="D81" s="13">
        <f t="shared" si="8"/>
        <v>2.6</v>
      </c>
      <c r="E81">
        <f t="shared" si="7"/>
        <v>123.69187582339548</v>
      </c>
    </row>
    <row r="82" spans="2:5">
      <c r="B82">
        <f t="shared" si="11"/>
        <v>158</v>
      </c>
      <c r="C82">
        <f t="shared" si="15"/>
        <v>1.3385677462421628E-7</v>
      </c>
      <c r="D82" s="13">
        <f t="shared" si="8"/>
        <v>2.6333333333333333</v>
      </c>
      <c r="E82">
        <f t="shared" si="7"/>
        <v>133.85677462421629</v>
      </c>
    </row>
    <row r="83" spans="2:5">
      <c r="B83">
        <f t="shared" si="11"/>
        <v>160</v>
      </c>
      <c r="C83">
        <f t="shared" si="15"/>
        <v>1.4395357186977477E-7</v>
      </c>
      <c r="D83" s="13">
        <f t="shared" si="8"/>
        <v>2.6666666666666665</v>
      </c>
      <c r="E83">
        <f t="shared" si="7"/>
        <v>143.95357186977478</v>
      </c>
    </row>
    <row r="84" spans="2:5">
      <c r="B84">
        <f t="shared" si="11"/>
        <v>162</v>
      </c>
      <c r="C84">
        <f t="shared" si="15"/>
        <v>1.5398272381860571E-7</v>
      </c>
      <c r="D84" s="13">
        <f t="shared" si="8"/>
        <v>2.7</v>
      </c>
      <c r="E84">
        <f t="shared" si="7"/>
        <v>153.98272381860571</v>
      </c>
    </row>
    <row r="85" spans="2:5">
      <c r="B85">
        <f t="shared" si="11"/>
        <v>164</v>
      </c>
      <c r="C85">
        <f t="shared" si="15"/>
        <v>1.6394468367245715E-7</v>
      </c>
      <c r="D85" s="13">
        <f t="shared" si="8"/>
        <v>2.7333333333333334</v>
      </c>
      <c r="E85">
        <f t="shared" si="7"/>
        <v>163.94468367245716</v>
      </c>
    </row>
    <row r="86" spans="2:5">
      <c r="B86">
        <f t="shared" si="11"/>
        <v>166</v>
      </c>
      <c r="C86">
        <f t="shared" si="15"/>
        <v>1.7383990159677234E-7</v>
      </c>
      <c r="D86" s="13">
        <f t="shared" si="8"/>
        <v>2.7666666666666666</v>
      </c>
      <c r="E86">
        <f t="shared" si="7"/>
        <v>173.83990159677234</v>
      </c>
    </row>
    <row r="87" spans="2:5">
      <c r="B87">
        <f t="shared" si="11"/>
        <v>168</v>
      </c>
      <c r="C87">
        <f t="shared" si="15"/>
        <v>1.8366882474103019E-7</v>
      </c>
      <c r="D87" s="13">
        <f t="shared" si="8"/>
        <v>2.8</v>
      </c>
      <c r="E87">
        <f t="shared" si="7"/>
        <v>183.66882474103019</v>
      </c>
    </row>
    <row r="88" spans="2:5">
      <c r="B88" s="16">
        <f t="shared" si="11"/>
        <v>170</v>
      </c>
      <c r="C88">
        <f t="shared" si="15"/>
        <v>1.9343189725895185E-7</v>
      </c>
      <c r="D88" s="13">
        <f t="shared" si="8"/>
        <v>2.8333333333333335</v>
      </c>
      <c r="E88">
        <f t="shared" si="7"/>
        <v>193.43189725895184</v>
      </c>
    </row>
    <row r="89" spans="2:5">
      <c r="B89">
        <f t="shared" si="11"/>
        <v>172</v>
      </c>
      <c r="C89">
        <f>$H$36*EXP(-$H$32*(B89-170))+(1/$H$32)*($H$33+$H$34*((B89-170)-1/$H$32))</f>
        <v>2.0202908845602517E-7</v>
      </c>
      <c r="D89" s="13">
        <f t="shared" si="8"/>
        <v>2.8666666666666667</v>
      </c>
      <c r="E89">
        <f t="shared" si="7"/>
        <v>202.02908845602516</v>
      </c>
    </row>
    <row r="90" spans="2:5">
      <c r="B90">
        <f t="shared" si="11"/>
        <v>174</v>
      </c>
      <c r="C90">
        <f t="shared" ref="C90:C93" si="16">$H$36*EXP(-$H$32*(B90-170))+(1/$H$32)*($H$33+$H$34*((B90-170)-1/$H$32))</f>
        <v>2.0837020060061147E-7</v>
      </c>
      <c r="D90" s="13">
        <f t="shared" si="8"/>
        <v>2.9</v>
      </c>
      <c r="E90">
        <f t="shared" si="7"/>
        <v>208.37020060061147</v>
      </c>
    </row>
    <row r="91" spans="2:5">
      <c r="B91">
        <f t="shared" si="11"/>
        <v>176</v>
      </c>
      <c r="C91">
        <f t="shared" si="16"/>
        <v>2.1247034869731107E-7</v>
      </c>
      <c r="D91" s="13">
        <f t="shared" si="8"/>
        <v>2.9333333333333331</v>
      </c>
      <c r="E91">
        <f t="shared" si="7"/>
        <v>212.47034869731107</v>
      </c>
    </row>
    <row r="92" spans="2:5">
      <c r="B92">
        <f t="shared" si="11"/>
        <v>178</v>
      </c>
      <c r="C92">
        <f t="shared" si="16"/>
        <v>2.1434454648506043E-7</v>
      </c>
      <c r="D92" s="13">
        <f t="shared" si="8"/>
        <v>2.9666666666666668</v>
      </c>
      <c r="E92">
        <f t="shared" si="7"/>
        <v>214.34454648506042</v>
      </c>
    </row>
    <row r="93" spans="2:5">
      <c r="B93" s="16">
        <f t="shared" si="11"/>
        <v>180</v>
      </c>
      <c r="C93">
        <f t="shared" si="16"/>
        <v>2.1400770711557351E-7</v>
      </c>
      <c r="D93" s="13">
        <f t="shared" si="8"/>
        <v>3</v>
      </c>
      <c r="E93">
        <f t="shared" si="7"/>
        <v>214.00770711557351</v>
      </c>
    </row>
    <row r="94" spans="2:5">
      <c r="B94">
        <f>B93+5</f>
        <v>185</v>
      </c>
      <c r="C94">
        <f>$I$36*EXP(-$I$32*(B94-180))+(1/$I$32)*($I$33+$I$34*((B94-180)-1/$I$32))</f>
        <v>2.1044420453101888E-7</v>
      </c>
      <c r="D94" s="13">
        <f t="shared" si="8"/>
        <v>3.0833333333333335</v>
      </c>
      <c r="E94">
        <f t="shared" si="7"/>
        <v>210.44420453101887</v>
      </c>
    </row>
    <row r="95" spans="2:5">
      <c r="B95">
        <f t="shared" ref="B95:B158" si="17">B94+5</f>
        <v>190</v>
      </c>
      <c r="C95">
        <f t="shared" ref="C95:C158" si="18">$I$36*EXP(-$I$32*(B95-180))+(1/$I$32)*($I$33+$I$34*((B95-180)-1/$I$32))</f>
        <v>2.0694008818011536E-7</v>
      </c>
      <c r="D95" s="13">
        <f t="shared" si="8"/>
        <v>3.1666666666666665</v>
      </c>
      <c r="E95">
        <f t="shared" si="7"/>
        <v>206.94008818011537</v>
      </c>
    </row>
    <row r="96" spans="2:5">
      <c r="B96">
        <f t="shared" si="17"/>
        <v>195</v>
      </c>
      <c r="C96">
        <f t="shared" si="18"/>
        <v>2.0349436838356184E-7</v>
      </c>
      <c r="D96" s="13">
        <f t="shared" si="8"/>
        <v>3.25</v>
      </c>
      <c r="E96">
        <f t="shared" si="7"/>
        <v>203.49436838356183</v>
      </c>
    </row>
    <row r="97" spans="2:5">
      <c r="B97">
        <f t="shared" si="17"/>
        <v>200</v>
      </c>
      <c r="C97">
        <f t="shared" si="18"/>
        <v>2.0010607195519143E-7</v>
      </c>
      <c r="D97" s="13">
        <f t="shared" si="8"/>
        <v>3.3333333333333335</v>
      </c>
      <c r="E97">
        <f t="shared" si="7"/>
        <v>200.10607195519142</v>
      </c>
    </row>
    <row r="98" spans="2:5">
      <c r="B98">
        <f t="shared" si="17"/>
        <v>205</v>
      </c>
      <c r="C98">
        <f t="shared" si="18"/>
        <v>1.9677424192711116E-7</v>
      </c>
      <c r="D98" s="13">
        <f t="shared" si="8"/>
        <v>3.4166666666666665</v>
      </c>
      <c r="E98">
        <f t="shared" si="7"/>
        <v>196.77424192711118</v>
      </c>
    </row>
    <row r="99" spans="2:5">
      <c r="B99">
        <f t="shared" si="17"/>
        <v>210</v>
      </c>
      <c r="C99">
        <f t="shared" si="18"/>
        <v>1.9349793727942231E-7</v>
      </c>
      <c r="D99" s="13">
        <f t="shared" si="8"/>
        <v>3.5</v>
      </c>
      <c r="E99">
        <f t="shared" si="7"/>
        <v>193.4979372794223</v>
      </c>
    </row>
    <row r="100" spans="2:5">
      <c r="B100">
        <f t="shared" si="17"/>
        <v>215</v>
      </c>
      <c r="C100">
        <f t="shared" si="18"/>
        <v>1.9027623267444514E-7</v>
      </c>
      <c r="D100" s="13">
        <f t="shared" si="8"/>
        <v>3.5833333333333335</v>
      </c>
      <c r="E100">
        <f t="shared" si="7"/>
        <v>190.27623267444514</v>
      </c>
    </row>
    <row r="101" spans="2:5">
      <c r="B101">
        <f t="shared" si="17"/>
        <v>220</v>
      </c>
      <c r="C101">
        <f t="shared" si="18"/>
        <v>1.8710821819537255E-7</v>
      </c>
      <c r="D101" s="13">
        <f t="shared" si="8"/>
        <v>3.6666666666666665</v>
      </c>
      <c r="E101">
        <f t="shared" si="7"/>
        <v>187.10821819537256</v>
      </c>
    </row>
    <row r="102" spans="2:5">
      <c r="B102">
        <f t="shared" si="17"/>
        <v>225</v>
      </c>
      <c r="C102">
        <f t="shared" si="18"/>
        <v>1.8399299908927925E-7</v>
      </c>
      <c r="D102" s="13">
        <f t="shared" si="8"/>
        <v>3.75</v>
      </c>
      <c r="E102">
        <f t="shared" si="7"/>
        <v>183.99299908927927</v>
      </c>
    </row>
    <row r="103" spans="2:5">
      <c r="B103">
        <f t="shared" si="17"/>
        <v>230</v>
      </c>
      <c r="C103">
        <f t="shared" si="18"/>
        <v>1.8092969551441375E-7</v>
      </c>
      <c r="D103" s="13">
        <f t="shared" si="8"/>
        <v>3.8333333333333335</v>
      </c>
      <c r="E103">
        <f t="shared" ref="E103:E166" si="19">C103*10^9</f>
        <v>180.92969551441374</v>
      </c>
    </row>
    <row r="104" spans="2:5">
      <c r="B104">
        <f t="shared" si="17"/>
        <v>235</v>
      </c>
      <c r="C104">
        <f t="shared" si="18"/>
        <v>1.7791744229170169E-7</v>
      </c>
      <c r="D104" s="13">
        <f t="shared" ref="D104:D167" si="20">B104/60</f>
        <v>3.9166666666666665</v>
      </c>
      <c r="E104">
        <f t="shared" si="19"/>
        <v>177.91744229170169</v>
      </c>
    </row>
    <row r="105" spans="2:5">
      <c r="B105">
        <f t="shared" si="17"/>
        <v>240</v>
      </c>
      <c r="C105">
        <f t="shared" si="18"/>
        <v>1.749553886603904E-7</v>
      </c>
      <c r="D105" s="13">
        <f t="shared" si="20"/>
        <v>4</v>
      </c>
      <c r="E105">
        <f t="shared" si="19"/>
        <v>174.95538866039041</v>
      </c>
    </row>
    <row r="106" spans="2:5">
      <c r="B106">
        <f t="shared" si="17"/>
        <v>245</v>
      </c>
      <c r="C106">
        <f t="shared" si="18"/>
        <v>1.7204269803776572E-7</v>
      </c>
      <c r="D106" s="13">
        <f t="shared" si="20"/>
        <v>4.083333333333333</v>
      </c>
      <c r="E106">
        <f t="shared" si="19"/>
        <v>172.04269803776572</v>
      </c>
    </row>
    <row r="107" spans="2:5">
      <c r="B107">
        <f t="shared" si="17"/>
        <v>250</v>
      </c>
      <c r="C107">
        <f t="shared" si="18"/>
        <v>1.6917854778287315E-7</v>
      </c>
      <c r="D107" s="13">
        <f t="shared" si="20"/>
        <v>4.166666666666667</v>
      </c>
      <c r="E107">
        <f t="shared" si="19"/>
        <v>169.17854778287315</v>
      </c>
    </row>
    <row r="108" spans="2:5">
      <c r="B108">
        <f t="shared" si="17"/>
        <v>255</v>
      </c>
      <c r="C108">
        <f t="shared" si="18"/>
        <v>1.6636212896417652E-7</v>
      </c>
      <c r="D108" s="13">
        <f t="shared" si="20"/>
        <v>4.25</v>
      </c>
      <c r="E108">
        <f t="shared" si="19"/>
        <v>166.36212896417652</v>
      </c>
    </row>
    <row r="109" spans="2:5">
      <c r="B109">
        <f t="shared" si="17"/>
        <v>260</v>
      </c>
      <c r="C109">
        <f t="shared" si="18"/>
        <v>1.6359264613108898E-7</v>
      </c>
      <c r="D109" s="13">
        <f t="shared" si="20"/>
        <v>4.333333333333333</v>
      </c>
      <c r="E109">
        <f t="shared" si="19"/>
        <v>163.59264613108897</v>
      </c>
    </row>
    <row r="110" spans="2:5">
      <c r="B110">
        <f t="shared" si="17"/>
        <v>265</v>
      </c>
      <c r="C110">
        <f t="shared" si="18"/>
        <v>1.6086931708931094E-7</v>
      </c>
      <c r="D110" s="13">
        <f t="shared" si="20"/>
        <v>4.416666666666667</v>
      </c>
      <c r="E110">
        <f t="shared" si="19"/>
        <v>160.86931708931093</v>
      </c>
    </row>
    <row r="111" spans="2:5">
      <c r="B111">
        <f t="shared" si="17"/>
        <v>270</v>
      </c>
      <c r="C111">
        <f t="shared" si="18"/>
        <v>1.5819137267991252E-7</v>
      </c>
      <c r="D111" s="13">
        <f t="shared" si="20"/>
        <v>4.5</v>
      </c>
      <c r="E111">
        <f t="shared" si="19"/>
        <v>158.19137267991252</v>
      </c>
    </row>
    <row r="112" spans="2:5">
      <c r="B112">
        <f t="shared" si="17"/>
        <v>275</v>
      </c>
      <c r="C112">
        <f t="shared" si="18"/>
        <v>1.5555805656209732E-7</v>
      </c>
      <c r="D112" s="13">
        <f t="shared" si="20"/>
        <v>4.583333333333333</v>
      </c>
      <c r="E112">
        <f t="shared" si="19"/>
        <v>155.55805656209733</v>
      </c>
    </row>
    <row r="113" spans="2:5">
      <c r="B113">
        <f t="shared" si="17"/>
        <v>280</v>
      </c>
      <c r="C113">
        <f t="shared" si="18"/>
        <v>1.5296862499958669E-7</v>
      </c>
      <c r="D113" s="13">
        <f t="shared" si="20"/>
        <v>4.666666666666667</v>
      </c>
      <c r="E113">
        <f t="shared" si="19"/>
        <v>152.96862499958669</v>
      </c>
    </row>
    <row r="114" spans="2:5">
      <c r="B114">
        <f t="shared" si="17"/>
        <v>285</v>
      </c>
      <c r="C114">
        <f t="shared" si="18"/>
        <v>1.5042234665056363E-7</v>
      </c>
      <c r="D114" s="13">
        <f t="shared" si="20"/>
        <v>4.75</v>
      </c>
      <c r="E114">
        <f t="shared" si="19"/>
        <v>150.42234665056364</v>
      </c>
    </row>
    <row r="115" spans="2:5">
      <c r="B115">
        <f t="shared" si="17"/>
        <v>290</v>
      </c>
      <c r="C115">
        <f t="shared" si="18"/>
        <v>1.4791850236111758E-7</v>
      </c>
      <c r="D115" s="13">
        <f t="shared" si="20"/>
        <v>4.833333333333333</v>
      </c>
      <c r="E115">
        <f t="shared" si="19"/>
        <v>147.91850236111759</v>
      </c>
    </row>
    <row r="116" spans="2:5">
      <c r="B116">
        <f t="shared" si="17"/>
        <v>295</v>
      </c>
      <c r="C116">
        <f t="shared" si="18"/>
        <v>1.4545638496213135E-7</v>
      </c>
      <c r="D116" s="13">
        <f t="shared" si="20"/>
        <v>4.916666666666667</v>
      </c>
      <c r="E116">
        <f t="shared" si="19"/>
        <v>145.45638496213135</v>
      </c>
    </row>
    <row r="117" spans="2:5">
      <c r="B117">
        <f t="shared" si="17"/>
        <v>300</v>
      </c>
      <c r="C117">
        <f t="shared" si="18"/>
        <v>1.4303529906955298E-7</v>
      </c>
      <c r="D117" s="13">
        <f t="shared" si="20"/>
        <v>5</v>
      </c>
      <c r="E117">
        <f t="shared" si="19"/>
        <v>143.03529906955299</v>
      </c>
    </row>
    <row r="118" spans="2:5">
      <c r="B118">
        <f t="shared" si="17"/>
        <v>305</v>
      </c>
      <c r="C118">
        <f t="shared" si="18"/>
        <v>1.4065456088799613E-7</v>
      </c>
      <c r="D118" s="13">
        <f t="shared" si="20"/>
        <v>5.083333333333333</v>
      </c>
      <c r="E118">
        <f t="shared" si="19"/>
        <v>140.65456088799613</v>
      </c>
    </row>
    <row r="119" spans="2:5">
      <c r="B119">
        <f t="shared" si="17"/>
        <v>310</v>
      </c>
      <c r="C119">
        <f t="shared" si="18"/>
        <v>1.3831349801761337E-7</v>
      </c>
      <c r="D119" s="13">
        <f t="shared" si="20"/>
        <v>5.166666666666667</v>
      </c>
      <c r="E119">
        <f t="shared" si="19"/>
        <v>138.31349801761337</v>
      </c>
    </row>
    <row r="120" spans="2:5">
      <c r="B120">
        <f t="shared" si="17"/>
        <v>315</v>
      </c>
      <c r="C120">
        <f t="shared" si="18"/>
        <v>1.3601144926418823E-7</v>
      </c>
      <c r="D120" s="13">
        <f t="shared" si="20"/>
        <v>5.25</v>
      </c>
      <c r="E120">
        <f t="shared" si="19"/>
        <v>136.01144926418823</v>
      </c>
    </row>
    <row r="121" spans="2:5">
      <c r="B121">
        <f t="shared" si="17"/>
        <v>320</v>
      </c>
      <c r="C121">
        <f t="shared" si="18"/>
        <v>1.3374776445239167E-7</v>
      </c>
      <c r="D121" s="13">
        <f t="shared" si="20"/>
        <v>5.333333333333333</v>
      </c>
      <c r="E121">
        <f t="shared" si="19"/>
        <v>133.74776445239166</v>
      </c>
    </row>
    <row r="122" spans="2:5">
      <c r="B122">
        <f t="shared" si="17"/>
        <v>325</v>
      </c>
      <c r="C122">
        <f t="shared" si="18"/>
        <v>1.31521804242151E-7</v>
      </c>
      <c r="D122" s="13">
        <f t="shared" si="20"/>
        <v>5.416666666666667</v>
      </c>
      <c r="E122">
        <f t="shared" si="19"/>
        <v>131.52180424215101</v>
      </c>
    </row>
    <row r="123" spans="2:5">
      <c r="B123">
        <f t="shared" si="17"/>
        <v>330</v>
      </c>
      <c r="C123">
        <f t="shared" si="18"/>
        <v>1.29332939948079E-7</v>
      </c>
      <c r="D123" s="13">
        <f t="shared" si="20"/>
        <v>5.5</v>
      </c>
      <c r="E123">
        <f t="shared" si="19"/>
        <v>129.332939948079</v>
      </c>
    </row>
    <row r="124" spans="2:5">
      <c r="B124">
        <f t="shared" si="17"/>
        <v>335</v>
      </c>
      <c r="C124">
        <f t="shared" si="18"/>
        <v>1.2718055336191203E-7</v>
      </c>
      <c r="D124" s="13">
        <f t="shared" si="20"/>
        <v>5.583333333333333</v>
      </c>
      <c r="E124">
        <f t="shared" si="19"/>
        <v>127.18055336191203</v>
      </c>
    </row>
    <row r="125" spans="2:5">
      <c r="B125">
        <f t="shared" si="17"/>
        <v>340</v>
      </c>
      <c r="C125">
        <f t="shared" si="18"/>
        <v>1.2506403657790759E-7</v>
      </c>
      <c r="D125" s="13">
        <f t="shared" si="20"/>
        <v>5.666666666666667</v>
      </c>
      <c r="E125">
        <f t="shared" si="19"/>
        <v>125.06403657790759</v>
      </c>
    </row>
    <row r="126" spans="2:5">
      <c r="B126">
        <f t="shared" si="17"/>
        <v>345</v>
      </c>
      <c r="C126">
        <f t="shared" si="18"/>
        <v>1.2298279182115132E-7</v>
      </c>
      <c r="D126" s="13">
        <f t="shared" si="20"/>
        <v>5.75</v>
      </c>
      <c r="E126">
        <f t="shared" si="19"/>
        <v>122.98279182115132</v>
      </c>
    </row>
    <row r="127" spans="2:5">
      <c r="B127">
        <f t="shared" si="17"/>
        <v>350</v>
      </c>
      <c r="C127">
        <f t="shared" si="18"/>
        <v>1.2093623127872549E-7</v>
      </c>
      <c r="D127" s="13">
        <f t="shared" si="20"/>
        <v>5.833333333333333</v>
      </c>
      <c r="E127">
        <f t="shared" si="19"/>
        <v>120.93623127872549</v>
      </c>
    </row>
    <row r="128" spans="2:5">
      <c r="B128">
        <f t="shared" si="17"/>
        <v>355</v>
      </c>
      <c r="C128">
        <f t="shared" si="18"/>
        <v>1.1892377693369111E-7</v>
      </c>
      <c r="D128" s="13">
        <f t="shared" si="20"/>
        <v>5.916666666666667</v>
      </c>
      <c r="E128">
        <f t="shared" si="19"/>
        <v>118.92377693369112</v>
      </c>
    </row>
    <row r="129" spans="2:5">
      <c r="B129">
        <f t="shared" si="17"/>
        <v>360</v>
      </c>
      <c r="C129">
        <f t="shared" si="18"/>
        <v>1.1694486040183644E-7</v>
      </c>
      <c r="D129" s="13">
        <f t="shared" si="20"/>
        <v>6</v>
      </c>
      <c r="E129">
        <f t="shared" si="19"/>
        <v>116.94486040183644</v>
      </c>
    </row>
    <row r="130" spans="2:5">
      <c r="B130">
        <f t="shared" si="17"/>
        <v>365</v>
      </c>
      <c r="C130">
        <f t="shared" si="18"/>
        <v>1.1499892277114665E-7</v>
      </c>
      <c r="D130" s="13">
        <f t="shared" si="20"/>
        <v>6.083333333333333</v>
      </c>
      <c r="E130">
        <f t="shared" si="19"/>
        <v>114.99892277114665</v>
      </c>
    </row>
    <row r="131" spans="2:5">
      <c r="B131">
        <f t="shared" si="17"/>
        <v>370</v>
      </c>
      <c r="C131">
        <f t="shared" si="18"/>
        <v>1.1308541444394817E-7</v>
      </c>
      <c r="D131" s="13">
        <f t="shared" si="20"/>
        <v>6.166666666666667</v>
      </c>
      <c r="E131">
        <f t="shared" si="19"/>
        <v>113.08541444394817</v>
      </c>
    </row>
    <row r="132" spans="2:5">
      <c r="B132">
        <f t="shared" si="17"/>
        <v>375</v>
      </c>
      <c r="C132">
        <f t="shared" si="18"/>
        <v>1.1120379498168412E-7</v>
      </c>
      <c r="D132" s="13">
        <f t="shared" si="20"/>
        <v>6.25</v>
      </c>
      <c r="E132">
        <f t="shared" si="19"/>
        <v>111.20379498168413</v>
      </c>
    </row>
    <row r="133" spans="2:5">
      <c r="B133">
        <f t="shared" si="17"/>
        <v>380</v>
      </c>
      <c r="C133">
        <f t="shared" si="18"/>
        <v>1.0935353295227636E-7</v>
      </c>
      <c r="D133" s="13">
        <f t="shared" si="20"/>
        <v>6.333333333333333</v>
      </c>
      <c r="E133">
        <f t="shared" si="19"/>
        <v>109.35353295227637</v>
      </c>
    </row>
    <row r="134" spans="2:5">
      <c r="B134">
        <f t="shared" si="17"/>
        <v>385</v>
      </c>
      <c r="C134">
        <f t="shared" si="18"/>
        <v>1.0753410578003148E-7</v>
      </c>
      <c r="D134" s="13">
        <f t="shared" si="20"/>
        <v>6.416666666666667</v>
      </c>
      <c r="E134">
        <f t="shared" si="19"/>
        <v>107.53410578003148</v>
      </c>
    </row>
    <row r="135" spans="2:5">
      <c r="B135">
        <f t="shared" si="17"/>
        <v>390</v>
      </c>
      <c r="C135">
        <f t="shared" si="18"/>
        <v>1.0574499959804778E-7</v>
      </c>
      <c r="D135" s="13">
        <f t="shared" si="20"/>
        <v>6.5</v>
      </c>
      <c r="E135">
        <f t="shared" si="19"/>
        <v>105.74499959804778</v>
      </c>
    </row>
    <row r="136" spans="2:5">
      <c r="B136">
        <f t="shared" si="17"/>
        <v>395</v>
      </c>
      <c r="C136">
        <f t="shared" si="18"/>
        <v>1.0398570910308235E-7</v>
      </c>
      <c r="D136" s="13">
        <f t="shared" si="20"/>
        <v>6.583333333333333</v>
      </c>
      <c r="E136">
        <f t="shared" si="19"/>
        <v>103.98570910308236</v>
      </c>
    </row>
    <row r="137" spans="2:5">
      <c r="B137">
        <f t="shared" si="17"/>
        <v>400</v>
      </c>
      <c r="C137">
        <f t="shared" si="18"/>
        <v>1.022557374128365E-7</v>
      </c>
      <c r="D137" s="13">
        <f t="shared" si="20"/>
        <v>6.666666666666667</v>
      </c>
      <c r="E137">
        <f t="shared" si="19"/>
        <v>102.2557374128365</v>
      </c>
    </row>
    <row r="138" spans="2:5">
      <c r="B138">
        <f t="shared" si="17"/>
        <v>405</v>
      </c>
      <c r="C138">
        <f t="shared" si="18"/>
        <v>1.0055459592561953E-7</v>
      </c>
      <c r="D138" s="13">
        <f t="shared" si="20"/>
        <v>6.75</v>
      </c>
      <c r="E138">
        <f t="shared" si="19"/>
        <v>100.55459592561952</v>
      </c>
    </row>
    <row r="139" spans="2:5">
      <c r="B139">
        <f t="shared" si="17"/>
        <v>410</v>
      </c>
      <c r="C139">
        <f t="shared" si="18"/>
        <v>9.8881804182351478E-8</v>
      </c>
      <c r="D139" s="13">
        <f t="shared" si="20"/>
        <v>6.833333333333333</v>
      </c>
      <c r="E139">
        <f t="shared" si="19"/>
        <v>98.881804182351473</v>
      </c>
    </row>
    <row r="140" spans="2:5">
      <c r="B140">
        <f t="shared" si="17"/>
        <v>415</v>
      </c>
      <c r="C140">
        <f t="shared" si="18"/>
        <v>9.7236889730865363E-8</v>
      </c>
      <c r="D140" s="13">
        <f t="shared" si="20"/>
        <v>6.916666666666667</v>
      </c>
      <c r="E140">
        <f t="shared" si="19"/>
        <v>97.236889730865357</v>
      </c>
    </row>
    <row r="141" spans="2:5">
      <c r="B141">
        <f t="shared" si="17"/>
        <v>420</v>
      </c>
      <c r="C141">
        <f t="shared" si="18"/>
        <v>9.5619387992470997E-8</v>
      </c>
      <c r="D141" s="13">
        <f t="shared" si="20"/>
        <v>7</v>
      </c>
      <c r="E141">
        <f t="shared" si="19"/>
        <v>95.61938799247099</v>
      </c>
    </row>
    <row r="142" spans="2:5">
      <c r="B142">
        <f t="shared" si="17"/>
        <v>425</v>
      </c>
      <c r="C142">
        <f t="shared" si="18"/>
        <v>9.4028842130742365E-8</v>
      </c>
      <c r="D142" s="13">
        <f t="shared" si="20"/>
        <v>7.083333333333333</v>
      </c>
      <c r="E142">
        <f t="shared" si="19"/>
        <v>94.028842130742362</v>
      </c>
    </row>
    <row r="143" spans="2:5">
      <c r="B143">
        <f t="shared" si="17"/>
        <v>430</v>
      </c>
      <c r="C143">
        <f t="shared" si="18"/>
        <v>9.246480292249192E-8</v>
      </c>
      <c r="D143" s="13">
        <f t="shared" si="20"/>
        <v>7.166666666666667</v>
      </c>
      <c r="E143">
        <f t="shared" si="19"/>
        <v>92.464802922491927</v>
      </c>
    </row>
    <row r="144" spans="2:5">
      <c r="B144">
        <f t="shared" si="17"/>
        <v>435</v>
      </c>
      <c r="C144">
        <f t="shared" si="18"/>
        <v>9.0926828630894891E-8</v>
      </c>
      <c r="D144" s="13">
        <f t="shared" si="20"/>
        <v>7.25</v>
      </c>
      <c r="E144">
        <f t="shared" si="19"/>
        <v>90.926828630894889</v>
      </c>
    </row>
    <row r="145" spans="2:5">
      <c r="B145">
        <f t="shared" si="17"/>
        <v>440</v>
      </c>
      <c r="C145">
        <f t="shared" si="18"/>
        <v>8.9414484880728068E-8</v>
      </c>
      <c r="D145" s="13">
        <f t="shared" si="20"/>
        <v>7.333333333333333</v>
      </c>
      <c r="E145">
        <f t="shared" si="19"/>
        <v>89.414484880728068</v>
      </c>
    </row>
    <row r="146" spans="2:5">
      <c r="B146">
        <f t="shared" si="17"/>
        <v>445</v>
      </c>
      <c r="C146">
        <f t="shared" si="18"/>
        <v>8.7927344535687863E-8</v>
      </c>
      <c r="D146" s="13">
        <f t="shared" si="20"/>
        <v>7.416666666666667</v>
      </c>
      <c r="E146">
        <f t="shared" si="19"/>
        <v>87.927344535687865</v>
      </c>
    </row>
    <row r="147" spans="2:5">
      <c r="B147">
        <f t="shared" si="17"/>
        <v>450</v>
      </c>
      <c r="C147">
        <f t="shared" si="18"/>
        <v>8.6464987577752603E-8</v>
      </c>
      <c r="D147" s="13">
        <f t="shared" si="20"/>
        <v>7.5</v>
      </c>
      <c r="E147">
        <f t="shared" si="19"/>
        <v>86.464987577752609</v>
      </c>
    </row>
    <row r="148" spans="2:5">
      <c r="B148">
        <f t="shared" si="17"/>
        <v>455</v>
      </c>
      <c r="C148">
        <f t="shared" si="18"/>
        <v>8.5027000988555567E-8</v>
      </c>
      <c r="D148" s="13">
        <f t="shared" si="20"/>
        <v>7.583333333333333</v>
      </c>
      <c r="E148">
        <f t="shared" si="19"/>
        <v>85.027000988555571</v>
      </c>
    </row>
    <row r="149" spans="2:5">
      <c r="B149">
        <f t="shared" si="17"/>
        <v>460</v>
      </c>
      <c r="C149">
        <f t="shared" si="18"/>
        <v>8.3612978632734811E-8</v>
      </c>
      <c r="D149" s="13">
        <f t="shared" si="20"/>
        <v>7.666666666666667</v>
      </c>
      <c r="E149">
        <f t="shared" si="19"/>
        <v>83.612978632734809</v>
      </c>
    </row>
    <row r="150" spans="2:5">
      <c r="B150">
        <f t="shared" si="17"/>
        <v>465</v>
      </c>
      <c r="C150">
        <f t="shared" si="18"/>
        <v>8.2222521143226936E-8</v>
      </c>
      <c r="D150" s="13">
        <f t="shared" si="20"/>
        <v>7.75</v>
      </c>
      <c r="E150">
        <f t="shared" si="19"/>
        <v>82.222521143226942</v>
      </c>
    </row>
    <row r="151" spans="2:5">
      <c r="B151">
        <f t="shared" si="17"/>
        <v>470</v>
      </c>
      <c r="C151">
        <f t="shared" si="18"/>
        <v>8.0855235808472564E-8</v>
      </c>
      <c r="D151" s="13">
        <f t="shared" si="20"/>
        <v>7.833333333333333</v>
      </c>
      <c r="E151">
        <f t="shared" si="19"/>
        <v>80.855235808472557</v>
      </c>
    </row>
    <row r="152" spans="2:5">
      <c r="B152">
        <f t="shared" si="17"/>
        <v>475</v>
      </c>
      <c r="C152">
        <f t="shared" si="18"/>
        <v>7.9510736461501506E-8</v>
      </c>
      <c r="D152" s="13">
        <f t="shared" si="20"/>
        <v>7.916666666666667</v>
      </c>
      <c r="E152">
        <f t="shared" si="19"/>
        <v>79.510736461501509</v>
      </c>
    </row>
    <row r="153" spans="2:5">
      <c r="B153">
        <f t="shared" si="17"/>
        <v>480</v>
      </c>
      <c r="C153">
        <f t="shared" si="18"/>
        <v>7.8188643370866284E-8</v>
      </c>
      <c r="D153" s="13">
        <f t="shared" si="20"/>
        <v>8</v>
      </c>
      <c r="E153">
        <f t="shared" si="19"/>
        <v>78.188643370866288</v>
      </c>
    </row>
    <row r="154" spans="2:5">
      <c r="B154">
        <f t="shared" si="17"/>
        <v>485</v>
      </c>
      <c r="C154">
        <f t="shared" si="18"/>
        <v>7.6888583133393373E-8</v>
      </c>
      <c r="D154" s="13">
        <f t="shared" si="20"/>
        <v>8.0833333333333339</v>
      </c>
      <c r="E154">
        <f t="shared" si="19"/>
        <v>76.888583133393368</v>
      </c>
    </row>
    <row r="155" spans="2:5">
      <c r="B155">
        <f t="shared" si="17"/>
        <v>490</v>
      </c>
      <c r="C155">
        <f t="shared" si="18"/>
        <v>7.5610188568721592E-8</v>
      </c>
      <c r="D155" s="13">
        <f t="shared" si="20"/>
        <v>8.1666666666666661</v>
      </c>
      <c r="E155">
        <f t="shared" si="19"/>
        <v>75.610188568721597</v>
      </c>
    </row>
    <row r="156" spans="2:5">
      <c r="B156">
        <f t="shared" si="17"/>
        <v>495</v>
      </c>
      <c r="C156">
        <f t="shared" si="18"/>
        <v>7.4353098615598296E-8</v>
      </c>
      <c r="D156" s="13">
        <f t="shared" si="20"/>
        <v>8.25</v>
      </c>
      <c r="E156">
        <f t="shared" si="19"/>
        <v>74.353098615598299</v>
      </c>
    </row>
    <row r="157" spans="2:5">
      <c r="B157">
        <f t="shared" si="17"/>
        <v>500</v>
      </c>
      <c r="C157">
        <f t="shared" si="18"/>
        <v>7.3116958229903468E-8</v>
      </c>
      <c r="D157" s="13">
        <f t="shared" si="20"/>
        <v>8.3333333333333339</v>
      </c>
      <c r="E157">
        <f t="shared" si="19"/>
        <v>73.116958229903474</v>
      </c>
    </row>
    <row r="158" spans="2:5">
      <c r="B158">
        <f t="shared" si="17"/>
        <v>505</v>
      </c>
      <c r="C158">
        <f t="shared" si="18"/>
        <v>7.1901418284373495E-8</v>
      </c>
      <c r="D158" s="13">
        <f t="shared" si="20"/>
        <v>8.4166666666666661</v>
      </c>
      <c r="E158">
        <f t="shared" si="19"/>
        <v>71.901418284373491</v>
      </c>
    </row>
    <row r="159" spans="2:5">
      <c r="B159">
        <f t="shared" ref="B159:B222" si="21">B158+5</f>
        <v>510</v>
      </c>
      <c r="C159">
        <f t="shared" ref="C159:C222" si="22">$I$36*EXP(-$I$32*(B159-180))+(1/$I$32)*($I$33+$I$34*((B159-180)-1/$I$32))</f>
        <v>7.0706135469995988E-8</v>
      </c>
      <c r="D159" s="13">
        <f t="shared" si="20"/>
        <v>8.5</v>
      </c>
      <c r="E159">
        <f t="shared" si="19"/>
        <v>70.706135469995985</v>
      </c>
    </row>
    <row r="160" spans="2:5">
      <c r="B160">
        <f t="shared" si="21"/>
        <v>515</v>
      </c>
      <c r="C160">
        <f t="shared" si="22"/>
        <v>6.9530772199047868E-8</v>
      </c>
      <c r="D160" s="13">
        <f t="shared" si="20"/>
        <v>8.5833333333333339</v>
      </c>
      <c r="E160">
        <f t="shared" si="19"/>
        <v>69.530772199047874</v>
      </c>
    </row>
    <row r="161" spans="2:5">
      <c r="B161">
        <f t="shared" si="21"/>
        <v>520</v>
      </c>
      <c r="C161">
        <f t="shared" si="22"/>
        <v>6.8374996509749299E-8</v>
      </c>
      <c r="D161" s="13">
        <f t="shared" si="20"/>
        <v>8.6666666666666661</v>
      </c>
      <c r="E161">
        <f t="shared" si="19"/>
        <v>68.374996509749295</v>
      </c>
    </row>
    <row r="162" spans="2:5">
      <c r="B162">
        <f t="shared" si="21"/>
        <v>525</v>
      </c>
      <c r="C162">
        <f t="shared" si="22"/>
        <v>6.7238481972506724E-8</v>
      </c>
      <c r="D162" s="13">
        <f t="shared" si="20"/>
        <v>8.75</v>
      </c>
      <c r="E162">
        <f t="shared" si="19"/>
        <v>67.238481972506719</v>
      </c>
    </row>
    <row r="163" spans="2:5">
      <c r="B163">
        <f t="shared" si="21"/>
        <v>530</v>
      </c>
      <c r="C163">
        <f t="shared" si="22"/>
        <v>6.6120907597718097E-8</v>
      </c>
      <c r="D163" s="13">
        <f t="shared" si="20"/>
        <v>8.8333333333333339</v>
      </c>
      <c r="E163">
        <f t="shared" si="19"/>
        <v>66.120907597718102</v>
      </c>
    </row>
    <row r="164" spans="2:5">
      <c r="B164">
        <f t="shared" si="21"/>
        <v>535</v>
      </c>
      <c r="C164">
        <f t="shared" si="22"/>
        <v>6.5021957745114847E-8</v>
      </c>
      <c r="D164" s="13">
        <f t="shared" si="20"/>
        <v>8.9166666666666661</v>
      </c>
      <c r="E164">
        <f t="shared" si="19"/>
        <v>65.021957745114847</v>
      </c>
    </row>
    <row r="165" spans="2:5">
      <c r="B165">
        <f t="shared" si="21"/>
        <v>540</v>
      </c>
      <c r="C165">
        <f t="shared" si="22"/>
        <v>6.3941322034614484E-8</v>
      </c>
      <c r="D165" s="13">
        <f t="shared" si="20"/>
        <v>9</v>
      </c>
      <c r="E165">
        <f t="shared" si="19"/>
        <v>63.941322034614487</v>
      </c>
    </row>
    <row r="166" spans="2:5">
      <c r="B166">
        <f t="shared" si="21"/>
        <v>545</v>
      </c>
      <c r="C166">
        <f t="shared" si="22"/>
        <v>6.2878695258658923E-8</v>
      </c>
      <c r="D166" s="13">
        <f t="shared" si="20"/>
        <v>9.0833333333333339</v>
      </c>
      <c r="E166">
        <f t="shared" si="19"/>
        <v>62.878695258658922</v>
      </c>
    </row>
    <row r="167" spans="2:5">
      <c r="B167">
        <f t="shared" si="21"/>
        <v>550</v>
      </c>
      <c r="C167">
        <f t="shared" si="22"/>
        <v>6.1833777296013697E-8</v>
      </c>
      <c r="D167" s="13">
        <f t="shared" si="20"/>
        <v>9.1666666666666661</v>
      </c>
      <c r="E167">
        <f t="shared" ref="E167:E230" si="23">C167*10^9</f>
        <v>61.8337772960137</v>
      </c>
    </row>
    <row r="168" spans="2:5">
      <c r="B168">
        <f t="shared" si="21"/>
        <v>555</v>
      </c>
      <c r="C168">
        <f t="shared" si="22"/>
        <v>6.0806273027003734E-8</v>
      </c>
      <c r="D168" s="13">
        <f t="shared" ref="D168:D231" si="24">B168/60</f>
        <v>9.25</v>
      </c>
      <c r="E168">
        <f t="shared" si="23"/>
        <v>60.806273027003733</v>
      </c>
    </row>
    <row r="169" spans="2:5">
      <c r="B169">
        <f t="shared" si="21"/>
        <v>560</v>
      </c>
      <c r="C169">
        <f t="shared" si="22"/>
        <v>5.9795892250161672E-8</v>
      </c>
      <c r="D169" s="13">
        <f t="shared" si="24"/>
        <v>9.3333333333333339</v>
      </c>
      <c r="E169">
        <f t="shared" si="23"/>
        <v>59.795892250161671</v>
      </c>
    </row>
    <row r="170" spans="2:5">
      <c r="B170">
        <f t="shared" si="21"/>
        <v>565</v>
      </c>
      <c r="C170">
        <f t="shared" si="22"/>
        <v>5.8802349600265331E-8</v>
      </c>
      <c r="D170" s="13">
        <f t="shared" si="24"/>
        <v>9.4166666666666661</v>
      </c>
      <c r="E170">
        <f t="shared" si="23"/>
        <v>58.80234960026533</v>
      </c>
    </row>
    <row r="171" spans="2:5">
      <c r="B171">
        <f t="shared" si="21"/>
        <v>570</v>
      </c>
      <c r="C171">
        <f t="shared" si="22"/>
        <v>5.7825364467741024E-8</v>
      </c>
      <c r="D171" s="13">
        <f t="shared" si="24"/>
        <v>9.5</v>
      </c>
      <c r="E171">
        <f t="shared" si="23"/>
        <v>57.825364467741025</v>
      </c>
    </row>
    <row r="172" spans="2:5">
      <c r="B172">
        <f t="shared" si="21"/>
        <v>575</v>
      </c>
      <c r="C172">
        <f t="shared" si="22"/>
        <v>5.6864660919410097E-8</v>
      </c>
      <c r="D172" s="13">
        <f t="shared" si="24"/>
        <v>9.5833333333333339</v>
      </c>
      <c r="E172">
        <f t="shared" si="23"/>
        <v>56.864660919410099</v>
      </c>
    </row>
    <row r="173" spans="2:5">
      <c r="B173">
        <f t="shared" si="21"/>
        <v>580</v>
      </c>
      <c r="C173">
        <f t="shared" si="22"/>
        <v>5.5919967620556156E-8</v>
      </c>
      <c r="D173" s="13">
        <f t="shared" si="24"/>
        <v>9.6666666666666661</v>
      </c>
      <c r="E173">
        <f t="shared" si="23"/>
        <v>55.919967620556157</v>
      </c>
    </row>
    <row r="174" spans="2:5">
      <c r="B174">
        <f t="shared" si="21"/>
        <v>585</v>
      </c>
      <c r="C174">
        <f t="shared" si="22"/>
        <v>5.4991017758291126E-8</v>
      </c>
      <c r="D174" s="13">
        <f t="shared" si="24"/>
        <v>9.75</v>
      </c>
      <c r="E174">
        <f t="shared" si="23"/>
        <v>54.991017758291129</v>
      </c>
    </row>
    <row r="175" spans="2:5">
      <c r="B175">
        <f t="shared" si="21"/>
        <v>590</v>
      </c>
      <c r="C175">
        <f t="shared" si="22"/>
        <v>5.4077548966198384E-8</v>
      </c>
      <c r="D175" s="13">
        <f t="shared" si="24"/>
        <v>9.8333333333333339</v>
      </c>
      <c r="E175">
        <f t="shared" si="23"/>
        <v>54.077548966198385</v>
      </c>
    </row>
    <row r="176" spans="2:5">
      <c r="B176">
        <f t="shared" si="21"/>
        <v>595</v>
      </c>
      <c r="C176">
        <f t="shared" si="22"/>
        <v>5.3179303250231747E-8</v>
      </c>
      <c r="D176" s="13">
        <f t="shared" si="24"/>
        <v>9.9166666666666661</v>
      </c>
      <c r="E176">
        <f t="shared" si="23"/>
        <v>53.179303250231747</v>
      </c>
    </row>
    <row r="177" spans="2:5">
      <c r="B177">
        <f t="shared" si="21"/>
        <v>600</v>
      </c>
      <c r="C177">
        <f t="shared" si="22"/>
        <v>5.2296026915849301E-8</v>
      </c>
      <c r="D177" s="13">
        <f t="shared" si="24"/>
        <v>10</v>
      </c>
      <c r="E177">
        <f t="shared" si="23"/>
        <v>52.296026915849303</v>
      </c>
    </row>
    <row r="178" spans="2:5">
      <c r="B178">
        <f t="shared" si="21"/>
        <v>605</v>
      </c>
      <c r="C178">
        <f t="shared" si="22"/>
        <v>5.1427470496361683E-8</v>
      </c>
      <c r="D178" s="13">
        <f t="shared" si="24"/>
        <v>10.083333333333334</v>
      </c>
      <c r="E178">
        <f t="shared" si="23"/>
        <v>51.427470496361686</v>
      </c>
    </row>
    <row r="179" spans="2:5">
      <c r="B179">
        <f t="shared" si="21"/>
        <v>610</v>
      </c>
      <c r="C179">
        <f t="shared" si="22"/>
        <v>5.0573388682474282E-8</v>
      </c>
      <c r="D179" s="13">
        <f t="shared" si="24"/>
        <v>10.166666666666666</v>
      </c>
      <c r="E179">
        <f t="shared" si="23"/>
        <v>50.573388682474281</v>
      </c>
    </row>
    <row r="180" spans="2:5">
      <c r="B180">
        <f t="shared" si="21"/>
        <v>615</v>
      </c>
      <c r="C180">
        <f t="shared" si="22"/>
        <v>4.9733540253003817E-8</v>
      </c>
      <c r="D180" s="13">
        <f t="shared" si="24"/>
        <v>10.25</v>
      </c>
      <c r="E180">
        <f t="shared" si="23"/>
        <v>49.733540253003817</v>
      </c>
    </row>
    <row r="181" spans="2:5">
      <c r="B181">
        <f t="shared" si="21"/>
        <v>620</v>
      </c>
      <c r="C181">
        <f t="shared" si="22"/>
        <v>4.8907688006749341E-8</v>
      </c>
      <c r="D181" s="13">
        <f t="shared" si="24"/>
        <v>10.333333333333334</v>
      </c>
      <c r="E181">
        <f t="shared" si="23"/>
        <v>48.907688006749339</v>
      </c>
    </row>
    <row r="182" spans="2:5">
      <c r="B182">
        <f t="shared" si="21"/>
        <v>625</v>
      </c>
      <c r="C182">
        <f t="shared" si="22"/>
        <v>4.809559869549872E-8</v>
      </c>
      <c r="D182" s="13">
        <f t="shared" si="24"/>
        <v>10.416666666666666</v>
      </c>
      <c r="E182">
        <f t="shared" si="23"/>
        <v>48.095598695498722</v>
      </c>
    </row>
    <row r="183" spans="2:5">
      <c r="B183">
        <f t="shared" si="21"/>
        <v>630</v>
      </c>
      <c r="C183">
        <f t="shared" si="22"/>
        <v>4.7297042958151636E-8</v>
      </c>
      <c r="D183" s="13">
        <f t="shared" si="24"/>
        <v>10.5</v>
      </c>
      <c r="E183">
        <f t="shared" si="23"/>
        <v>47.297042958151636</v>
      </c>
    </row>
    <row r="184" spans="2:5">
      <c r="B184">
        <f t="shared" si="21"/>
        <v>635</v>
      </c>
      <c r="C184">
        <f t="shared" si="22"/>
        <v>4.651179525594028E-8</v>
      </c>
      <c r="D184" s="13">
        <f t="shared" si="24"/>
        <v>10.583333333333334</v>
      </c>
      <c r="E184">
        <f t="shared" si="23"/>
        <v>46.511795255940278</v>
      </c>
    </row>
    <row r="185" spans="2:5">
      <c r="B185">
        <f t="shared" si="21"/>
        <v>640</v>
      </c>
      <c r="C185">
        <f t="shared" si="22"/>
        <v>4.5739633808729717E-8</v>
      </c>
      <c r="D185" s="13">
        <f t="shared" si="24"/>
        <v>10.666666666666666</v>
      </c>
      <c r="E185">
        <f t="shared" si="23"/>
        <v>45.739633808729714</v>
      </c>
    </row>
    <row r="186" spans="2:5">
      <c r="B186">
        <f t="shared" si="21"/>
        <v>645</v>
      </c>
      <c r="C186">
        <f t="shared" si="22"/>
        <v>4.4980340532379814E-8</v>
      </c>
      <c r="D186" s="13">
        <f t="shared" si="24"/>
        <v>10.75</v>
      </c>
      <c r="E186">
        <f t="shared" si="23"/>
        <v>44.980340532379813</v>
      </c>
    </row>
    <row r="187" spans="2:5">
      <c r="B187">
        <f t="shared" si="21"/>
        <v>650</v>
      </c>
      <c r="C187">
        <f t="shared" si="22"/>
        <v>4.4233700977150947E-8</v>
      </c>
      <c r="D187" s="13">
        <f t="shared" si="24"/>
        <v>10.833333333333334</v>
      </c>
      <c r="E187">
        <f t="shared" si="23"/>
        <v>44.233700977150946</v>
      </c>
    </row>
    <row r="188" spans="2:5">
      <c r="B188">
        <f t="shared" si="21"/>
        <v>655</v>
      </c>
      <c r="C188">
        <f t="shared" si="22"/>
        <v>4.3499504267136258E-8</v>
      </c>
      <c r="D188" s="13">
        <f t="shared" si="24"/>
        <v>10.916666666666666</v>
      </c>
      <c r="E188">
        <f t="shared" si="23"/>
        <v>43.49950426713626</v>
      </c>
    </row>
    <row r="189" spans="2:5">
      <c r="B189">
        <f t="shared" si="21"/>
        <v>660</v>
      </c>
      <c r="C189">
        <f t="shared" si="22"/>
        <v>4.2777543040703306E-8</v>
      </c>
      <c r="D189" s="13">
        <f t="shared" si="24"/>
        <v>11</v>
      </c>
      <c r="E189">
        <f t="shared" si="23"/>
        <v>42.777543040703307</v>
      </c>
    </row>
    <row r="190" spans="2:5">
      <c r="B190">
        <f t="shared" si="21"/>
        <v>665</v>
      </c>
      <c r="C190">
        <f t="shared" si="22"/>
        <v>4.2067613391928202E-8</v>
      </c>
      <c r="D190" s="13">
        <f t="shared" si="24"/>
        <v>11.083333333333334</v>
      </c>
      <c r="E190">
        <f t="shared" si="23"/>
        <v>42.067613391928205</v>
      </c>
    </row>
    <row r="191" spans="2:5">
      <c r="B191">
        <f t="shared" si="21"/>
        <v>670</v>
      </c>
      <c r="C191">
        <f t="shared" si="22"/>
        <v>4.1369514813005744E-8</v>
      </c>
      <c r="D191" s="13">
        <f t="shared" si="24"/>
        <v>11.166666666666666</v>
      </c>
      <c r="E191">
        <f t="shared" si="23"/>
        <v>41.369514813005743</v>
      </c>
    </row>
    <row r="192" spans="2:5">
      <c r="B192">
        <f t="shared" si="21"/>
        <v>675</v>
      </c>
      <c r="C192">
        <f t="shared" si="22"/>
        <v>4.0683050137619399E-8</v>
      </c>
      <c r="D192" s="13">
        <f t="shared" si="24"/>
        <v>11.25</v>
      </c>
      <c r="E192">
        <f t="shared" si="23"/>
        <v>40.683050137619396</v>
      </c>
    </row>
    <row r="193" spans="2:5">
      <c r="B193">
        <f t="shared" si="21"/>
        <v>680</v>
      </c>
      <c r="C193">
        <f t="shared" si="22"/>
        <v>4.0008025485254907E-8</v>
      </c>
      <c r="D193" s="13">
        <f t="shared" si="24"/>
        <v>11.333333333333334</v>
      </c>
      <c r="E193">
        <f t="shared" si="23"/>
        <v>40.008025485254905</v>
      </c>
    </row>
    <row r="194" spans="2:5">
      <c r="B194">
        <f t="shared" si="21"/>
        <v>685</v>
      </c>
      <c r="C194">
        <f t="shared" si="22"/>
        <v>3.9344250206441959E-8</v>
      </c>
      <c r="D194" s="13">
        <f t="shared" si="24"/>
        <v>11.416666666666666</v>
      </c>
      <c r="E194">
        <f t="shared" si="23"/>
        <v>39.344250206441956</v>
      </c>
    </row>
    <row r="195" spans="2:5">
      <c r="B195">
        <f t="shared" si="21"/>
        <v>690</v>
      </c>
      <c r="C195">
        <f t="shared" si="22"/>
        <v>3.8691536828908465E-8</v>
      </c>
      <c r="D195" s="13">
        <f t="shared" si="24"/>
        <v>11.5</v>
      </c>
      <c r="E195">
        <f t="shared" si="23"/>
        <v>38.691536828908468</v>
      </c>
    </row>
    <row r="196" spans="2:5">
      <c r="B196">
        <f t="shared" si="21"/>
        <v>695</v>
      </c>
      <c r="C196">
        <f t="shared" si="22"/>
        <v>3.8049701004632093E-8</v>
      </c>
      <c r="D196" s="13">
        <f t="shared" si="24"/>
        <v>11.583333333333334</v>
      </c>
      <c r="E196">
        <f t="shared" si="23"/>
        <v>38.049701004632091</v>
      </c>
    </row>
    <row r="197" spans="2:5">
      <c r="B197">
        <f t="shared" si="21"/>
        <v>700</v>
      </c>
      <c r="C197">
        <f t="shared" si="22"/>
        <v>3.7418561457774273E-8</v>
      </c>
      <c r="D197" s="13">
        <f t="shared" si="24"/>
        <v>11.666666666666666</v>
      </c>
      <c r="E197">
        <f t="shared" si="23"/>
        <v>37.418561457774274</v>
      </c>
    </row>
    <row r="198" spans="2:5">
      <c r="B198">
        <f t="shared" si="21"/>
        <v>705</v>
      </c>
      <c r="C198">
        <f t="shared" si="22"/>
        <v>3.6797939933481831E-8</v>
      </c>
      <c r="D198" s="13">
        <f t="shared" si="24"/>
        <v>11.75</v>
      </c>
      <c r="E198">
        <f t="shared" si="23"/>
        <v>36.797939933481828</v>
      </c>
    </row>
    <row r="199" spans="2:5">
      <c r="B199">
        <f t="shared" si="21"/>
        <v>710</v>
      </c>
      <c r="C199">
        <f t="shared" si="22"/>
        <v>3.6187661147541904E-8</v>
      </c>
      <c r="D199" s="13">
        <f t="shared" si="24"/>
        <v>11.833333333333334</v>
      </c>
      <c r="E199">
        <f t="shared" si="23"/>
        <v>36.187661147541903</v>
      </c>
    </row>
    <row r="200" spans="2:5">
      <c r="B200">
        <f t="shared" si="21"/>
        <v>715</v>
      </c>
      <c r="C200">
        <f t="shared" si="22"/>
        <v>3.5587552736875793E-8</v>
      </c>
      <c r="D200" s="13">
        <f t="shared" si="24"/>
        <v>11.916666666666666</v>
      </c>
      <c r="E200">
        <f t="shared" si="23"/>
        <v>35.587552736875793</v>
      </c>
    </row>
    <row r="201" spans="2:5">
      <c r="B201">
        <f t="shared" si="21"/>
        <v>720</v>
      </c>
      <c r="C201">
        <f t="shared" si="22"/>
        <v>3.4997445210857906E-8</v>
      </c>
      <c r="D201" s="13">
        <f t="shared" si="24"/>
        <v>12</v>
      </c>
      <c r="E201">
        <f t="shared" si="23"/>
        <v>34.997445210857904</v>
      </c>
    </row>
    <row r="202" spans="2:5">
      <c r="B202">
        <f t="shared" si="21"/>
        <v>725</v>
      </c>
      <c r="C202">
        <f t="shared" si="22"/>
        <v>3.4417171903445965E-8</v>
      </c>
      <c r="D202" s="13">
        <f t="shared" si="24"/>
        <v>12.083333333333334</v>
      </c>
      <c r="E202">
        <f t="shared" si="23"/>
        <v>34.417171903445968</v>
      </c>
    </row>
    <row r="203" spans="2:5">
      <c r="B203">
        <f t="shared" si="21"/>
        <v>730</v>
      </c>
      <c r="C203">
        <f t="shared" si="22"/>
        <v>3.3846568926108945E-8</v>
      </c>
      <c r="D203" s="13">
        <f t="shared" si="24"/>
        <v>12.166666666666666</v>
      </c>
      <c r="E203">
        <f t="shared" si="23"/>
        <v>33.846568926108944</v>
      </c>
    </row>
    <row r="204" spans="2:5">
      <c r="B204">
        <f t="shared" si="21"/>
        <v>735</v>
      </c>
      <c r="C204">
        <f t="shared" si="22"/>
        <v>3.328547512153948E-8</v>
      </c>
      <c r="D204" s="13">
        <f t="shared" si="24"/>
        <v>12.25</v>
      </c>
      <c r="E204">
        <f t="shared" si="23"/>
        <v>33.285475121539477</v>
      </c>
    </row>
    <row r="205" spans="2:5">
      <c r="B205">
        <f t="shared" si="21"/>
        <v>740</v>
      </c>
      <c r="C205">
        <f t="shared" si="22"/>
        <v>3.2733732018137663E-8</v>
      </c>
      <c r="D205" s="13">
        <f t="shared" si="24"/>
        <v>12.333333333333334</v>
      </c>
      <c r="E205">
        <f t="shared" si="23"/>
        <v>32.733732018137665</v>
      </c>
    </row>
    <row r="206" spans="2:5">
      <c r="B206">
        <f t="shared" si="21"/>
        <v>745</v>
      </c>
      <c r="C206">
        <f t="shared" si="22"/>
        <v>3.2191183785253424E-8</v>
      </c>
      <c r="D206" s="13">
        <f t="shared" si="24"/>
        <v>12.416666666666666</v>
      </c>
      <c r="E206">
        <f t="shared" si="23"/>
        <v>32.191183785253422</v>
      </c>
    </row>
    <row r="207" spans="2:5">
      <c r="B207">
        <f t="shared" si="21"/>
        <v>750</v>
      </c>
      <c r="C207">
        <f t="shared" si="22"/>
        <v>3.1657677189174695E-8</v>
      </c>
      <c r="D207" s="13">
        <f t="shared" si="24"/>
        <v>12.5</v>
      </c>
      <c r="E207">
        <f t="shared" si="23"/>
        <v>31.657677189174695</v>
      </c>
    </row>
    <row r="208" spans="2:5">
      <c r="B208">
        <f t="shared" si="21"/>
        <v>755</v>
      </c>
      <c r="C208">
        <f t="shared" si="22"/>
        <v>3.1133061549849143E-8</v>
      </c>
      <c r="D208" s="13">
        <f t="shared" si="24"/>
        <v>12.583333333333334</v>
      </c>
      <c r="E208">
        <f t="shared" si="23"/>
        <v>31.133061549849142</v>
      </c>
    </row>
    <row r="209" spans="2:5">
      <c r="B209">
        <f t="shared" si="21"/>
        <v>760</v>
      </c>
      <c r="C209">
        <f t="shared" si="22"/>
        <v>3.0617188698327104E-8</v>
      </c>
      <c r="D209" s="13">
        <f t="shared" si="24"/>
        <v>12.666666666666666</v>
      </c>
      <c r="E209">
        <f t="shared" si="23"/>
        <v>30.617188698327105</v>
      </c>
    </row>
    <row r="210" spans="2:5">
      <c r="B210">
        <f t="shared" si="21"/>
        <v>765</v>
      </c>
      <c r="C210">
        <f t="shared" si="22"/>
        <v>3.0109912934913689E-8</v>
      </c>
      <c r="D210" s="13">
        <f t="shared" si="24"/>
        <v>12.75</v>
      </c>
      <c r="E210">
        <f t="shared" si="23"/>
        <v>30.109912934913687</v>
      </c>
    </row>
    <row r="211" spans="2:5">
      <c r="B211">
        <f t="shared" si="21"/>
        <v>770</v>
      </c>
      <c r="C211">
        <f t="shared" si="22"/>
        <v>2.961109098801838E-8</v>
      </c>
      <c r="D211" s="13">
        <f t="shared" si="24"/>
        <v>12.833333333333334</v>
      </c>
      <c r="E211">
        <f t="shared" si="23"/>
        <v>29.611090988018379</v>
      </c>
    </row>
    <row r="212" spans="2:5">
      <c r="B212">
        <f t="shared" si="21"/>
        <v>775</v>
      </c>
      <c r="C212">
        <f t="shared" si="22"/>
        <v>2.9120581973690318E-8</v>
      </c>
      <c r="D212" s="13">
        <f t="shared" si="24"/>
        <v>12.916666666666666</v>
      </c>
      <c r="E212">
        <f t="shared" si="23"/>
        <v>29.120581973690317</v>
      </c>
    </row>
    <row r="213" spans="2:5">
      <c r="B213">
        <f t="shared" si="21"/>
        <v>780</v>
      </c>
      <c r="C213">
        <f t="shared" si="22"/>
        <v>2.8638247355828E-8</v>
      </c>
      <c r="D213" s="13">
        <f t="shared" si="24"/>
        <v>13</v>
      </c>
      <c r="E213">
        <f t="shared" si="23"/>
        <v>28.638247355828</v>
      </c>
    </row>
    <row r="214" spans="2:5">
      <c r="B214">
        <f t="shared" si="21"/>
        <v>785</v>
      </c>
      <c r="C214">
        <f t="shared" si="22"/>
        <v>2.8163950907052061E-8</v>
      </c>
      <c r="D214" s="13">
        <f t="shared" si="24"/>
        <v>13.083333333333334</v>
      </c>
      <c r="E214">
        <f t="shared" si="23"/>
        <v>28.163950907052062</v>
      </c>
    </row>
    <row r="215" spans="2:5">
      <c r="B215">
        <f t="shared" si="21"/>
        <v>790</v>
      </c>
      <c r="C215">
        <f t="shared" si="22"/>
        <v>2.7697558670230101E-8</v>
      </c>
      <c r="D215" s="13">
        <f t="shared" si="24"/>
        <v>13.166666666666666</v>
      </c>
      <c r="E215">
        <f t="shared" si="23"/>
        <v>27.697558670230102</v>
      </c>
    </row>
    <row r="216" spans="2:5">
      <c r="B216">
        <f t="shared" si="21"/>
        <v>795</v>
      </c>
      <c r="C216">
        <f t="shared" si="22"/>
        <v>2.7238938920642761E-8</v>
      </c>
      <c r="D216" s="13">
        <f t="shared" si="24"/>
        <v>13.25</v>
      </c>
      <c r="E216">
        <f t="shared" si="23"/>
        <v>27.238938920642759</v>
      </c>
    </row>
    <row r="217" spans="2:5">
      <c r="B217">
        <f t="shared" si="21"/>
        <v>800</v>
      </c>
      <c r="C217">
        <f t="shared" si="22"/>
        <v>2.6787962128780212E-8</v>
      </c>
      <c r="D217" s="13">
        <f t="shared" si="24"/>
        <v>13.333333333333334</v>
      </c>
      <c r="E217">
        <f t="shared" si="23"/>
        <v>26.787962128780212</v>
      </c>
    </row>
    <row r="218" spans="2:5">
      <c r="B218">
        <f t="shared" si="21"/>
        <v>805</v>
      </c>
      <c r="C218">
        <f t="shared" si="22"/>
        <v>2.6344500923758798E-8</v>
      </c>
      <c r="D218" s="13">
        <f t="shared" si="24"/>
        <v>13.416666666666666</v>
      </c>
      <c r="E218">
        <f t="shared" si="23"/>
        <v>26.344500923758797</v>
      </c>
    </row>
    <row r="219" spans="2:5">
      <c r="B219">
        <f t="shared" si="21"/>
        <v>810</v>
      </c>
      <c r="C219">
        <f t="shared" si="22"/>
        <v>2.5908430057347139E-8</v>
      </c>
      <c r="D219" s="13">
        <f t="shared" si="24"/>
        <v>13.5</v>
      </c>
      <c r="E219">
        <f t="shared" si="23"/>
        <v>25.90843005734714</v>
      </c>
    </row>
    <row r="220" spans="2:5">
      <c r="B220">
        <f t="shared" si="21"/>
        <v>815</v>
      </c>
      <c r="C220">
        <f t="shared" si="22"/>
        <v>2.5479626368591923E-8</v>
      </c>
      <c r="D220" s="13">
        <f t="shared" si="24"/>
        <v>13.583333333333334</v>
      </c>
      <c r="E220">
        <f t="shared" si="23"/>
        <v>25.479626368591923</v>
      </c>
    </row>
    <row r="221" spans="2:5">
      <c r="B221">
        <f t="shared" si="21"/>
        <v>820</v>
      </c>
      <c r="C221">
        <f t="shared" si="22"/>
        <v>2.5057968749033133E-8</v>
      </c>
      <c r="D221" s="13">
        <f t="shared" si="24"/>
        <v>13.666666666666666</v>
      </c>
      <c r="E221">
        <f t="shared" si="23"/>
        <v>25.057968749033133</v>
      </c>
    </row>
    <row r="222" spans="2:5">
      <c r="B222">
        <f t="shared" si="21"/>
        <v>825</v>
      </c>
      <c r="C222">
        <f t="shared" si="22"/>
        <v>2.4643338108498971E-8</v>
      </c>
      <c r="D222" s="13">
        <f t="shared" si="24"/>
        <v>13.75</v>
      </c>
      <c r="E222">
        <f t="shared" si="23"/>
        <v>24.64333810849897</v>
      </c>
    </row>
    <row r="223" spans="2:5">
      <c r="B223">
        <f t="shared" ref="B223:B286" si="25">B222+5</f>
        <v>830</v>
      </c>
      <c r="C223">
        <f t="shared" ref="C223:C261" si="26">$I$36*EXP(-$I$32*(B223-180))+(1/$I$32)*($I$33+$I$34*((B223-180)-1/$I$32))</f>
        <v>2.423561734147084E-8</v>
      </c>
      <c r="D223" s="13">
        <f t="shared" si="24"/>
        <v>13.833333333333334</v>
      </c>
      <c r="E223">
        <f t="shared" si="23"/>
        <v>24.235617341470842</v>
      </c>
    </row>
    <row r="224" spans="2:5">
      <c r="B224">
        <f t="shared" si="25"/>
        <v>835</v>
      </c>
      <c r="C224">
        <f t="shared" si="26"/>
        <v>2.3834691294008807E-8</v>
      </c>
      <c r="D224" s="13">
        <f t="shared" si="24"/>
        <v>13.916666666666666</v>
      </c>
      <c r="E224">
        <f t="shared" si="23"/>
        <v>23.834691294008806</v>
      </c>
    </row>
    <row r="225" spans="2:5">
      <c r="B225">
        <f t="shared" si="25"/>
        <v>840</v>
      </c>
      <c r="C225">
        <f t="shared" si="26"/>
        <v>2.3440446731228336E-8</v>
      </c>
      <c r="D225" s="13">
        <f t="shared" si="24"/>
        <v>14</v>
      </c>
      <c r="E225">
        <f t="shared" si="23"/>
        <v>23.440446731228338</v>
      </c>
    </row>
    <row r="226" spans="2:5">
      <c r="B226">
        <f t="shared" si="25"/>
        <v>845</v>
      </c>
      <c r="C226">
        <f t="shared" si="26"/>
        <v>2.3052772305318937E-8</v>
      </c>
      <c r="D226" s="13">
        <f t="shared" si="24"/>
        <v>14.083333333333334</v>
      </c>
      <c r="E226">
        <f t="shared" si="23"/>
        <v>23.052772305318936</v>
      </c>
    </row>
    <row r="227" spans="2:5">
      <c r="B227">
        <f t="shared" si="25"/>
        <v>850</v>
      </c>
      <c r="C227">
        <f t="shared" si="26"/>
        <v>2.2671558524095863E-8</v>
      </c>
      <c r="D227" s="13">
        <f t="shared" si="24"/>
        <v>14.166666666666666</v>
      </c>
      <c r="E227">
        <f t="shared" si="23"/>
        <v>22.671558524095865</v>
      </c>
    </row>
    <row r="228" spans="2:5">
      <c r="B228">
        <f t="shared" si="25"/>
        <v>855</v>
      </c>
      <c r="C228">
        <f t="shared" si="26"/>
        <v>2.2296697720075851E-8</v>
      </c>
      <c r="D228" s="13">
        <f t="shared" si="24"/>
        <v>14.25</v>
      </c>
      <c r="E228">
        <f t="shared" si="23"/>
        <v>22.296697720075851</v>
      </c>
    </row>
    <row r="229" spans="2:5">
      <c r="B229">
        <f t="shared" si="25"/>
        <v>860</v>
      </c>
      <c r="C229">
        <f t="shared" si="26"/>
        <v>2.1928084020068232E-8</v>
      </c>
      <c r="D229" s="13">
        <f t="shared" si="24"/>
        <v>14.333333333333334</v>
      </c>
      <c r="E229">
        <f t="shared" si="23"/>
        <v>21.928084020068233</v>
      </c>
    </row>
    <row r="230" spans="2:5">
      <c r="B230">
        <f t="shared" si="25"/>
        <v>865</v>
      </c>
      <c r="C230">
        <f t="shared" si="26"/>
        <v>2.1565613315272841E-8</v>
      </c>
      <c r="D230" s="13">
        <f t="shared" si="24"/>
        <v>14.416666666666666</v>
      </c>
      <c r="E230">
        <f t="shared" si="23"/>
        <v>21.565613315272842</v>
      </c>
    </row>
    <row r="231" spans="2:5">
      <c r="B231">
        <f t="shared" si="25"/>
        <v>870</v>
      </c>
      <c r="C231">
        <f t="shared" si="26"/>
        <v>2.120918323187617E-8</v>
      </c>
      <c r="D231" s="13">
        <f t="shared" si="24"/>
        <v>14.5</v>
      </c>
      <c r="E231">
        <f t="shared" ref="E231:E294" si="27">C231*10^9</f>
        <v>21.209183231876171</v>
      </c>
    </row>
    <row r="232" spans="2:5">
      <c r="B232">
        <f t="shared" si="25"/>
        <v>875</v>
      </c>
      <c r="C232">
        <f t="shared" si="26"/>
        <v>2.0858693102137625E-8</v>
      </c>
      <c r="D232" s="13">
        <f t="shared" ref="D232:D295" si="28">B232/60</f>
        <v>14.583333333333334</v>
      </c>
      <c r="E232">
        <f t="shared" si="27"/>
        <v>20.858693102137625</v>
      </c>
    </row>
    <row r="233" spans="2:5">
      <c r="B233">
        <f t="shared" si="25"/>
        <v>880</v>
      </c>
      <c r="C233">
        <f t="shared" si="26"/>
        <v>2.0514043935957597E-8</v>
      </c>
      <c r="D233" s="13">
        <f t="shared" si="28"/>
        <v>14.666666666666666</v>
      </c>
      <c r="E233">
        <f t="shared" si="27"/>
        <v>20.514043935957599</v>
      </c>
    </row>
    <row r="234" spans="2:5">
      <c r="B234">
        <f t="shared" si="25"/>
        <v>885</v>
      </c>
      <c r="C234">
        <f t="shared" si="26"/>
        <v>2.0175138392919342E-8</v>
      </c>
      <c r="D234" s="13">
        <f t="shared" si="28"/>
        <v>14.75</v>
      </c>
      <c r="E234">
        <f t="shared" si="27"/>
        <v>20.175138392919344</v>
      </c>
    </row>
    <row r="235" spans="2:5">
      <c r="B235">
        <f t="shared" si="25"/>
        <v>890</v>
      </c>
      <c r="C235">
        <f t="shared" si="26"/>
        <v>1.9841880754796818E-8</v>
      </c>
      <c r="D235" s="13">
        <f t="shared" si="28"/>
        <v>14.833333333333334</v>
      </c>
      <c r="E235">
        <f t="shared" si="27"/>
        <v>19.841880754796819</v>
      </c>
    </row>
    <row r="236" spans="2:5">
      <c r="B236">
        <f t="shared" si="25"/>
        <v>895</v>
      </c>
      <c r="C236">
        <f t="shared" si="26"/>
        <v>1.9514176898520651E-8</v>
      </c>
      <c r="D236" s="13">
        <f t="shared" si="28"/>
        <v>14.916666666666666</v>
      </c>
      <c r="E236">
        <f t="shared" si="27"/>
        <v>19.514176898520649</v>
      </c>
    </row>
    <row r="237" spans="2:5">
      <c r="B237">
        <f t="shared" si="25"/>
        <v>900</v>
      </c>
      <c r="C237">
        <f t="shared" si="26"/>
        <v>1.9191934269594658E-8</v>
      </c>
      <c r="D237" s="13">
        <f t="shared" si="28"/>
        <v>15</v>
      </c>
      <c r="E237">
        <f t="shared" si="27"/>
        <v>19.191934269594658</v>
      </c>
    </row>
    <row r="238" spans="2:5">
      <c r="B238">
        <f t="shared" si="25"/>
        <v>905</v>
      </c>
      <c r="C238">
        <f t="shared" si="26"/>
        <v>1.8875061855955359E-8</v>
      </c>
      <c r="D238" s="13">
        <f t="shared" si="28"/>
        <v>15.083333333333334</v>
      </c>
      <c r="E238">
        <f t="shared" si="27"/>
        <v>18.875061855955359</v>
      </c>
    </row>
    <row r="239" spans="2:5">
      <c r="B239">
        <f t="shared" si="25"/>
        <v>910</v>
      </c>
      <c r="C239">
        <f t="shared" si="26"/>
        <v>1.8563470162267134E-8</v>
      </c>
      <c r="D239" s="13">
        <f t="shared" si="28"/>
        <v>15.166666666666666</v>
      </c>
      <c r="E239">
        <f t="shared" si="27"/>
        <v>18.563470162267134</v>
      </c>
    </row>
    <row r="240" spans="2:5">
      <c r="B240">
        <f t="shared" si="25"/>
        <v>915</v>
      </c>
      <c r="C240">
        <f t="shared" si="26"/>
        <v>1.8257071184645766E-8</v>
      </c>
      <c r="D240" s="13">
        <f t="shared" si="28"/>
        <v>15.25</v>
      </c>
      <c r="E240">
        <f t="shared" si="27"/>
        <v>18.257071184645767</v>
      </c>
    </row>
    <row r="241" spans="2:5">
      <c r="B241">
        <f t="shared" si="25"/>
        <v>920</v>
      </c>
      <c r="C241">
        <f t="shared" si="26"/>
        <v>1.7955778385803203E-8</v>
      </c>
      <c r="D241" s="13">
        <f t="shared" si="28"/>
        <v>15.333333333333334</v>
      </c>
      <c r="E241">
        <f t="shared" si="27"/>
        <v>17.955778385803203</v>
      </c>
    </row>
    <row r="242" spans="2:5">
      <c r="B242">
        <f t="shared" si="25"/>
        <v>925</v>
      </c>
      <c r="C242">
        <f t="shared" si="26"/>
        <v>1.7659506670606551E-8</v>
      </c>
      <c r="D242" s="13">
        <f t="shared" si="28"/>
        <v>15.416666666666666</v>
      </c>
      <c r="E242">
        <f t="shared" si="27"/>
        <v>17.65950667060655</v>
      </c>
    </row>
    <row r="243" spans="2:5">
      <c r="B243">
        <f t="shared" si="25"/>
        <v>930</v>
      </c>
      <c r="C243">
        <f t="shared" si="26"/>
        <v>1.7368172362044357E-8</v>
      </c>
      <c r="D243" s="13">
        <f t="shared" si="28"/>
        <v>15.5</v>
      </c>
      <c r="E243">
        <f t="shared" si="27"/>
        <v>17.368172362044358</v>
      </c>
    </row>
    <row r="244" spans="2:5">
      <c r="B244">
        <f t="shared" si="25"/>
        <v>935</v>
      </c>
      <c r="C244">
        <f t="shared" si="26"/>
        <v>1.7081693177593436E-8</v>
      </c>
      <c r="D244" s="13">
        <f t="shared" si="28"/>
        <v>15.583333333333334</v>
      </c>
      <c r="E244">
        <f t="shared" si="27"/>
        <v>17.081693177593436</v>
      </c>
    </row>
    <row r="245" spans="2:5">
      <c r="B245">
        <f t="shared" si="25"/>
        <v>940</v>
      </c>
      <c r="C245">
        <f t="shared" si="26"/>
        <v>1.6799988205979544E-8</v>
      </c>
      <c r="D245" s="13">
        <f t="shared" si="28"/>
        <v>15.666666666666666</v>
      </c>
      <c r="E245">
        <f t="shared" si="27"/>
        <v>16.799988205979545</v>
      </c>
    </row>
    <row r="246" spans="2:5">
      <c r="B246">
        <f t="shared" si="25"/>
        <v>945</v>
      </c>
      <c r="C246">
        <f t="shared" si="26"/>
        <v>1.6522977884325347E-8</v>
      </c>
      <c r="D246" s="13">
        <f t="shared" si="28"/>
        <v>15.75</v>
      </c>
      <c r="E246">
        <f t="shared" si="27"/>
        <v>16.522977884325346</v>
      </c>
    </row>
    <row r="247" spans="2:5">
      <c r="B247">
        <f t="shared" si="25"/>
        <v>950</v>
      </c>
      <c r="C247">
        <f t="shared" si="26"/>
        <v>1.6250583975679187E-8</v>
      </c>
      <c r="D247" s="13">
        <f t="shared" si="28"/>
        <v>15.833333333333334</v>
      </c>
      <c r="E247">
        <f t="shared" si="27"/>
        <v>16.250583975679188</v>
      </c>
    </row>
    <row r="248" spans="2:5">
      <c r="B248">
        <f t="shared" si="25"/>
        <v>955</v>
      </c>
      <c r="C248">
        <f t="shared" si="26"/>
        <v>1.5982729546918382E-8</v>
      </c>
      <c r="D248" s="13">
        <f t="shared" si="28"/>
        <v>15.916666666666666</v>
      </c>
      <c r="E248">
        <f t="shared" si="27"/>
        <v>15.982729546918382</v>
      </c>
    </row>
    <row r="249" spans="2:5">
      <c r="B249">
        <f t="shared" si="25"/>
        <v>960</v>
      </c>
      <c r="C249">
        <f t="shared" si="26"/>
        <v>1.5719338947020735E-8</v>
      </c>
      <c r="D249" s="13">
        <f t="shared" si="28"/>
        <v>16</v>
      </c>
      <c r="E249">
        <f t="shared" si="27"/>
        <v>15.719338947020734</v>
      </c>
    </row>
    <row r="250" spans="2:5">
      <c r="B250">
        <f t="shared" si="25"/>
        <v>965</v>
      </c>
      <c r="C250">
        <f t="shared" si="26"/>
        <v>1.5460337785698162E-8</v>
      </c>
      <c r="D250" s="13">
        <f t="shared" si="28"/>
        <v>16.083333333333332</v>
      </c>
      <c r="E250">
        <f t="shared" si="27"/>
        <v>15.460337785698162</v>
      </c>
    </row>
    <row r="251" spans="2:5">
      <c r="B251">
        <f t="shared" si="25"/>
        <v>970</v>
      </c>
      <c r="C251">
        <f t="shared" si="26"/>
        <v>1.5205652912386399E-8</v>
      </c>
      <c r="D251" s="13">
        <f t="shared" si="28"/>
        <v>16.166666666666668</v>
      </c>
      <c r="E251">
        <f t="shared" si="27"/>
        <v>15.205652912386398</v>
      </c>
    </row>
    <row r="252" spans="2:5">
      <c r="B252">
        <f t="shared" si="25"/>
        <v>975</v>
      </c>
      <c r="C252">
        <f t="shared" si="26"/>
        <v>1.4955212395584836E-8</v>
      </c>
      <c r="D252" s="13">
        <f t="shared" si="28"/>
        <v>16.25</v>
      </c>
      <c r="E252">
        <f t="shared" si="27"/>
        <v>14.955212395584836</v>
      </c>
    </row>
    <row r="253" spans="2:5">
      <c r="B253">
        <f t="shared" si="25"/>
        <v>980</v>
      </c>
      <c r="C253">
        <f t="shared" si="26"/>
        <v>1.4708945502540691E-8</v>
      </c>
      <c r="D253" s="13">
        <f t="shared" si="28"/>
        <v>16.333333333333332</v>
      </c>
      <c r="E253">
        <f t="shared" si="27"/>
        <v>14.70894550254069</v>
      </c>
    </row>
    <row r="254" spans="2:5">
      <c r="B254">
        <f t="shared" si="25"/>
        <v>985</v>
      </c>
      <c r="C254">
        <f t="shared" si="26"/>
        <v>1.4466782679271668E-8</v>
      </c>
      <c r="D254" s="13">
        <f t="shared" si="28"/>
        <v>16.416666666666668</v>
      </c>
      <c r="E254">
        <f t="shared" si="27"/>
        <v>14.466782679271668</v>
      </c>
    </row>
    <row r="255" spans="2:5">
      <c r="B255">
        <f t="shared" si="25"/>
        <v>990</v>
      </c>
      <c r="C255">
        <f t="shared" si="26"/>
        <v>1.4228655530921638E-8</v>
      </c>
      <c r="D255" s="13">
        <f t="shared" si="28"/>
        <v>16.5</v>
      </c>
      <c r="E255">
        <f t="shared" si="27"/>
        <v>14.228655530921639</v>
      </c>
    </row>
    <row r="256" spans="2:5">
      <c r="B256">
        <f t="shared" si="25"/>
        <v>995</v>
      </c>
      <c r="C256">
        <f t="shared" si="26"/>
        <v>1.3994496802443639E-8</v>
      </c>
      <c r="D256" s="13">
        <f t="shared" si="28"/>
        <v>16.583333333333332</v>
      </c>
      <c r="E256">
        <f t="shared" si="27"/>
        <v>13.99449680244364</v>
      </c>
    </row>
    <row r="257" spans="2:5">
      <c r="B257">
        <f t="shared" si="25"/>
        <v>1000</v>
      </c>
      <c r="C257">
        <f t="shared" si="26"/>
        <v>1.3764240359604811E-8</v>
      </c>
      <c r="D257" s="13">
        <f t="shared" si="28"/>
        <v>16.666666666666668</v>
      </c>
      <c r="E257">
        <f t="shared" si="27"/>
        <v>13.764240359604811</v>
      </c>
    </row>
    <row r="258" spans="2:5">
      <c r="B258">
        <f t="shared" si="25"/>
        <v>1005</v>
      </c>
      <c r="C258">
        <f t="shared" si="26"/>
        <v>1.3537821170307865E-8</v>
      </c>
      <c r="D258" s="13">
        <f t="shared" si="28"/>
        <v>16.75</v>
      </c>
      <c r="E258">
        <f t="shared" si="27"/>
        <v>13.537821170307865</v>
      </c>
    </row>
    <row r="259" spans="2:5">
      <c r="B259">
        <f t="shared" si="25"/>
        <v>1010</v>
      </c>
      <c r="C259">
        <f t="shared" si="26"/>
        <v>1.3315175286223873E-8</v>
      </c>
      <c r="D259" s="13">
        <f t="shared" si="28"/>
        <v>16.833333333333332</v>
      </c>
      <c r="E259">
        <f t="shared" si="27"/>
        <v>13.315175286223873</v>
      </c>
    </row>
    <row r="260" spans="2:5">
      <c r="B260">
        <f t="shared" si="25"/>
        <v>1015</v>
      </c>
      <c r="C260">
        <f t="shared" si="26"/>
        <v>1.3096239824731119E-8</v>
      </c>
      <c r="D260" s="13">
        <f t="shared" si="28"/>
        <v>16.916666666666668</v>
      </c>
      <c r="E260">
        <f t="shared" si="27"/>
        <v>13.09623982473112</v>
      </c>
    </row>
    <row r="261" spans="2:5">
      <c r="B261" s="16">
        <f t="shared" si="25"/>
        <v>1020</v>
      </c>
      <c r="C261">
        <f t="shared" si="26"/>
        <v>1.288095295115495E-8</v>
      </c>
      <c r="D261" s="13">
        <f t="shared" si="28"/>
        <v>17</v>
      </c>
      <c r="E261">
        <f t="shared" si="27"/>
        <v>12.880952951154949</v>
      </c>
    </row>
    <row r="262" spans="2:5">
      <c r="B262">
        <f t="shared" si="25"/>
        <v>1025</v>
      </c>
      <c r="C262">
        <f>$J$36*EXP(-$J$32*(B262-1020))+(1/$J$32)*($J$33+$J$34*((B262-1020)-1/$J$32))</f>
        <v>1.2669355280768008E-8</v>
      </c>
      <c r="D262" s="13">
        <f t="shared" si="28"/>
        <v>17.083333333333332</v>
      </c>
      <c r="E262">
        <f t="shared" si="27"/>
        <v>12.669355280768007</v>
      </c>
    </row>
    <row r="263" spans="2:5">
      <c r="B263">
        <f t="shared" si="25"/>
        <v>1030</v>
      </c>
      <c r="C263">
        <f t="shared" ref="C263:C273" si="29">$J$36*EXP(-$J$32*(B263-1020))+(1/$J$32)*($J$33+$J$34*((B263-1020)-1/$J$32))</f>
        <v>1.2461486185436848E-8</v>
      </c>
      <c r="D263" s="13">
        <f t="shared" si="28"/>
        <v>17.166666666666668</v>
      </c>
      <c r="E263">
        <f t="shared" si="27"/>
        <v>12.461486185436847</v>
      </c>
    </row>
    <row r="264" spans="2:5">
      <c r="B264">
        <f t="shared" si="25"/>
        <v>1035</v>
      </c>
      <c r="C264">
        <f t="shared" si="29"/>
        <v>1.2257283527973638E-8</v>
      </c>
      <c r="D264" s="13">
        <f t="shared" si="28"/>
        <v>17.25</v>
      </c>
      <c r="E264">
        <f t="shared" si="27"/>
        <v>12.257283527973637</v>
      </c>
    </row>
    <row r="265" spans="2:5">
      <c r="B265">
        <f t="shared" si="25"/>
        <v>1040</v>
      </c>
      <c r="C265">
        <f t="shared" si="29"/>
        <v>1.2056686206714853E-8</v>
      </c>
      <c r="D265" s="13">
        <f t="shared" si="28"/>
        <v>17.333333333333332</v>
      </c>
      <c r="E265">
        <f t="shared" si="27"/>
        <v>12.056686206714852</v>
      </c>
    </row>
    <row r="266" spans="2:5">
      <c r="B266">
        <f t="shared" si="25"/>
        <v>1045</v>
      </c>
      <c r="C266">
        <f t="shared" si="29"/>
        <v>1.1859634138264129E-8</v>
      </c>
      <c r="D266" s="13">
        <f t="shared" si="28"/>
        <v>17.416666666666668</v>
      </c>
      <c r="E266">
        <f t="shared" si="27"/>
        <v>11.859634138264129</v>
      </c>
    </row>
    <row r="267" spans="2:5">
      <c r="B267">
        <f t="shared" si="25"/>
        <v>1050</v>
      </c>
      <c r="C267">
        <f t="shared" si="29"/>
        <v>1.166606824052271E-8</v>
      </c>
      <c r="D267" s="13">
        <f t="shared" si="28"/>
        <v>17.5</v>
      </c>
      <c r="E267">
        <f t="shared" si="27"/>
        <v>11.66606824052271</v>
      </c>
    </row>
    <row r="268" spans="2:5">
      <c r="B268">
        <f t="shared" si="25"/>
        <v>1055</v>
      </c>
      <c r="C268">
        <f t="shared" si="29"/>
        <v>1.1475930416002696E-8</v>
      </c>
      <c r="D268" s="13">
        <f t="shared" si="28"/>
        <v>17.583333333333332</v>
      </c>
      <c r="E268">
        <f t="shared" si="27"/>
        <v>11.475930416002697</v>
      </c>
    </row>
    <row r="269" spans="2:5">
      <c r="B269">
        <f t="shared" si="25"/>
        <v>1060</v>
      </c>
      <c r="C269">
        <f t="shared" si="29"/>
        <v>1.1289163535418375E-8</v>
      </c>
      <c r="D269" s="13">
        <f t="shared" si="28"/>
        <v>17.666666666666668</v>
      </c>
      <c r="E269">
        <f t="shared" si="27"/>
        <v>11.289163535418375</v>
      </c>
    </row>
    <row r="270" spans="2:5">
      <c r="B270">
        <f t="shared" si="25"/>
        <v>1065</v>
      </c>
      <c r="C270">
        <f t="shared" si="29"/>
        <v>1.1105711421551001E-8</v>
      </c>
      <c r="D270" s="13">
        <f t="shared" si="28"/>
        <v>17.75</v>
      </c>
      <c r="E270">
        <f t="shared" si="27"/>
        <v>11.105711421551002</v>
      </c>
    </row>
    <row r="271" spans="2:5">
      <c r="B271">
        <f t="shared" si="25"/>
        <v>1070</v>
      </c>
      <c r="C271">
        <f t="shared" si="29"/>
        <v>1.0925518833382479E-8</v>
      </c>
      <c r="D271" s="13">
        <f t="shared" si="28"/>
        <v>17.833333333333332</v>
      </c>
      <c r="E271">
        <f t="shared" si="27"/>
        <v>10.925518833382478</v>
      </c>
    </row>
    <row r="272" spans="2:5">
      <c r="B272">
        <f t="shared" si="25"/>
        <v>1075</v>
      </c>
      <c r="C272">
        <f t="shared" si="29"/>
        <v>1.0748531450493459E-8</v>
      </c>
      <c r="D272" s="13">
        <f t="shared" si="28"/>
        <v>17.916666666666668</v>
      </c>
      <c r="E272">
        <f t="shared" si="27"/>
        <v>10.748531450493459</v>
      </c>
    </row>
    <row r="273" spans="2:5">
      <c r="B273" s="16">
        <f t="shared" si="25"/>
        <v>1080</v>
      </c>
      <c r="C273">
        <f t="shared" si="29"/>
        <v>1.0574695857721442E-8</v>
      </c>
      <c r="D273" s="13">
        <f t="shared" si="28"/>
        <v>18</v>
      </c>
      <c r="E273">
        <f t="shared" si="27"/>
        <v>10.574695857721442</v>
      </c>
    </row>
    <row r="274" spans="2:5">
      <c r="B274">
        <f t="shared" si="25"/>
        <v>1085</v>
      </c>
      <c r="C274">
        <f>$K$36*EXP(-$K$32*(B274-1080))+(1/$K$32)*($K$33+$K$34*((B274-1080)-1/$K$32))</f>
        <v>1.0403858110610139E-8</v>
      </c>
      <c r="D274" s="13">
        <f t="shared" si="28"/>
        <v>18.083333333333332</v>
      </c>
      <c r="E274">
        <f t="shared" si="27"/>
        <v>10.403858110610139</v>
      </c>
    </row>
    <row r="275" spans="2:5">
      <c r="B275">
        <f t="shared" si="25"/>
        <v>1090</v>
      </c>
      <c r="C275">
        <f t="shared" ref="C275:C338" si="30">$K$36*EXP(-$K$32*(B275-1080))+(1/$K$32)*($K$33+$K$34*((B275-1080)-1/$K$32))</f>
        <v>1.0235867396754923E-8</v>
      </c>
      <c r="D275" s="13">
        <f t="shared" si="28"/>
        <v>18.166666666666668</v>
      </c>
      <c r="E275">
        <f t="shared" si="27"/>
        <v>10.235867396754923</v>
      </c>
    </row>
    <row r="276" spans="2:5">
      <c r="B276">
        <f t="shared" si="25"/>
        <v>1095</v>
      </c>
      <c r="C276">
        <f t="shared" si="30"/>
        <v>1.0070676269976607E-8</v>
      </c>
      <c r="D276" s="13">
        <f t="shared" si="28"/>
        <v>18.25</v>
      </c>
      <c r="E276">
        <f t="shared" si="27"/>
        <v>10.070676269976607</v>
      </c>
    </row>
    <row r="277" spans="2:5">
      <c r="B277">
        <f t="shared" si="25"/>
        <v>1100</v>
      </c>
      <c r="C277">
        <f t="shared" si="30"/>
        <v>9.9082380747927477E-9</v>
      </c>
      <c r="D277" s="13">
        <f t="shared" si="28"/>
        <v>18.333333333333332</v>
      </c>
      <c r="E277">
        <f t="shared" si="27"/>
        <v>9.908238074792747</v>
      </c>
    </row>
    <row r="278" spans="2:5">
      <c r="B278">
        <f t="shared" si="25"/>
        <v>1105</v>
      </c>
      <c r="C278">
        <f t="shared" si="30"/>
        <v>9.7485069332405756E-9</v>
      </c>
      <c r="D278" s="13">
        <f t="shared" si="28"/>
        <v>18.416666666666668</v>
      </c>
      <c r="E278">
        <f t="shared" si="27"/>
        <v>9.7485069332405754</v>
      </c>
    </row>
    <row r="279" spans="2:5">
      <c r="B279">
        <f t="shared" si="25"/>
        <v>1110</v>
      </c>
      <c r="C279">
        <f t="shared" si="30"/>
        <v>9.5914377319195369E-9</v>
      </c>
      <c r="D279" s="13">
        <f t="shared" si="28"/>
        <v>18.5</v>
      </c>
      <c r="E279">
        <f t="shared" si="27"/>
        <v>9.5914377319195374</v>
      </c>
    </row>
    <row r="280" spans="2:5">
      <c r="B280">
        <f t="shared" si="25"/>
        <v>1115</v>
      </c>
      <c r="C280">
        <f t="shared" si="30"/>
        <v>9.4369861092497595E-9</v>
      </c>
      <c r="D280" s="13">
        <f t="shared" si="28"/>
        <v>18.583333333333332</v>
      </c>
      <c r="E280">
        <f t="shared" si="27"/>
        <v>9.4369861092497587</v>
      </c>
    </row>
    <row r="281" spans="2:5">
      <c r="B281">
        <f t="shared" si="25"/>
        <v>1120</v>
      </c>
      <c r="C281">
        <f t="shared" si="30"/>
        <v>9.285108442942863E-9</v>
      </c>
      <c r="D281" s="13">
        <f t="shared" si="28"/>
        <v>18.666666666666668</v>
      </c>
      <c r="E281">
        <f t="shared" si="27"/>
        <v>9.2851084429428639</v>
      </c>
    </row>
    <row r="282" spans="2:5">
      <c r="B282">
        <f t="shared" si="25"/>
        <v>1125</v>
      </c>
      <c r="C282">
        <f t="shared" si="30"/>
        <v>9.1357618376815743E-9</v>
      </c>
      <c r="D282" s="13">
        <f t="shared" si="28"/>
        <v>18.75</v>
      </c>
      <c r="E282">
        <f t="shared" si="27"/>
        <v>9.1357618376815743</v>
      </c>
    </row>
    <row r="283" spans="2:5">
      <c r="B283">
        <f t="shared" si="25"/>
        <v>1130</v>
      </c>
      <c r="C283">
        <f t="shared" si="30"/>
        <v>8.9889041130046518E-9</v>
      </c>
      <c r="D283" s="13">
        <f t="shared" si="28"/>
        <v>18.833333333333332</v>
      </c>
      <c r="E283">
        <f t="shared" si="27"/>
        <v>8.9889041130046525</v>
      </c>
    </row>
    <row r="284" spans="2:5">
      <c r="B284">
        <f t="shared" si="25"/>
        <v>1135</v>
      </c>
      <c r="C284">
        <f t="shared" si="30"/>
        <v>8.8444937913937283E-9</v>
      </c>
      <c r="D284" s="13">
        <f t="shared" si="28"/>
        <v>18.916666666666668</v>
      </c>
      <c r="E284">
        <f t="shared" si="27"/>
        <v>8.8444937913937274</v>
      </c>
    </row>
    <row r="285" spans="2:5">
      <c r="B285">
        <f t="shared" si="25"/>
        <v>1140</v>
      </c>
      <c r="C285">
        <f t="shared" si="30"/>
        <v>8.7024900865586673E-9</v>
      </c>
      <c r="D285" s="13">
        <f t="shared" si="28"/>
        <v>19</v>
      </c>
      <c r="E285">
        <f t="shared" si="27"/>
        <v>8.702490086558667</v>
      </c>
    </row>
    <row r="286" spans="2:5">
      <c r="B286">
        <f t="shared" si="25"/>
        <v>1145</v>
      </c>
      <c r="C286">
        <f t="shared" si="30"/>
        <v>8.5628528919181573E-9</v>
      </c>
      <c r="D286" s="13">
        <f t="shared" si="28"/>
        <v>19.083333333333332</v>
      </c>
      <c r="E286">
        <f t="shared" si="27"/>
        <v>8.5628528919181566</v>
      </c>
    </row>
    <row r="287" spans="2:5">
      <c r="B287">
        <f t="shared" ref="B287:B337" si="31">B286+5</f>
        <v>1150</v>
      </c>
      <c r="C287">
        <f t="shared" si="30"/>
        <v>8.4255427692722754E-9</v>
      </c>
      <c r="D287" s="13">
        <f t="shared" si="28"/>
        <v>19.166666666666668</v>
      </c>
      <c r="E287">
        <f t="shared" si="27"/>
        <v>8.4255427692722762</v>
      </c>
    </row>
    <row r="288" spans="2:5">
      <c r="B288">
        <f t="shared" si="31"/>
        <v>1155</v>
      </c>
      <c r="C288">
        <f t="shared" si="30"/>
        <v>8.290520937663827E-9</v>
      </c>
      <c r="D288" s="13">
        <f t="shared" si="28"/>
        <v>19.25</v>
      </c>
      <c r="E288">
        <f t="shared" si="27"/>
        <v>8.2905209376638265</v>
      </c>
    </row>
    <row r="289" spans="2:5">
      <c r="B289">
        <f t="shared" si="31"/>
        <v>1160</v>
      </c>
      <c r="C289">
        <f t="shared" si="30"/>
        <v>8.1577492624253079E-9</v>
      </c>
      <c r="D289" s="13">
        <f t="shared" si="28"/>
        <v>19.333333333333332</v>
      </c>
      <c r="E289">
        <f t="shared" si="27"/>
        <v>8.1577492624253072</v>
      </c>
    </row>
    <row r="290" spans="2:5">
      <c r="B290">
        <f t="shared" si="31"/>
        <v>1165</v>
      </c>
      <c r="C290">
        <f t="shared" si="30"/>
        <v>8.0271902444084062E-9</v>
      </c>
      <c r="D290" s="13">
        <f t="shared" si="28"/>
        <v>19.416666666666668</v>
      </c>
      <c r="E290">
        <f t="shared" si="27"/>
        <v>8.0271902444084056</v>
      </c>
    </row>
    <row r="291" spans="2:5">
      <c r="B291">
        <f t="shared" si="31"/>
        <v>1170</v>
      </c>
      <c r="C291">
        <f t="shared" si="30"/>
        <v>7.8988070093929864E-9</v>
      </c>
      <c r="D291" s="13">
        <f t="shared" si="28"/>
        <v>19.5</v>
      </c>
      <c r="E291">
        <f t="shared" si="27"/>
        <v>7.8988070093929865</v>
      </c>
    </row>
    <row r="292" spans="2:5">
      <c r="B292">
        <f t="shared" si="31"/>
        <v>1175</v>
      </c>
      <c r="C292">
        <f t="shared" si="30"/>
        <v>7.7725632976725827E-9</v>
      </c>
      <c r="D292" s="13">
        <f t="shared" si="28"/>
        <v>19.583333333333332</v>
      </c>
      <c r="E292">
        <f t="shared" si="27"/>
        <v>7.7725632976725825</v>
      </c>
    </row>
    <row r="293" spans="2:5">
      <c r="B293">
        <f t="shared" si="31"/>
        <v>1180</v>
      </c>
      <c r="C293">
        <f t="shared" si="30"/>
        <v>7.6484234538134534E-9</v>
      </c>
      <c r="D293" s="13">
        <f t="shared" si="28"/>
        <v>19.666666666666668</v>
      </c>
      <c r="E293">
        <f t="shared" si="27"/>
        <v>7.6484234538134537</v>
      </c>
    </row>
    <row r="294" spans="2:5">
      <c r="B294">
        <f t="shared" si="31"/>
        <v>1185</v>
      </c>
      <c r="C294">
        <f t="shared" si="30"/>
        <v>7.5263524165842886E-9</v>
      </c>
      <c r="D294" s="13">
        <f t="shared" si="28"/>
        <v>19.75</v>
      </c>
      <c r="E294">
        <f t="shared" si="27"/>
        <v>7.526352416584289</v>
      </c>
    </row>
    <row r="295" spans="2:5">
      <c r="B295">
        <f t="shared" si="31"/>
        <v>1190</v>
      </c>
      <c r="C295">
        <f t="shared" si="30"/>
        <v>7.4063157090537615E-9</v>
      </c>
      <c r="D295" s="13">
        <f t="shared" si="28"/>
        <v>19.833333333333332</v>
      </c>
      <c r="E295">
        <f t="shared" ref="E295:E358" si="32">C295*10^9</f>
        <v>7.4063157090537617</v>
      </c>
    </row>
    <row r="296" spans="2:5">
      <c r="B296">
        <f t="shared" si="31"/>
        <v>1195</v>
      </c>
      <c r="C296">
        <f t="shared" si="30"/>
        <v>7.2882794288530782E-9</v>
      </c>
      <c r="D296" s="13">
        <f t="shared" ref="D296:D359" si="33">B296/60</f>
        <v>19.916666666666668</v>
      </c>
      <c r="E296">
        <f t="shared" si="32"/>
        <v>7.2882794288530786</v>
      </c>
    </row>
    <row r="297" spans="2:5">
      <c r="B297">
        <f t="shared" si="31"/>
        <v>1200</v>
      </c>
      <c r="C297">
        <f t="shared" si="30"/>
        <v>7.1722102386008313E-9</v>
      </c>
      <c r="D297" s="13">
        <f t="shared" si="33"/>
        <v>20</v>
      </c>
      <c r="E297">
        <f t="shared" si="32"/>
        <v>7.1722102386008313</v>
      </c>
    </row>
    <row r="298" spans="2:5">
      <c r="B298">
        <f t="shared" si="31"/>
        <v>1205</v>
      </c>
      <c r="C298">
        <f t="shared" si="30"/>
        <v>7.0580753564874049E-9</v>
      </c>
      <c r="D298" s="13">
        <f t="shared" si="33"/>
        <v>20.083333333333332</v>
      </c>
      <c r="E298">
        <f t="shared" si="32"/>
        <v>7.0580753564874046</v>
      </c>
    </row>
    <row r="299" spans="2:5">
      <c r="B299">
        <f t="shared" si="31"/>
        <v>1210</v>
      </c>
      <c r="C299">
        <f t="shared" si="30"/>
        <v>6.9458425470163E-9</v>
      </c>
      <c r="D299" s="13">
        <f t="shared" si="33"/>
        <v>20.166666666666668</v>
      </c>
      <c r="E299">
        <f t="shared" si="32"/>
        <v>6.9458425470162997</v>
      </c>
    </row>
    <row r="300" spans="2:5">
      <c r="B300">
        <f t="shared" si="31"/>
        <v>1215</v>
      </c>
      <c r="C300">
        <f t="shared" si="30"/>
        <v>6.8354801118997596E-9</v>
      </c>
      <c r="D300" s="13">
        <f t="shared" si="33"/>
        <v>20.25</v>
      </c>
      <c r="E300">
        <f t="shared" si="32"/>
        <v>6.8354801118997592</v>
      </c>
    </row>
    <row r="301" spans="2:5">
      <c r="B301">
        <f t="shared" si="31"/>
        <v>1220</v>
      </c>
      <c r="C301">
        <f t="shared" si="30"/>
        <v>6.726956881106107E-9</v>
      </c>
      <c r="D301" s="13">
        <f t="shared" si="33"/>
        <v>20.333333333333332</v>
      </c>
      <c r="E301">
        <f t="shared" si="32"/>
        <v>6.7269568811061067</v>
      </c>
    </row>
    <row r="302" spans="2:5">
      <c r="B302">
        <f t="shared" si="31"/>
        <v>1225</v>
      </c>
      <c r="C302">
        <f t="shared" si="30"/>
        <v>6.6202422040562954E-9</v>
      </c>
      <c r="D302" s="13">
        <f t="shared" si="33"/>
        <v>20.416666666666668</v>
      </c>
      <c r="E302">
        <f t="shared" si="32"/>
        <v>6.6202422040562956</v>
      </c>
    </row>
    <row r="303" spans="2:5">
      <c r="B303">
        <f t="shared" si="31"/>
        <v>1230</v>
      </c>
      <c r="C303">
        <f t="shared" si="30"/>
        <v>6.5153059409671611E-9</v>
      </c>
      <c r="D303" s="13">
        <f t="shared" si="33"/>
        <v>20.5</v>
      </c>
      <c r="E303">
        <f t="shared" si="32"/>
        <v>6.5153059409671608</v>
      </c>
    </row>
    <row r="304" spans="2:5">
      <c r="B304">
        <f t="shared" si="31"/>
        <v>1235</v>
      </c>
      <c r="C304">
        <f t="shared" si="30"/>
        <v>6.4121184543389423E-9</v>
      </c>
      <c r="D304" s="13">
        <f t="shared" si="33"/>
        <v>20.583333333333332</v>
      </c>
      <c r="E304">
        <f t="shared" si="32"/>
        <v>6.412118454338942</v>
      </c>
    </row>
    <row r="305" spans="2:5">
      <c r="B305">
        <f t="shared" si="31"/>
        <v>1240</v>
      </c>
      <c r="C305">
        <f t="shared" si="30"/>
        <v>6.310650600584665E-9</v>
      </c>
      <c r="D305" s="13">
        <f t="shared" si="33"/>
        <v>20.666666666666668</v>
      </c>
      <c r="E305">
        <f t="shared" si="32"/>
        <v>6.3106506005846654</v>
      </c>
    </row>
    <row r="306" spans="2:5">
      <c r="B306">
        <f t="shared" si="31"/>
        <v>1245</v>
      </c>
      <c r="C306">
        <f t="shared" si="30"/>
        <v>6.210873721799017E-9</v>
      </c>
      <c r="D306" s="13">
        <f t="shared" si="33"/>
        <v>20.75</v>
      </c>
      <c r="E306">
        <f t="shared" si="32"/>
        <v>6.2108737217990173</v>
      </c>
    </row>
    <row r="307" spans="2:5">
      <c r="B307">
        <f t="shared" si="31"/>
        <v>1250</v>
      </c>
      <c r="C307">
        <f t="shared" si="30"/>
        <v>6.1127596376644013E-9</v>
      </c>
      <c r="D307" s="13">
        <f t="shared" si="33"/>
        <v>20.833333333333332</v>
      </c>
      <c r="E307">
        <f t="shared" si="32"/>
        <v>6.1127596376644009</v>
      </c>
    </row>
    <row r="308" spans="2:5">
      <c r="B308">
        <f t="shared" si="31"/>
        <v>1255</v>
      </c>
      <c r="C308">
        <f t="shared" si="30"/>
        <v>6.0162806374918794E-9</v>
      </c>
      <c r="D308" s="13">
        <f t="shared" si="33"/>
        <v>20.916666666666668</v>
      </c>
      <c r="E308">
        <f t="shared" si="32"/>
        <v>6.0162806374918798</v>
      </c>
    </row>
    <row r="309" spans="2:5">
      <c r="B309">
        <f t="shared" si="31"/>
        <v>1260</v>
      </c>
      <c r="C309">
        <f t="shared" si="30"/>
        <v>5.9214094723947409E-9</v>
      </c>
      <c r="D309" s="13">
        <f t="shared" si="33"/>
        <v>21</v>
      </c>
      <c r="E309">
        <f t="shared" si="32"/>
        <v>5.9214094723947408</v>
      </c>
    </row>
    <row r="310" spans="2:5">
      <c r="B310">
        <f t="shared" si="31"/>
        <v>1265</v>
      </c>
      <c r="C310">
        <f t="shared" si="30"/>
        <v>5.8281193475925158E-9</v>
      </c>
      <c r="D310" s="13">
        <f t="shared" si="33"/>
        <v>21.083333333333332</v>
      </c>
      <c r="E310">
        <f t="shared" si="32"/>
        <v>5.8281193475925157</v>
      </c>
    </row>
    <row r="311" spans="2:5">
      <c r="B311">
        <f t="shared" si="31"/>
        <v>1270</v>
      </c>
      <c r="C311">
        <f t="shared" si="30"/>
        <v>5.7363839148432333E-9</v>
      </c>
      <c r="D311" s="13">
        <f t="shared" si="33"/>
        <v>21.166666666666668</v>
      </c>
      <c r="E311">
        <f t="shared" si="32"/>
        <v>5.7363839148432332</v>
      </c>
    </row>
    <row r="312" spans="2:5">
      <c r="B312">
        <f t="shared" si="31"/>
        <v>1275</v>
      </c>
      <c r="C312">
        <f t="shared" si="30"/>
        <v>5.6461772650017972E-9</v>
      </c>
      <c r="D312" s="13">
        <f t="shared" si="33"/>
        <v>21.25</v>
      </c>
      <c r="E312">
        <f t="shared" si="32"/>
        <v>5.6461772650017972</v>
      </c>
    </row>
    <row r="313" spans="2:5">
      <c r="B313">
        <f t="shared" si="31"/>
        <v>1280</v>
      </c>
      <c r="C313">
        <f t="shared" si="30"/>
        <v>5.5574739207023813E-9</v>
      </c>
      <c r="D313" s="13">
        <f t="shared" si="33"/>
        <v>21.333333333333332</v>
      </c>
      <c r="E313">
        <f t="shared" si="32"/>
        <v>5.5574739207023809</v>
      </c>
    </row>
    <row r="314" spans="2:5">
      <c r="B314">
        <f t="shared" si="31"/>
        <v>1285</v>
      </c>
      <c r="C314">
        <f t="shared" si="30"/>
        <v>5.4702488291627739E-9</v>
      </c>
      <c r="D314" s="13">
        <f t="shared" si="33"/>
        <v>21.416666666666668</v>
      </c>
      <c r="E314">
        <f t="shared" si="32"/>
        <v>5.4702488291627738</v>
      </c>
    </row>
    <row r="315" spans="2:5">
      <c r="B315">
        <f t="shared" si="31"/>
        <v>1290</v>
      </c>
      <c r="C315">
        <f t="shared" si="30"/>
        <v>5.3844773551086306E-9</v>
      </c>
      <c r="D315" s="13">
        <f t="shared" si="33"/>
        <v>21.5</v>
      </c>
      <c r="E315">
        <f t="shared" si="32"/>
        <v>5.3844773551086309</v>
      </c>
    </row>
    <row r="316" spans="2:5">
      <c r="B316">
        <f t="shared" si="31"/>
        <v>1295</v>
      </c>
      <c r="C316">
        <f t="shared" si="30"/>
        <v>5.3001352738156585E-9</v>
      </c>
      <c r="D316" s="13">
        <f t="shared" si="33"/>
        <v>21.583333333333332</v>
      </c>
      <c r="E316">
        <f t="shared" si="32"/>
        <v>5.3001352738156582</v>
      </c>
    </row>
    <row r="317" spans="2:5">
      <c r="B317">
        <f t="shared" si="31"/>
        <v>1300</v>
      </c>
      <c r="C317">
        <f t="shared" si="30"/>
        <v>5.2171987642677432E-9</v>
      </c>
      <c r="D317" s="13">
        <f t="shared" si="33"/>
        <v>21.666666666666668</v>
      </c>
      <c r="E317">
        <f t="shared" si="32"/>
        <v>5.2171987642677431</v>
      </c>
    </row>
    <row r="318" spans="2:5">
      <c r="B318">
        <f t="shared" si="31"/>
        <v>1305</v>
      </c>
      <c r="C318">
        <f t="shared" si="30"/>
        <v>5.1356444024290982E-9</v>
      </c>
      <c r="D318" s="13">
        <f t="shared" si="33"/>
        <v>21.75</v>
      </c>
      <c r="E318">
        <f t="shared" si="32"/>
        <v>5.1356444024290981</v>
      </c>
    </row>
    <row r="319" spans="2:5">
      <c r="B319">
        <f t="shared" si="31"/>
        <v>1310</v>
      </c>
      <c r="C319">
        <f t="shared" si="30"/>
        <v>5.0554491546285351E-9</v>
      </c>
      <c r="D319" s="13">
        <f t="shared" si="33"/>
        <v>21.833333333333332</v>
      </c>
      <c r="E319">
        <f t="shared" si="32"/>
        <v>5.0554491546285352</v>
      </c>
    </row>
    <row r="320" spans="2:5">
      <c r="B320">
        <f t="shared" si="31"/>
        <v>1315</v>
      </c>
      <c r="C320">
        <f t="shared" si="30"/>
        <v>4.9765903710539946E-9</v>
      </c>
      <c r="D320" s="13">
        <f t="shared" si="33"/>
        <v>21.916666666666668</v>
      </c>
      <c r="E320">
        <f t="shared" si="32"/>
        <v>4.9765903710539945</v>
      </c>
    </row>
    <row r="321" spans="2:5">
      <c r="B321">
        <f t="shared" si="31"/>
        <v>1320</v>
      </c>
      <c r="C321">
        <f t="shared" si="30"/>
        <v>4.8990457793554739E-9</v>
      </c>
      <c r="D321" s="13">
        <f t="shared" si="33"/>
        <v>22</v>
      </c>
      <c r="E321">
        <f t="shared" si="32"/>
        <v>4.8990457793554736</v>
      </c>
    </row>
    <row r="322" spans="2:5">
      <c r="B322">
        <f t="shared" si="31"/>
        <v>1325</v>
      </c>
      <c r="C322">
        <f t="shared" si="30"/>
        <v>4.8227934783545792E-9</v>
      </c>
      <c r="D322" s="13">
        <f t="shared" si="33"/>
        <v>22.083333333333332</v>
      </c>
      <c r="E322">
        <f t="shared" si="32"/>
        <v>4.8227934783545789</v>
      </c>
    </row>
    <row r="323" spans="2:5">
      <c r="B323">
        <f t="shared" si="31"/>
        <v>1330</v>
      </c>
      <c r="C323">
        <f t="shared" si="30"/>
        <v>4.7478119318589012E-9</v>
      </c>
      <c r="D323" s="13">
        <f t="shared" si="33"/>
        <v>22.166666666666668</v>
      </c>
      <c r="E323">
        <f t="shared" si="32"/>
        <v>4.7478119318589007</v>
      </c>
    </row>
    <row r="324" spans="2:5">
      <c r="B324">
        <f t="shared" si="31"/>
        <v>1335</v>
      </c>
      <c r="C324">
        <f t="shared" si="30"/>
        <v>4.6740799625794749E-9</v>
      </c>
      <c r="D324" s="13">
        <f t="shared" si="33"/>
        <v>22.25</v>
      </c>
      <c r="E324">
        <f t="shared" si="32"/>
        <v>4.6740799625794747</v>
      </c>
    </row>
    <row r="325" spans="2:5">
      <c r="B325">
        <f t="shared" si="31"/>
        <v>1340</v>
      </c>
      <c r="C325">
        <f t="shared" si="30"/>
        <v>4.601576746149607E-9</v>
      </c>
      <c r="D325" s="13">
        <f t="shared" si="33"/>
        <v>22.333333333333332</v>
      </c>
      <c r="E325">
        <f t="shared" si="32"/>
        <v>4.6015767461496067</v>
      </c>
    </row>
    <row r="326" spans="2:5">
      <c r="B326">
        <f t="shared" si="31"/>
        <v>1345</v>
      </c>
      <c r="C326">
        <f t="shared" si="30"/>
        <v>4.5302818052433841E-9</v>
      </c>
      <c r="D326" s="13">
        <f t="shared" si="33"/>
        <v>22.416666666666668</v>
      </c>
      <c r="E326">
        <f t="shared" si="32"/>
        <v>4.5302818052433844</v>
      </c>
    </row>
    <row r="327" spans="2:5">
      <c r="B327">
        <f t="shared" si="31"/>
        <v>1350</v>
      </c>
      <c r="C327">
        <f t="shared" si="30"/>
        <v>4.4601750037921866E-9</v>
      </c>
      <c r="D327" s="13">
        <f t="shared" si="33"/>
        <v>22.5</v>
      </c>
      <c r="E327">
        <f t="shared" si="32"/>
        <v>4.4601750037921866</v>
      </c>
    </row>
    <row r="328" spans="2:5">
      <c r="B328">
        <f t="shared" si="31"/>
        <v>1355</v>
      </c>
      <c r="C328">
        <f t="shared" si="30"/>
        <v>4.3912365412975988E-9</v>
      </c>
      <c r="D328" s="13">
        <f t="shared" si="33"/>
        <v>22.583333333333332</v>
      </c>
      <c r="E328">
        <f t="shared" si="32"/>
        <v>4.3912365412975989</v>
      </c>
    </row>
    <row r="329" spans="2:5">
      <c r="B329">
        <f t="shared" si="31"/>
        <v>1360</v>
      </c>
      <c r="C329">
        <f t="shared" si="30"/>
        <v>4.3234469472390815E-9</v>
      </c>
      <c r="D329" s="13">
        <f t="shared" si="33"/>
        <v>22.666666666666668</v>
      </c>
      <c r="E329">
        <f t="shared" si="32"/>
        <v>4.3234469472390815</v>
      </c>
    </row>
    <row r="330" spans="2:5">
      <c r="B330">
        <f t="shared" si="31"/>
        <v>1365</v>
      </c>
      <c r="C330">
        <f t="shared" si="30"/>
        <v>4.2567870755748517E-9</v>
      </c>
      <c r="D330" s="13">
        <f t="shared" si="33"/>
        <v>22.75</v>
      </c>
      <c r="E330">
        <f t="shared" si="32"/>
        <v>4.2567870755748514</v>
      </c>
    </row>
    <row r="331" spans="2:5">
      <c r="B331">
        <f t="shared" si="31"/>
        <v>1370</v>
      </c>
      <c r="C331">
        <f t="shared" si="30"/>
        <v>4.1912380993343999E-9</v>
      </c>
      <c r="D331" s="13">
        <f t="shared" si="33"/>
        <v>22.833333333333332</v>
      </c>
      <c r="E331">
        <f t="shared" si="32"/>
        <v>4.1912380993343996</v>
      </c>
    </row>
    <row r="332" spans="2:5">
      <c r="B332">
        <f t="shared" si="31"/>
        <v>1375</v>
      </c>
      <c r="C332">
        <f t="shared" si="30"/>
        <v>4.1267815053011277E-9</v>
      </c>
      <c r="D332" s="13">
        <f t="shared" si="33"/>
        <v>22.916666666666668</v>
      </c>
      <c r="E332">
        <f t="shared" si="32"/>
        <v>4.1267815053011274</v>
      </c>
    </row>
    <row r="333" spans="2:5">
      <c r="B333">
        <f t="shared" si="31"/>
        <v>1380</v>
      </c>
      <c r="C333">
        <f t="shared" si="30"/>
        <v>4.0633990887835959E-9</v>
      </c>
      <c r="D333" s="13">
        <f t="shared" si="33"/>
        <v>23</v>
      </c>
      <c r="E333">
        <f t="shared" si="32"/>
        <v>4.063399088783596</v>
      </c>
    </row>
    <row r="334" spans="2:5">
      <c r="B334">
        <f t="shared" si="31"/>
        <v>1385</v>
      </c>
      <c r="C334">
        <f t="shared" si="30"/>
        <v>4.0010729484739161E-9</v>
      </c>
      <c r="D334" s="13">
        <f t="shared" si="33"/>
        <v>23.083333333333332</v>
      </c>
      <c r="E334">
        <f t="shared" si="32"/>
        <v>4.001072948473916</v>
      </c>
    </row>
    <row r="335" spans="2:5">
      <c r="B335">
        <f t="shared" si="31"/>
        <v>1390</v>
      </c>
      <c r="C335">
        <f t="shared" si="30"/>
        <v>3.9397854813918189E-9</v>
      </c>
      <c r="D335" s="13">
        <f t="shared" si="33"/>
        <v>23.166666666666668</v>
      </c>
      <c r="E335">
        <f t="shared" si="32"/>
        <v>3.9397854813918189</v>
      </c>
    </row>
    <row r="336" spans="2:5">
      <c r="B336">
        <f t="shared" si="31"/>
        <v>1395</v>
      </c>
      <c r="C336">
        <f t="shared" si="30"/>
        <v>3.8795193779129919E-9</v>
      </c>
      <c r="D336" s="13">
        <f t="shared" si="33"/>
        <v>23.25</v>
      </c>
      <c r="E336">
        <f t="shared" si="32"/>
        <v>3.8795193779129917</v>
      </c>
    </row>
    <row r="337" spans="2:5">
      <c r="B337">
        <f t="shared" si="31"/>
        <v>1400</v>
      </c>
      <c r="C337">
        <f t="shared" si="30"/>
        <v>3.8202576168802589E-9</v>
      </c>
      <c r="D337" s="13">
        <f t="shared" si="33"/>
        <v>23.333333333333332</v>
      </c>
      <c r="E337">
        <f t="shared" si="32"/>
        <v>3.8202576168802591</v>
      </c>
    </row>
    <row r="338" spans="2:5">
      <c r="B338">
        <f>B337+5</f>
        <v>1405</v>
      </c>
      <c r="C338">
        <f t="shared" si="30"/>
        <v>3.761983460796242E-9</v>
      </c>
      <c r="D338" s="13">
        <f t="shared" si="33"/>
        <v>23.416666666666668</v>
      </c>
      <c r="E338">
        <f t="shared" si="32"/>
        <v>3.7619834607962419</v>
      </c>
    </row>
    <row r="339" spans="2:5">
      <c r="B339">
        <f t="shared" ref="B339:B402" si="34">B338+5</f>
        <v>1410</v>
      </c>
      <c r="C339">
        <f t="shared" ref="C339:C402" si="35">$K$36*EXP(-$K$32*(B339-1080))+(1/$K$32)*($K$33+$K$34*((B339-1080)-1/$K$32))</f>
        <v>3.7046804510961283E-9</v>
      </c>
      <c r="D339" s="13">
        <f t="shared" si="33"/>
        <v>23.5</v>
      </c>
      <c r="E339">
        <f t="shared" si="32"/>
        <v>3.7046804510961282</v>
      </c>
    </row>
    <row r="340" spans="2:5">
      <c r="B340">
        <f t="shared" si="34"/>
        <v>1415</v>
      </c>
      <c r="C340">
        <f t="shared" si="35"/>
        <v>3.648332403499232E-9</v>
      </c>
      <c r="D340" s="13">
        <f t="shared" si="33"/>
        <v>23.583333333333332</v>
      </c>
      <c r="E340">
        <f t="shared" si="32"/>
        <v>3.6483324034992322</v>
      </c>
    </row>
    <row r="341" spans="2:5">
      <c r="B341">
        <f t="shared" si="34"/>
        <v>1420</v>
      </c>
      <c r="C341">
        <f t="shared" si="35"/>
        <v>3.5929234034380024E-9</v>
      </c>
      <c r="D341" s="13">
        <f t="shared" si="33"/>
        <v>23.666666666666668</v>
      </c>
      <c r="E341">
        <f t="shared" si="32"/>
        <v>3.5929234034380024</v>
      </c>
    </row>
    <row r="342" spans="2:5">
      <c r="B342">
        <f t="shared" si="34"/>
        <v>1425</v>
      </c>
      <c r="C342">
        <f t="shared" si="35"/>
        <v>3.5384378015632297E-9</v>
      </c>
      <c r="D342" s="13">
        <f t="shared" si="33"/>
        <v>23.75</v>
      </c>
      <c r="E342">
        <f t="shared" si="32"/>
        <v>3.5384378015632296</v>
      </c>
    </row>
    <row r="343" spans="2:5">
      <c r="B343">
        <f t="shared" si="34"/>
        <v>1430</v>
      </c>
      <c r="C343">
        <f t="shared" si="35"/>
        <v>3.4848602093241399E-9</v>
      </c>
      <c r="D343" s="13">
        <f t="shared" si="33"/>
        <v>23.833333333333332</v>
      </c>
      <c r="E343">
        <f t="shared" si="32"/>
        <v>3.4848602093241401</v>
      </c>
    </row>
    <row r="344" spans="2:5">
      <c r="B344">
        <f t="shared" si="34"/>
        <v>1435</v>
      </c>
      <c r="C344">
        <f t="shared" si="35"/>
        <v>3.4321754946221566E-9</v>
      </c>
      <c r="D344" s="13">
        <f t="shared" si="33"/>
        <v>23.916666666666668</v>
      </c>
      <c r="E344">
        <f t="shared" si="32"/>
        <v>3.4321754946221565</v>
      </c>
    </row>
    <row r="345" spans="2:5">
      <c r="B345">
        <f t="shared" si="34"/>
        <v>1440</v>
      </c>
      <c r="C345">
        <f t="shared" si="35"/>
        <v>3.3803687775370961E-9</v>
      </c>
      <c r="D345" s="13">
        <f t="shared" si="33"/>
        <v>24</v>
      </c>
      <c r="E345">
        <f t="shared" si="32"/>
        <v>3.3803687775370963</v>
      </c>
    </row>
    <row r="346" spans="2:5">
      <c r="B346">
        <f t="shared" si="34"/>
        <v>1445</v>
      </c>
      <c r="C346">
        <f t="shared" si="35"/>
        <v>3.3294254261245743E-9</v>
      </c>
      <c r="D346" s="13">
        <f t="shared" si="33"/>
        <v>24.083333333333332</v>
      </c>
      <c r="E346">
        <f t="shared" si="32"/>
        <v>3.3294254261245744</v>
      </c>
    </row>
    <row r="347" spans="2:5">
      <c r="B347">
        <f t="shared" si="34"/>
        <v>1450</v>
      </c>
      <c r="C347">
        <f t="shared" si="35"/>
        <v>3.2793310522834648E-9</v>
      </c>
      <c r="D347" s="13">
        <f t="shared" si="33"/>
        <v>24.166666666666668</v>
      </c>
      <c r="E347">
        <f t="shared" si="32"/>
        <v>3.2793310522834647</v>
      </c>
    </row>
    <row r="348" spans="2:5">
      <c r="B348">
        <f t="shared" si="34"/>
        <v>1455</v>
      </c>
      <c r="C348">
        <f t="shared" si="35"/>
        <v>3.2300715076922133E-9</v>
      </c>
      <c r="D348" s="13">
        <f t="shared" si="33"/>
        <v>24.25</v>
      </c>
      <c r="E348">
        <f t="shared" si="32"/>
        <v>3.2300715076922133</v>
      </c>
    </row>
    <row r="349" spans="2:5">
      <c r="B349">
        <f t="shared" si="34"/>
        <v>1460</v>
      </c>
      <c r="C349">
        <f t="shared" si="35"/>
        <v>3.181632879812885E-9</v>
      </c>
      <c r="D349" s="13">
        <f t="shared" si="33"/>
        <v>24.333333333333332</v>
      </c>
      <c r="E349">
        <f t="shared" si="32"/>
        <v>3.1816328798128852</v>
      </c>
    </row>
    <row r="350" spans="2:5">
      <c r="B350">
        <f t="shared" si="34"/>
        <v>1465</v>
      </c>
      <c r="C350">
        <f t="shared" si="35"/>
        <v>3.1340014879617971E-9</v>
      </c>
      <c r="D350" s="13">
        <f t="shared" si="33"/>
        <v>24.416666666666668</v>
      </c>
      <c r="E350">
        <f t="shared" si="32"/>
        <v>3.1340014879617972</v>
      </c>
    </row>
    <row r="351" spans="2:5">
      <c r="B351">
        <f t="shared" si="34"/>
        <v>1470</v>
      </c>
      <c r="C351">
        <f t="shared" si="35"/>
        <v>3.0871638794456387E-9</v>
      </c>
      <c r="D351" s="13">
        <f t="shared" si="33"/>
        <v>24.5</v>
      </c>
      <c r="E351">
        <f t="shared" si="32"/>
        <v>3.0871638794456389</v>
      </c>
    </row>
    <row r="352" spans="2:5">
      <c r="B352">
        <f t="shared" si="34"/>
        <v>1475</v>
      </c>
      <c r="C352">
        <f t="shared" si="35"/>
        <v>3.0411068257619792E-9</v>
      </c>
      <c r="D352" s="13">
        <f t="shared" si="33"/>
        <v>24.583333333333332</v>
      </c>
      <c r="E352">
        <f t="shared" si="32"/>
        <v>3.0411068257619793</v>
      </c>
    </row>
    <row r="353" spans="2:5">
      <c r="B353">
        <f t="shared" si="34"/>
        <v>1480</v>
      </c>
      <c r="C353">
        <f t="shared" si="35"/>
        <v>2.9958173188631024E-9</v>
      </c>
      <c r="D353" s="13">
        <f t="shared" si="33"/>
        <v>24.666666666666668</v>
      </c>
      <c r="E353">
        <f t="shared" si="32"/>
        <v>2.9958173188631023</v>
      </c>
    </row>
    <row r="354" spans="2:5">
      <c r="B354">
        <f t="shared" si="34"/>
        <v>1485</v>
      </c>
      <c r="C354">
        <f t="shared" si="35"/>
        <v>2.9512825674820968E-9</v>
      </c>
      <c r="D354" s="13">
        <f t="shared" si="33"/>
        <v>24.75</v>
      </c>
      <c r="E354">
        <f t="shared" si="32"/>
        <v>2.9512825674820968</v>
      </c>
    </row>
    <row r="355" spans="2:5">
      <c r="B355">
        <f t="shared" si="34"/>
        <v>1490</v>
      </c>
      <c r="C355">
        <f t="shared" si="35"/>
        <v>2.9074899935201746E-9</v>
      </c>
      <c r="D355" s="13">
        <f t="shared" si="33"/>
        <v>24.833333333333332</v>
      </c>
      <c r="E355">
        <f t="shared" si="32"/>
        <v>2.9074899935201746</v>
      </c>
    </row>
    <row r="356" spans="2:5">
      <c r="B356">
        <f t="shared" si="34"/>
        <v>1495</v>
      </c>
      <c r="C356">
        <f t="shared" si="35"/>
        <v>2.864427228494203E-9</v>
      </c>
      <c r="D356" s="13">
        <f t="shared" si="33"/>
        <v>24.916666666666668</v>
      </c>
      <c r="E356">
        <f t="shared" si="32"/>
        <v>2.8644272284942032</v>
      </c>
    </row>
    <row r="357" spans="2:5">
      <c r="B357">
        <f t="shared" si="34"/>
        <v>1500</v>
      </c>
      <c r="C357">
        <f t="shared" si="35"/>
        <v>2.8220821100434228E-9</v>
      </c>
      <c r="D357" s="13">
        <f t="shared" si="33"/>
        <v>25</v>
      </c>
      <c r="E357">
        <f t="shared" si="32"/>
        <v>2.8220821100434228</v>
      </c>
    </row>
    <row r="358" spans="2:5">
      <c r="B358">
        <f t="shared" si="34"/>
        <v>1505</v>
      </c>
      <c r="C358">
        <f t="shared" si="35"/>
        <v>2.7804426784944013E-9</v>
      </c>
      <c r="D358" s="13">
        <f t="shared" si="33"/>
        <v>25.083333333333332</v>
      </c>
      <c r="E358">
        <f t="shared" si="32"/>
        <v>2.7804426784944014</v>
      </c>
    </row>
    <row r="359" spans="2:5">
      <c r="B359">
        <f t="shared" si="34"/>
        <v>1510</v>
      </c>
      <c r="C359">
        <f t="shared" si="35"/>
        <v>2.7394971734832145E-9</v>
      </c>
      <c r="D359" s="13">
        <f t="shared" si="33"/>
        <v>25.166666666666668</v>
      </c>
      <c r="E359">
        <f t="shared" ref="E359:E422" si="36">C359*10^9</f>
        <v>2.7394971734832145</v>
      </c>
    </row>
    <row r="360" spans="2:5">
      <c r="B360">
        <f t="shared" si="34"/>
        <v>1515</v>
      </c>
      <c r="C360">
        <f t="shared" si="35"/>
        <v>2.699234030633935E-9</v>
      </c>
      <c r="D360" s="13">
        <f t="shared" ref="D360:D423" si="37">B360/60</f>
        <v>25.25</v>
      </c>
      <c r="E360">
        <f t="shared" si="36"/>
        <v>2.6992340306339351</v>
      </c>
    </row>
    <row r="361" spans="2:5">
      <c r="B361">
        <f t="shared" si="34"/>
        <v>1520</v>
      </c>
      <c r="C361">
        <f t="shared" si="35"/>
        <v>2.6596418782924608E-9</v>
      </c>
      <c r="D361" s="13">
        <f t="shared" si="37"/>
        <v>25.333333333333332</v>
      </c>
      <c r="E361">
        <f t="shared" si="36"/>
        <v>2.6596418782924607</v>
      </c>
    </row>
    <row r="362" spans="2:5">
      <c r="B362">
        <f t="shared" si="34"/>
        <v>1525</v>
      </c>
      <c r="C362">
        <f t="shared" si="35"/>
        <v>2.6207095343147829E-9</v>
      </c>
      <c r="D362" s="13">
        <f t="shared" si="37"/>
        <v>25.416666666666668</v>
      </c>
      <c r="E362">
        <f t="shared" si="36"/>
        <v>2.6207095343147828</v>
      </c>
    </row>
    <row r="363" spans="2:5">
      <c r="B363">
        <f t="shared" si="34"/>
        <v>1530</v>
      </c>
      <c r="C363">
        <f t="shared" si="35"/>
        <v>2.5824260029087762E-9</v>
      </c>
      <c r="D363" s="13">
        <f t="shared" si="37"/>
        <v>25.5</v>
      </c>
      <c r="E363">
        <f t="shared" si="36"/>
        <v>2.5824260029087762</v>
      </c>
    </row>
    <row r="364" spans="2:5">
      <c r="B364">
        <f t="shared" si="34"/>
        <v>1535</v>
      </c>
      <c r="C364">
        <f t="shared" si="35"/>
        <v>2.5447804715286213E-9</v>
      </c>
      <c r="D364" s="13">
        <f t="shared" si="37"/>
        <v>25.583333333333332</v>
      </c>
      <c r="E364">
        <f t="shared" si="36"/>
        <v>2.5447804715286213</v>
      </c>
    </row>
    <row r="365" spans="2:5">
      <c r="B365">
        <f t="shared" si="34"/>
        <v>1540</v>
      </c>
      <c r="C365">
        <f t="shared" si="35"/>
        <v>2.5077623078209773E-9</v>
      </c>
      <c r="D365" s="13">
        <f t="shared" si="37"/>
        <v>25.666666666666668</v>
      </c>
      <c r="E365">
        <f t="shared" si="36"/>
        <v>2.5077623078209772</v>
      </c>
    </row>
    <row r="366" spans="2:5">
      <c r="B366">
        <f t="shared" si="34"/>
        <v>1545</v>
      </c>
      <c r="C366">
        <f t="shared" si="35"/>
        <v>2.471361056622056E-9</v>
      </c>
      <c r="D366" s="13">
        <f t="shared" si="37"/>
        <v>25.75</v>
      </c>
      <c r="E366">
        <f t="shared" si="36"/>
        <v>2.4713610566220559</v>
      </c>
    </row>
    <row r="367" spans="2:5">
      <c r="B367">
        <f t="shared" si="34"/>
        <v>1550</v>
      </c>
      <c r="C367">
        <f t="shared" si="35"/>
        <v>2.4355664370047322E-9</v>
      </c>
      <c r="D367" s="13">
        <f t="shared" si="37"/>
        <v>25.833333333333332</v>
      </c>
      <c r="E367">
        <f t="shared" si="36"/>
        <v>2.4355664370047321</v>
      </c>
    </row>
    <row r="368" spans="2:5">
      <c r="B368">
        <f t="shared" si="34"/>
        <v>1555</v>
      </c>
      <c r="C368">
        <f t="shared" si="35"/>
        <v>2.4003683393748641E-9</v>
      </c>
      <c r="D368" s="13">
        <f t="shared" si="37"/>
        <v>25.916666666666668</v>
      </c>
      <c r="E368">
        <f t="shared" si="36"/>
        <v>2.400368339374864</v>
      </c>
    </row>
    <row r="369" spans="2:5">
      <c r="B369">
        <f t="shared" si="34"/>
        <v>1560</v>
      </c>
      <c r="C369">
        <f t="shared" si="35"/>
        <v>2.3657568226160143E-9</v>
      </c>
      <c r="D369" s="13">
        <f t="shared" si="37"/>
        <v>26</v>
      </c>
      <c r="E369">
        <f t="shared" si="36"/>
        <v>2.3657568226160142</v>
      </c>
    </row>
    <row r="370" spans="2:5">
      <c r="B370">
        <f t="shared" si="34"/>
        <v>1565</v>
      </c>
      <c r="C370">
        <f t="shared" si="35"/>
        <v>2.3317221112817399E-9</v>
      </c>
      <c r="D370" s="13">
        <f t="shared" si="37"/>
        <v>26.083333333333332</v>
      </c>
      <c r="E370">
        <f t="shared" si="36"/>
        <v>2.3317221112817399</v>
      </c>
    </row>
    <row r="371" spans="2:5">
      <c r="B371">
        <f t="shared" si="34"/>
        <v>1570</v>
      </c>
      <c r="C371">
        <f t="shared" si="35"/>
        <v>2.298254592834683E-9</v>
      </c>
      <c r="D371" s="13">
        <f t="shared" si="37"/>
        <v>26.166666666666668</v>
      </c>
      <c r="E371">
        <f t="shared" si="36"/>
        <v>2.2982545928346831</v>
      </c>
    </row>
    <row r="372" spans="2:5">
      <c r="B372">
        <f t="shared" si="34"/>
        <v>1575</v>
      </c>
      <c r="C372">
        <f t="shared" si="35"/>
        <v>2.2653448149316736E-9</v>
      </c>
      <c r="D372" s="13">
        <f t="shared" si="37"/>
        <v>26.25</v>
      </c>
      <c r="E372">
        <f t="shared" si="36"/>
        <v>2.2653448149316735</v>
      </c>
    </row>
    <row r="373" spans="2:5">
      <c r="B373">
        <f t="shared" si="34"/>
        <v>1580</v>
      </c>
      <c r="C373">
        <f t="shared" si="35"/>
        <v>2.232983482754064E-9</v>
      </c>
      <c r="D373" s="13">
        <f t="shared" si="37"/>
        <v>26.333333333333332</v>
      </c>
      <c r="E373">
        <f t="shared" si="36"/>
        <v>2.2329834827540642</v>
      </c>
    </row>
    <row r="374" spans="2:5">
      <c r="B374">
        <f t="shared" si="34"/>
        <v>1585</v>
      </c>
      <c r="C374">
        <f t="shared" si="35"/>
        <v>2.2011614563825714E-9</v>
      </c>
      <c r="D374" s="13">
        <f t="shared" si="37"/>
        <v>26.416666666666668</v>
      </c>
      <c r="E374">
        <f t="shared" si="36"/>
        <v>2.2011614563825717</v>
      </c>
    </row>
    <row r="375" spans="2:5">
      <c r="B375">
        <f t="shared" si="34"/>
        <v>1590</v>
      </c>
      <c r="C375">
        <f t="shared" si="35"/>
        <v>2.1698697482158529E-9</v>
      </c>
      <c r="D375" s="13">
        <f t="shared" si="37"/>
        <v>26.5</v>
      </c>
      <c r="E375">
        <f t="shared" si="36"/>
        <v>2.1698697482158531</v>
      </c>
    </row>
    <row r="376" spans="2:5">
      <c r="B376">
        <f t="shared" si="34"/>
        <v>1595</v>
      </c>
      <c r="C376">
        <f t="shared" si="35"/>
        <v>2.1390995204321098E-9</v>
      </c>
      <c r="D376" s="13">
        <f t="shared" si="37"/>
        <v>26.583333333333332</v>
      </c>
      <c r="E376">
        <f t="shared" si="36"/>
        <v>2.1390995204321097</v>
      </c>
    </row>
    <row r="377" spans="2:5">
      <c r="B377">
        <f t="shared" si="34"/>
        <v>1600</v>
      </c>
      <c r="C377">
        <f t="shared" si="35"/>
        <v>2.1088420824929947E-9</v>
      </c>
      <c r="D377" s="13">
        <f t="shared" si="37"/>
        <v>26.666666666666668</v>
      </c>
      <c r="E377">
        <f t="shared" si="36"/>
        <v>2.1088420824929948</v>
      </c>
    </row>
    <row r="378" spans="2:5">
      <c r="B378">
        <f t="shared" si="34"/>
        <v>1605</v>
      </c>
      <c r="C378">
        <f t="shared" si="35"/>
        <v>2.0790888886891085E-9</v>
      </c>
      <c r="D378" s="13">
        <f t="shared" si="37"/>
        <v>26.75</v>
      </c>
      <c r="E378">
        <f t="shared" si="36"/>
        <v>2.0790888886891086</v>
      </c>
    </row>
    <row r="379" spans="2:5">
      <c r="B379">
        <f t="shared" si="34"/>
        <v>1610</v>
      </c>
      <c r="C379">
        <f t="shared" si="35"/>
        <v>2.0498315357264115E-9</v>
      </c>
      <c r="D379" s="13">
        <f t="shared" si="37"/>
        <v>26.833333333333332</v>
      </c>
      <c r="E379">
        <f t="shared" si="36"/>
        <v>2.0498315357264114</v>
      </c>
    </row>
    <row r="380" spans="2:5">
      <c r="B380">
        <f t="shared" si="34"/>
        <v>1615</v>
      </c>
      <c r="C380">
        <f t="shared" si="35"/>
        <v>2.0210617603528496E-9</v>
      </c>
      <c r="D380" s="13">
        <f t="shared" si="37"/>
        <v>26.916666666666668</v>
      </c>
      <c r="E380">
        <f t="shared" si="36"/>
        <v>2.0210617603528496</v>
      </c>
    </row>
    <row r="381" spans="2:5">
      <c r="B381">
        <f t="shared" si="34"/>
        <v>1620</v>
      </c>
      <c r="C381">
        <f t="shared" si="35"/>
        <v>1.9927714370245393E-9</v>
      </c>
      <c r="D381" s="13">
        <f t="shared" si="37"/>
        <v>27</v>
      </c>
      <c r="E381">
        <f t="shared" si="36"/>
        <v>1.9927714370245393</v>
      </c>
    </row>
    <row r="382" spans="2:5">
      <c r="B382">
        <f t="shared" si="34"/>
        <v>1625</v>
      </c>
      <c r="C382">
        <f t="shared" si="35"/>
        <v>1.9649525756108409E-9</v>
      </c>
      <c r="D382" s="13">
        <f t="shared" si="37"/>
        <v>27.083333333333332</v>
      </c>
      <c r="E382">
        <f t="shared" si="36"/>
        <v>1.964952575610841</v>
      </c>
    </row>
    <row r="383" spans="2:5">
      <c r="B383">
        <f t="shared" si="34"/>
        <v>1630</v>
      </c>
      <c r="C383">
        <f t="shared" si="35"/>
        <v>1.9375973191376816E-9</v>
      </c>
      <c r="D383" s="13">
        <f t="shared" si="37"/>
        <v>27.166666666666668</v>
      </c>
      <c r="E383">
        <f t="shared" si="36"/>
        <v>1.9375973191376816</v>
      </c>
    </row>
    <row r="384" spans="2:5">
      <c r="B384">
        <f t="shared" si="34"/>
        <v>1635</v>
      </c>
      <c r="C384">
        <f t="shared" si="35"/>
        <v>1.9106979415684812E-9</v>
      </c>
      <c r="D384" s="13">
        <f t="shared" si="37"/>
        <v>27.25</v>
      </c>
      <c r="E384">
        <f t="shared" si="36"/>
        <v>1.9106979415684813</v>
      </c>
    </row>
    <row r="385" spans="2:5">
      <c r="B385">
        <f t="shared" si="34"/>
        <v>1640</v>
      </c>
      <c r="C385">
        <f t="shared" si="35"/>
        <v>1.8842468456220629E-9</v>
      </c>
      <c r="D385" s="13">
        <f t="shared" si="37"/>
        <v>27.333333333333332</v>
      </c>
      <c r="E385">
        <f t="shared" si="36"/>
        <v>1.8842468456220629</v>
      </c>
    </row>
    <row r="386" spans="2:5">
      <c r="B386">
        <f t="shared" si="34"/>
        <v>1645</v>
      </c>
      <c r="C386">
        <f t="shared" si="35"/>
        <v>1.8582365606269288E-9</v>
      </c>
      <c r="D386" s="13">
        <f t="shared" si="37"/>
        <v>27.416666666666668</v>
      </c>
      <c r="E386">
        <f t="shared" si="36"/>
        <v>1.8582365606269289</v>
      </c>
    </row>
    <row r="387" spans="2:5">
      <c r="B387">
        <f t="shared" si="34"/>
        <v>1650</v>
      </c>
      <c r="C387">
        <f t="shared" si="35"/>
        <v>1.8326597404112922E-9</v>
      </c>
      <c r="D387" s="13">
        <f t="shared" si="37"/>
        <v>27.5</v>
      </c>
      <c r="E387">
        <f t="shared" si="36"/>
        <v>1.8326597404112923</v>
      </c>
    </row>
    <row r="388" spans="2:5">
      <c r="B388">
        <f t="shared" si="34"/>
        <v>1655</v>
      </c>
      <c r="C388">
        <f t="shared" si="35"/>
        <v>1.8075091612282733E-9</v>
      </c>
      <c r="D388" s="13">
        <f t="shared" si="37"/>
        <v>27.583333333333332</v>
      </c>
      <c r="E388">
        <f t="shared" si="36"/>
        <v>1.8075091612282734</v>
      </c>
    </row>
    <row r="389" spans="2:5">
      <c r="B389">
        <f t="shared" si="34"/>
        <v>1660</v>
      </c>
      <c r="C389">
        <f t="shared" si="35"/>
        <v>1.7827777197156743E-9</v>
      </c>
      <c r="D389" s="13">
        <f t="shared" si="37"/>
        <v>27.666666666666668</v>
      </c>
      <c r="E389">
        <f t="shared" si="36"/>
        <v>1.7827777197156744</v>
      </c>
    </row>
    <row r="390" spans="2:5">
      <c r="B390">
        <f t="shared" si="34"/>
        <v>1665</v>
      </c>
      <c r="C390">
        <f t="shared" si="35"/>
        <v>1.7584584308897494E-9</v>
      </c>
      <c r="D390" s="13">
        <f t="shared" si="37"/>
        <v>27.75</v>
      </c>
      <c r="E390">
        <f t="shared" si="36"/>
        <v>1.7584584308897493</v>
      </c>
    </row>
    <row r="391" spans="2:5">
      <c r="B391">
        <f t="shared" si="34"/>
        <v>1670</v>
      </c>
      <c r="C391">
        <f t="shared" si="35"/>
        <v>1.7345444261724163E-9</v>
      </c>
      <c r="D391" s="13">
        <f t="shared" si="37"/>
        <v>27.833333333333332</v>
      </c>
      <c r="E391">
        <f t="shared" si="36"/>
        <v>1.7345444261724163</v>
      </c>
    </row>
    <row r="392" spans="2:5">
      <c r="B392">
        <f t="shared" si="34"/>
        <v>1675</v>
      </c>
      <c r="C392">
        <f t="shared" si="35"/>
        <v>1.7110289514513379E-9</v>
      </c>
      <c r="D392" s="13">
        <f t="shared" si="37"/>
        <v>27.916666666666668</v>
      </c>
      <c r="E392">
        <f t="shared" si="36"/>
        <v>1.7110289514513379</v>
      </c>
    </row>
    <row r="393" spans="2:5">
      <c r="B393">
        <f t="shared" si="34"/>
        <v>1680</v>
      </c>
      <c r="C393">
        <f t="shared" si="35"/>
        <v>1.6879053651723374E-9</v>
      </c>
      <c r="D393" s="13">
        <f t="shared" si="37"/>
        <v>28</v>
      </c>
      <c r="E393">
        <f t="shared" si="36"/>
        <v>1.6879053651723375</v>
      </c>
    </row>
    <row r="394" spans="2:5">
      <c r="B394">
        <f t="shared" si="34"/>
        <v>1685</v>
      </c>
      <c r="C394">
        <f t="shared" si="35"/>
        <v>1.6651671364636021E-9</v>
      </c>
      <c r="D394" s="13">
        <f t="shared" si="37"/>
        <v>28.083333333333332</v>
      </c>
      <c r="E394">
        <f t="shared" si="36"/>
        <v>1.665167136463602</v>
      </c>
    </row>
    <row r="395" spans="2:5">
      <c r="B395">
        <f t="shared" si="34"/>
        <v>1690</v>
      </c>
      <c r="C395">
        <f t="shared" si="35"/>
        <v>1.6428078432911452E-9</v>
      </c>
      <c r="D395" s="13">
        <f t="shared" si="37"/>
        <v>28.166666666666668</v>
      </c>
      <c r="E395">
        <f t="shared" si="36"/>
        <v>1.6428078432911453</v>
      </c>
    </row>
    <row r="396" spans="2:5">
      <c r="B396">
        <f t="shared" si="34"/>
        <v>1695</v>
      </c>
      <c r="C396">
        <f t="shared" si="35"/>
        <v>1.6208211706450123E-9</v>
      </c>
      <c r="D396" s="13">
        <f t="shared" si="37"/>
        <v>28.25</v>
      </c>
      <c r="E396">
        <f t="shared" si="36"/>
        <v>1.6208211706450124</v>
      </c>
    </row>
    <row r="397" spans="2:5">
      <c r="B397">
        <f t="shared" si="34"/>
        <v>1700</v>
      </c>
      <c r="C397">
        <f t="shared" si="35"/>
        <v>1.599200908755709E-9</v>
      </c>
      <c r="D397" s="13">
        <f t="shared" si="37"/>
        <v>28.333333333333332</v>
      </c>
      <c r="E397">
        <f t="shared" si="36"/>
        <v>1.5992009087557089</v>
      </c>
    </row>
    <row r="398" spans="2:5">
      <c r="B398">
        <f t="shared" si="34"/>
        <v>1705</v>
      </c>
      <c r="C398">
        <f t="shared" si="35"/>
        <v>1.5779409513403586E-9</v>
      </c>
      <c r="D398" s="13">
        <f t="shared" si="37"/>
        <v>28.416666666666668</v>
      </c>
      <c r="E398">
        <f t="shared" si="36"/>
        <v>1.5779409513403586</v>
      </c>
    </row>
    <row r="399" spans="2:5">
      <c r="B399">
        <f t="shared" si="34"/>
        <v>1710</v>
      </c>
      <c r="C399">
        <f t="shared" si="35"/>
        <v>1.5570352938780805E-9</v>
      </c>
      <c r="D399" s="13">
        <f t="shared" si="37"/>
        <v>28.5</v>
      </c>
      <c r="E399">
        <f t="shared" si="36"/>
        <v>1.5570352938780805</v>
      </c>
    </row>
    <row r="400" spans="2:5">
      <c r="B400">
        <f t="shared" si="34"/>
        <v>1715</v>
      </c>
      <c r="C400">
        <f t="shared" si="35"/>
        <v>1.5364780319141151E-9</v>
      </c>
      <c r="D400" s="13">
        <f t="shared" si="37"/>
        <v>28.583333333333332</v>
      </c>
      <c r="E400">
        <f t="shared" si="36"/>
        <v>1.5364780319141151</v>
      </c>
    </row>
    <row r="401" spans="2:5">
      <c r="B401">
        <f t="shared" si="34"/>
        <v>1720</v>
      </c>
      <c r="C401">
        <f t="shared" si="35"/>
        <v>1.5162633593922087E-9</v>
      </c>
      <c r="D401" s="13">
        <f t="shared" si="37"/>
        <v>28.666666666666668</v>
      </c>
      <c r="E401">
        <f t="shared" si="36"/>
        <v>1.5162633593922088</v>
      </c>
    </row>
    <row r="402" spans="2:5">
      <c r="B402">
        <f t="shared" si="34"/>
        <v>1725</v>
      </c>
      <c r="C402">
        <f t="shared" si="35"/>
        <v>1.4963855670147899E-9</v>
      </c>
      <c r="D402" s="13">
        <f t="shared" si="37"/>
        <v>28.75</v>
      </c>
      <c r="E402">
        <f t="shared" si="36"/>
        <v>1.4963855670147899</v>
      </c>
    </row>
    <row r="403" spans="2:5">
      <c r="B403">
        <f t="shared" ref="B403:B425" si="38">B402+5</f>
        <v>1730</v>
      </c>
      <c r="C403">
        <f t="shared" ref="C403:C453" si="39">$K$36*EXP(-$K$32*(B403-1080))+(1/$K$32)*($K$33+$K$34*((B403-1080)-1/$K$32))</f>
        <v>1.476839040630473E-9</v>
      </c>
      <c r="D403" s="13">
        <f t="shared" si="37"/>
        <v>28.833333333333332</v>
      </c>
      <c r="E403">
        <f t="shared" si="36"/>
        <v>1.476839040630473</v>
      </c>
    </row>
    <row r="404" spans="2:5">
      <c r="B404">
        <f t="shared" si="38"/>
        <v>1735</v>
      </c>
      <c r="C404">
        <f t="shared" si="39"/>
        <v>1.4576182596484345E-9</v>
      </c>
      <c r="D404" s="13">
        <f t="shared" si="37"/>
        <v>28.916666666666668</v>
      </c>
      <c r="E404">
        <f t="shared" si="36"/>
        <v>1.4576182596484344</v>
      </c>
    </row>
    <row r="405" spans="2:5">
      <c r="B405">
        <f t="shared" si="38"/>
        <v>1740</v>
      </c>
      <c r="C405">
        <f t="shared" si="39"/>
        <v>1.4387177954792149E-9</v>
      </c>
      <c r="D405" s="13">
        <f t="shared" si="37"/>
        <v>29</v>
      </c>
      <c r="E405">
        <f t="shared" si="36"/>
        <v>1.438717795479215</v>
      </c>
    </row>
    <row r="406" spans="2:5">
      <c r="B406">
        <f t="shared" si="38"/>
        <v>1745</v>
      </c>
      <c r="C406">
        <f t="shared" si="39"/>
        <v>1.4201323100015027E-9</v>
      </c>
      <c r="D406" s="13">
        <f t="shared" si="37"/>
        <v>29.083333333333332</v>
      </c>
      <c r="E406">
        <f t="shared" si="36"/>
        <v>1.4201323100015026</v>
      </c>
    </row>
    <row r="407" spans="2:5">
      <c r="B407">
        <f t="shared" si="38"/>
        <v>1750</v>
      </c>
      <c r="C407">
        <f t="shared" si="39"/>
        <v>1.4018565540544728E-9</v>
      </c>
      <c r="D407" s="13">
        <f t="shared" si="37"/>
        <v>29.166666666666668</v>
      </c>
      <c r="E407">
        <f t="shared" si="36"/>
        <v>1.4018565540544727</v>
      </c>
    </row>
    <row r="408" spans="2:5">
      <c r="B408">
        <f t="shared" si="38"/>
        <v>1755</v>
      </c>
      <c r="C408">
        <f t="shared" si="39"/>
        <v>1.3838853659552464E-9</v>
      </c>
      <c r="D408" s="13">
        <f t="shared" si="37"/>
        <v>29.25</v>
      </c>
      <c r="E408">
        <f t="shared" si="36"/>
        <v>1.3838853659552464</v>
      </c>
    </row>
    <row r="409" spans="2:5">
      <c r="B409">
        <f t="shared" si="38"/>
        <v>1760</v>
      </c>
      <c r="C409">
        <f t="shared" si="39"/>
        <v>1.3662136700410608E-9</v>
      </c>
      <c r="D409" s="13">
        <f t="shared" si="37"/>
        <v>29.333333333333332</v>
      </c>
      <c r="E409">
        <f t="shared" si="36"/>
        <v>1.3662136700410608</v>
      </c>
    </row>
    <row r="410" spans="2:5">
      <c r="B410">
        <f t="shared" si="38"/>
        <v>1765</v>
      </c>
      <c r="C410">
        <f t="shared" si="39"/>
        <v>1.3488364752357343E-9</v>
      </c>
      <c r="D410" s="13">
        <f t="shared" si="37"/>
        <v>29.416666666666668</v>
      </c>
      <c r="E410">
        <f t="shared" si="36"/>
        <v>1.3488364752357342</v>
      </c>
    </row>
    <row r="411" spans="2:5">
      <c r="B411">
        <f t="shared" si="38"/>
        <v>1770</v>
      </c>
      <c r="C411">
        <f t="shared" si="39"/>
        <v>1.3317488736400162E-9</v>
      </c>
      <c r="D411" s="13">
        <f t="shared" si="37"/>
        <v>29.5</v>
      </c>
      <c r="E411">
        <f t="shared" si="36"/>
        <v>1.3317488736400163</v>
      </c>
    </row>
    <row r="412" spans="2:5">
      <c r="B412">
        <f t="shared" si="38"/>
        <v>1775</v>
      </c>
      <c r="C412">
        <f t="shared" si="39"/>
        <v>1.3149460391454358E-9</v>
      </c>
      <c r="D412" s="13">
        <f t="shared" si="37"/>
        <v>29.583333333333332</v>
      </c>
      <c r="E412">
        <f t="shared" si="36"/>
        <v>1.3149460391454357</v>
      </c>
    </row>
    <row r="413" spans="2:5">
      <c r="B413">
        <f t="shared" si="38"/>
        <v>1780</v>
      </c>
      <c r="C413">
        <f t="shared" si="39"/>
        <v>1.298423226071247E-9</v>
      </c>
      <c r="D413" s="13">
        <f t="shared" si="37"/>
        <v>29.666666666666668</v>
      </c>
      <c r="E413">
        <f t="shared" si="36"/>
        <v>1.2984232260712469</v>
      </c>
    </row>
    <row r="414" spans="2:5">
      <c r="B414">
        <f t="shared" si="38"/>
        <v>1785</v>
      </c>
      <c r="C414">
        <f t="shared" si="39"/>
        <v>1.2821757678240896E-9</v>
      </c>
      <c r="D414" s="13">
        <f t="shared" si="37"/>
        <v>29.75</v>
      </c>
      <c r="E414">
        <f t="shared" si="36"/>
        <v>1.2821757678240897</v>
      </c>
    </row>
    <row r="415" spans="2:5">
      <c r="B415">
        <f t="shared" si="38"/>
        <v>1790</v>
      </c>
      <c r="C415">
        <f t="shared" si="39"/>
        <v>1.2661990755799892E-9</v>
      </c>
      <c r="D415" s="13">
        <f t="shared" si="37"/>
        <v>29.833333333333332</v>
      </c>
      <c r="E415">
        <f t="shared" si="36"/>
        <v>1.2661990755799892</v>
      </c>
    </row>
    <row r="416" spans="2:5">
      <c r="B416">
        <f t="shared" si="38"/>
        <v>1795</v>
      </c>
      <c r="C416">
        <f t="shared" si="39"/>
        <v>1.2504886369883181E-9</v>
      </c>
      <c r="D416" s="13">
        <f t="shared" si="37"/>
        <v>29.916666666666668</v>
      </c>
      <c r="E416">
        <f t="shared" si="36"/>
        <v>1.2504886369883181</v>
      </c>
    </row>
    <row r="417" spans="2:5">
      <c r="B417">
        <f t="shared" si="38"/>
        <v>1800</v>
      </c>
      <c r="C417">
        <f t="shared" si="39"/>
        <v>1.2350400148973594E-9</v>
      </c>
      <c r="D417" s="13">
        <f t="shared" si="37"/>
        <v>30</v>
      </c>
      <c r="E417">
        <f t="shared" si="36"/>
        <v>1.2350400148973593</v>
      </c>
    </row>
    <row r="418" spans="2:5">
      <c r="B418">
        <f t="shared" si="38"/>
        <v>1805</v>
      </c>
      <c r="C418">
        <f t="shared" si="39"/>
        <v>1.2198488461011046E-9</v>
      </c>
      <c r="D418" s="13">
        <f t="shared" si="37"/>
        <v>30.083333333333332</v>
      </c>
      <c r="E418">
        <f t="shared" si="36"/>
        <v>1.2198488461011046</v>
      </c>
    </row>
    <row r="419" spans="2:5">
      <c r="B419">
        <f t="shared" si="38"/>
        <v>1810</v>
      </c>
      <c r="C419">
        <f t="shared" si="39"/>
        <v>1.2049108401069418E-9</v>
      </c>
      <c r="D419" s="13">
        <f t="shared" si="37"/>
        <v>30.166666666666668</v>
      </c>
      <c r="E419">
        <f t="shared" si="36"/>
        <v>1.2049108401069417</v>
      </c>
    </row>
    <row r="420" spans="2:5">
      <c r="B420">
        <f t="shared" si="38"/>
        <v>1815</v>
      </c>
      <c r="C420">
        <f t="shared" si="39"/>
        <v>1.1902217779238756E-9</v>
      </c>
      <c r="D420" s="13">
        <f t="shared" si="37"/>
        <v>30.25</v>
      </c>
      <c r="E420">
        <f t="shared" si="36"/>
        <v>1.1902217779238757</v>
      </c>
    </row>
    <row r="421" spans="2:5">
      <c r="B421">
        <f t="shared" si="38"/>
        <v>1820</v>
      </c>
      <c r="C421">
        <f t="shared" si="39"/>
        <v>1.1757775108709427E-9</v>
      </c>
      <c r="D421" s="13">
        <f t="shared" si="37"/>
        <v>30.333333333333332</v>
      </c>
      <c r="E421">
        <f t="shared" si="36"/>
        <v>1.1757775108709427</v>
      </c>
    </row>
    <row r="422" spans="2:5">
      <c r="B422">
        <f t="shared" si="38"/>
        <v>1825</v>
      </c>
      <c r="C422">
        <f t="shared" si="39"/>
        <v>1.1615739594054896E-9</v>
      </c>
      <c r="D422" s="13">
        <f t="shared" si="37"/>
        <v>30.416666666666668</v>
      </c>
      <c r="E422">
        <f t="shared" si="36"/>
        <v>1.1615739594054897</v>
      </c>
    </row>
    <row r="423" spans="2:5">
      <c r="B423">
        <f t="shared" si="38"/>
        <v>1830</v>
      </c>
      <c r="C423">
        <f t="shared" si="39"/>
        <v>1.1476071119709688E-9</v>
      </c>
      <c r="D423" s="13">
        <f t="shared" si="37"/>
        <v>30.5</v>
      </c>
      <c r="E423">
        <f t="shared" ref="E423:E453" si="40">C423*10^9</f>
        <v>1.1476071119709688</v>
      </c>
    </row>
    <row r="424" spans="2:5">
      <c r="B424">
        <f t="shared" si="38"/>
        <v>1835</v>
      </c>
      <c r="C424">
        <f t="shared" si="39"/>
        <v>1.1338730238639457E-9</v>
      </c>
      <c r="D424" s="13">
        <f t="shared" ref="D424:D453" si="41">B424/60</f>
        <v>30.583333333333332</v>
      </c>
      <c r="E424">
        <f t="shared" si="40"/>
        <v>1.1338730238639456</v>
      </c>
    </row>
    <row r="425" spans="2:5">
      <c r="B425">
        <f t="shared" si="38"/>
        <v>1840</v>
      </c>
      <c r="C425">
        <f t="shared" si="39"/>
        <v>1.1203678161199794E-9</v>
      </c>
      <c r="D425" s="13">
        <f t="shared" si="41"/>
        <v>30.666666666666668</v>
      </c>
      <c r="E425">
        <f t="shared" si="40"/>
        <v>1.1203678161199795</v>
      </c>
    </row>
    <row r="426" spans="2:5">
      <c r="B426">
        <f>B425+5</f>
        <v>1845</v>
      </c>
      <c r="C426">
        <f t="shared" si="39"/>
        <v>1.107087674418077E-9</v>
      </c>
      <c r="D426" s="13">
        <f t="shared" si="41"/>
        <v>30.75</v>
      </c>
      <c r="E426">
        <f t="shared" si="40"/>
        <v>1.1070876744180771</v>
      </c>
    </row>
    <row r="427" spans="2:5">
      <c r="B427">
        <f t="shared" ref="B427:B436" si="42">B426+5</f>
        <v>1850</v>
      </c>
      <c r="C427">
        <f t="shared" si="39"/>
        <v>1.0940288480034001E-9</v>
      </c>
      <c r="D427" s="13">
        <f t="shared" si="41"/>
        <v>30.833333333333332</v>
      </c>
      <c r="E427">
        <f t="shared" si="40"/>
        <v>1.0940288480034002</v>
      </c>
    </row>
    <row r="428" spans="2:5">
      <c r="B428">
        <f t="shared" si="42"/>
        <v>1855</v>
      </c>
      <c r="C428">
        <f t="shared" si="39"/>
        <v>1.0811876486279267E-9</v>
      </c>
      <c r="D428" s="13">
        <f t="shared" si="41"/>
        <v>30.916666666666668</v>
      </c>
      <c r="E428">
        <f t="shared" si="40"/>
        <v>1.0811876486279268</v>
      </c>
    </row>
    <row r="429" spans="2:5">
      <c r="B429">
        <f t="shared" si="42"/>
        <v>1860</v>
      </c>
      <c r="C429">
        <f t="shared" si="39"/>
        <v>1.0685604495087676E-9</v>
      </c>
      <c r="D429" s="13">
        <f t="shared" si="41"/>
        <v>31</v>
      </c>
      <c r="E429">
        <f t="shared" si="40"/>
        <v>1.0685604495087677</v>
      </c>
    </row>
    <row r="430" spans="2:5">
      <c r="B430">
        <f t="shared" si="42"/>
        <v>1865</v>
      </c>
      <c r="C430">
        <f t="shared" si="39"/>
        <v>1.0561436843038423E-9</v>
      </c>
      <c r="D430" s="13">
        <f t="shared" si="41"/>
        <v>31.083333333333332</v>
      </c>
      <c r="E430">
        <f t="shared" si="40"/>
        <v>1.0561436843038423</v>
      </c>
    </row>
    <row r="431" spans="2:5">
      <c r="B431">
        <f t="shared" si="42"/>
        <v>1870</v>
      </c>
      <c r="C431">
        <f t="shared" si="39"/>
        <v>1.0439338461046238E-9</v>
      </c>
      <c r="D431" s="13">
        <f t="shared" si="41"/>
        <v>31.166666666666668</v>
      </c>
      <c r="E431">
        <f t="shared" si="40"/>
        <v>1.0439338461046239</v>
      </c>
    </row>
    <row r="432" spans="2:5">
      <c r="B432">
        <f t="shared" si="42"/>
        <v>1875</v>
      </c>
      <c r="C432">
        <f t="shared" si="39"/>
        <v>1.0319274864456715E-9</v>
      </c>
      <c r="D432" s="13">
        <f t="shared" si="41"/>
        <v>31.25</v>
      </c>
      <c r="E432">
        <f t="shared" si="40"/>
        <v>1.0319274864456716</v>
      </c>
    </row>
    <row r="433" spans="2:5">
      <c r="B433">
        <f t="shared" si="42"/>
        <v>1880</v>
      </c>
      <c r="C433">
        <f t="shared" si="39"/>
        <v>1.02012121433067E-9</v>
      </c>
      <c r="D433" s="13">
        <f t="shared" si="41"/>
        <v>31.333333333333332</v>
      </c>
      <c r="E433">
        <f t="shared" si="40"/>
        <v>1.0201212143306699</v>
      </c>
    </row>
    <row r="434" spans="2:5">
      <c r="B434">
        <f t="shared" si="42"/>
        <v>1885</v>
      </c>
      <c r="C434">
        <f t="shared" si="39"/>
        <v>1.0085116952746981E-9</v>
      </c>
      <c r="D434" s="13">
        <f t="shared" si="41"/>
        <v>31.416666666666668</v>
      </c>
      <c r="E434">
        <f t="shared" si="40"/>
        <v>1.008511695274698</v>
      </c>
    </row>
    <row r="435" spans="2:5">
      <c r="B435">
        <f t="shared" si="42"/>
        <v>1890</v>
      </c>
      <c r="C435">
        <f t="shared" si="39"/>
        <v>9.970956503624582E-10</v>
      </c>
      <c r="D435" s="13">
        <f t="shared" si="41"/>
        <v>31.5</v>
      </c>
      <c r="E435">
        <f t="shared" si="40"/>
        <v>0.99709565036245817</v>
      </c>
    </row>
    <row r="436" spans="2:5">
      <c r="B436">
        <f t="shared" si="42"/>
        <v>1895</v>
      </c>
      <c r="C436">
        <f t="shared" si="39"/>
        <v>9.858698553222035E-10</v>
      </c>
      <c r="D436" s="13">
        <f t="shared" si="41"/>
        <v>31.583333333333332</v>
      </c>
      <c r="E436">
        <f t="shared" si="40"/>
        <v>0.9858698553222035</v>
      </c>
    </row>
    <row r="437" spans="2:5">
      <c r="B437">
        <f>B436+5</f>
        <v>1900</v>
      </c>
      <c r="C437">
        <f t="shared" si="39"/>
        <v>9.7483113961509419E-10</v>
      </c>
      <c r="D437" s="13">
        <f t="shared" si="41"/>
        <v>31.666666666666668</v>
      </c>
      <c r="E437">
        <f t="shared" si="40"/>
        <v>0.97483113961509416</v>
      </c>
    </row>
    <row r="438" spans="2:5">
      <c r="B438">
        <f t="shared" ref="B438:B443" si="43">B437+5</f>
        <v>1905</v>
      </c>
      <c r="C438">
        <f t="shared" si="39"/>
        <v>9.6397638553973198E-10</v>
      </c>
      <c r="D438" s="13">
        <f t="shared" si="41"/>
        <v>31.75</v>
      </c>
      <c r="E438">
        <f t="shared" si="40"/>
        <v>0.96397638553973197</v>
      </c>
    </row>
    <row r="439" spans="2:5">
      <c r="B439">
        <f t="shared" si="43"/>
        <v>1910</v>
      </c>
      <c r="C439">
        <f t="shared" si="39"/>
        <v>9.5330252735161822E-10</v>
      </c>
      <c r="D439" s="13">
        <f t="shared" si="41"/>
        <v>31.833333333333332</v>
      </c>
      <c r="E439">
        <f t="shared" si="40"/>
        <v>0.95330252735161825</v>
      </c>
    </row>
    <row r="440" spans="2:5">
      <c r="B440">
        <f t="shared" si="43"/>
        <v>1915</v>
      </c>
      <c r="C440">
        <f t="shared" si="39"/>
        <v>9.42806550397284E-10</v>
      </c>
      <c r="D440" s="13">
        <f t="shared" si="41"/>
        <v>31.916666666666668</v>
      </c>
      <c r="E440">
        <f t="shared" si="40"/>
        <v>0.942806550397284</v>
      </c>
    </row>
    <row r="441" spans="2:5">
      <c r="B441">
        <f t="shared" si="43"/>
        <v>1920</v>
      </c>
      <c r="C441">
        <f t="shared" si="39"/>
        <v>9.324854902628531E-10</v>
      </c>
      <c r="D441" s="13">
        <f t="shared" si="41"/>
        <v>32</v>
      </c>
      <c r="E441">
        <f t="shared" si="40"/>
        <v>0.9324854902628531</v>
      </c>
    </row>
    <row r="442" spans="2:5">
      <c r="B442">
        <f t="shared" si="43"/>
        <v>1925</v>
      </c>
      <c r="C442">
        <f t="shared" si="39"/>
        <v>9.2233643193679073E-10</v>
      </c>
      <c r="D442" s="13">
        <f t="shared" si="41"/>
        <v>32.083333333333336</v>
      </c>
      <c r="E442">
        <f t="shared" si="40"/>
        <v>0.92233643193679071</v>
      </c>
    </row>
    <row r="443" spans="2:5">
      <c r="B443">
        <f t="shared" si="43"/>
        <v>1930</v>
      </c>
      <c r="C443">
        <f t="shared" si="39"/>
        <v>9.1235650898660904E-10</v>
      </c>
      <c r="D443" s="13">
        <f t="shared" si="41"/>
        <v>32.166666666666664</v>
      </c>
      <c r="E443">
        <f t="shared" si="40"/>
        <v>0.91235650898660903</v>
      </c>
    </row>
    <row r="444" spans="2:5">
      <c r="B444">
        <f>B443+5</f>
        <v>1935</v>
      </c>
      <c r="C444">
        <f t="shared" si="39"/>
        <v>9.0254290274928951E-10</v>
      </c>
      <c r="D444" s="13">
        <f t="shared" si="41"/>
        <v>32.25</v>
      </c>
      <c r="E444">
        <f t="shared" si="40"/>
        <v>0.9025429027492895</v>
      </c>
    </row>
    <row r="445" spans="2:5">
      <c r="B445">
        <f t="shared" ref="B445:B453" si="44">B444+5</f>
        <v>1940</v>
      </c>
      <c r="C445">
        <f t="shared" si="39"/>
        <v>8.9289284153519959E-10</v>
      </c>
      <c r="D445" s="13">
        <f t="shared" si="41"/>
        <v>32.333333333333336</v>
      </c>
      <c r="E445">
        <f t="shared" si="40"/>
        <v>0.89289284153519954</v>
      </c>
    </row>
    <row r="446" spans="2:5">
      <c r="B446">
        <f t="shared" si="44"/>
        <v>1945</v>
      </c>
      <c r="C446">
        <f t="shared" si="39"/>
        <v>8.8340359984527429E-10</v>
      </c>
      <c r="D446" s="13">
        <f t="shared" si="41"/>
        <v>32.416666666666664</v>
      </c>
      <c r="E446">
        <f t="shared" si="40"/>
        <v>0.88340359984527428</v>
      </c>
    </row>
    <row r="447" spans="2:5">
      <c r="B447">
        <f t="shared" si="44"/>
        <v>1950</v>
      </c>
      <c r="C447">
        <f t="shared" si="39"/>
        <v>8.7407249760124481E-10</v>
      </c>
      <c r="D447" s="13">
        <f t="shared" si="41"/>
        <v>32.5</v>
      </c>
      <c r="E447">
        <f t="shared" si="40"/>
        <v>0.87407249760124484</v>
      </c>
    </row>
    <row r="448" spans="2:5">
      <c r="B448">
        <f t="shared" si="44"/>
        <v>1955</v>
      </c>
      <c r="C448">
        <f t="shared" si="39"/>
        <v>8.6489689938869484E-10</v>
      </c>
      <c r="D448" s="13">
        <f t="shared" si="41"/>
        <v>32.583333333333336</v>
      </c>
      <c r="E448">
        <f t="shared" si="40"/>
        <v>0.86489689938869485</v>
      </c>
    </row>
    <row r="449" spans="2:5">
      <c r="B449">
        <f t="shared" si="44"/>
        <v>1960</v>
      </c>
      <c r="C449">
        <f t="shared" si="39"/>
        <v>8.5587421371273204E-10</v>
      </c>
      <c r="D449" s="13">
        <f t="shared" si="41"/>
        <v>32.666666666666664</v>
      </c>
      <c r="E449">
        <f t="shared" si="40"/>
        <v>0.85587421371273209</v>
      </c>
    </row>
    <row r="450" spans="2:5">
      <c r="B450">
        <f t="shared" si="44"/>
        <v>1965</v>
      </c>
      <c r="C450">
        <f t="shared" si="39"/>
        <v>8.4700189226606306E-10</v>
      </c>
      <c r="D450" s="13">
        <f t="shared" si="41"/>
        <v>32.75</v>
      </c>
      <c r="E450">
        <f t="shared" si="40"/>
        <v>0.84700189226606304</v>
      </c>
    </row>
    <row r="451" spans="2:5">
      <c r="B451">
        <f t="shared" si="44"/>
        <v>1970</v>
      </c>
      <c r="C451">
        <f t="shared" si="39"/>
        <v>8.3827742920926678E-10</v>
      </c>
      <c r="D451" s="13">
        <f t="shared" si="41"/>
        <v>32.833333333333336</v>
      </c>
      <c r="E451">
        <f t="shared" si="40"/>
        <v>0.83827742920926673</v>
      </c>
    </row>
    <row r="452" spans="2:5">
      <c r="B452">
        <f t="shared" si="44"/>
        <v>1975</v>
      </c>
      <c r="C452">
        <f t="shared" si="39"/>
        <v>8.2969836046306168E-10</v>
      </c>
      <c r="D452" s="13">
        <f t="shared" si="41"/>
        <v>32.916666666666664</v>
      </c>
      <c r="E452">
        <f t="shared" si="40"/>
        <v>0.82969836046306167</v>
      </c>
    </row>
    <row r="453" spans="2:5">
      <c r="B453">
        <f t="shared" si="44"/>
        <v>1980</v>
      </c>
      <c r="C453">
        <f t="shared" si="39"/>
        <v>8.2126226301236778E-10</v>
      </c>
      <c r="D453" s="13">
        <f t="shared" si="41"/>
        <v>33</v>
      </c>
      <c r="E453">
        <f t="shared" si="40"/>
        <v>0.82126226301236782</v>
      </c>
    </row>
    <row r="518" spans="2:2">
      <c r="B518" s="16"/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DO518"/>
  <sheetViews>
    <sheetView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875" bestFit="1" customWidth="1"/>
    <col min="4" max="4" width="12.875" customWidth="1"/>
    <col min="5" max="7" width="12.375" bestFit="1" customWidth="1"/>
    <col min="8" max="8" width="14.375" customWidth="1"/>
    <col min="9" max="10" width="12.375" bestFit="1" customWidth="1"/>
    <col min="11" max="11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165.46</v>
      </c>
      <c r="C11" s="13"/>
      <c r="D11" s="13">
        <v>165.46</v>
      </c>
      <c r="E11" s="13">
        <v>165.46</v>
      </c>
      <c r="F11" s="13">
        <v>165.46</v>
      </c>
      <c r="G11" s="13">
        <v>165.46</v>
      </c>
      <c r="H11" s="13">
        <v>165.46</v>
      </c>
      <c r="I11" s="13">
        <v>165.46</v>
      </c>
      <c r="J11" s="13">
        <v>165.46</v>
      </c>
      <c r="K11" s="13">
        <v>165.46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/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>
        <v>0.5</v>
      </c>
      <c r="K12">
        <v>0.5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/>
      <c r="D13" s="13">
        <f>1/180</f>
        <v>5.5555555555555558E-3</v>
      </c>
      <c r="E13" s="13">
        <f t="shared" ref="E13:K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>
        <f t="shared" si="0"/>
        <v>5.5555555555555558E-3</v>
      </c>
      <c r="K13" s="13">
        <f t="shared" si="0"/>
        <v>5.5555555555555558E-3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>
        <v>0.01</v>
      </c>
      <c r="K14">
        <v>0.01</v>
      </c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/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>
        <v>1</v>
      </c>
      <c r="K15">
        <v>1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13">
        <v>0.9</v>
      </c>
      <c r="C16" s="14"/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>
        <v>0.9</v>
      </c>
      <c r="K16">
        <v>0.9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/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>
        <v>0.9</v>
      </c>
      <c r="K17">
        <v>0.9</v>
      </c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/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>
        <v>0.9</v>
      </c>
      <c r="K18">
        <v>0.9</v>
      </c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/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>
        <v>0.9</v>
      </c>
      <c r="K19">
        <v>0.9</v>
      </c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 s="23">
        <f>5.84*10^-11</f>
        <v>5.84E-11</v>
      </c>
      <c r="C20" s="14"/>
      <c r="D20" s="23">
        <f t="shared" ref="D20:K20" si="1">5.84*10^-11</f>
        <v>5.84E-11</v>
      </c>
      <c r="E20" s="23">
        <f t="shared" si="1"/>
        <v>5.84E-11</v>
      </c>
      <c r="F20" s="23">
        <f t="shared" si="1"/>
        <v>5.84E-11</v>
      </c>
      <c r="G20" s="23">
        <f t="shared" si="1"/>
        <v>5.84E-11</v>
      </c>
      <c r="H20" s="23">
        <f t="shared" si="1"/>
        <v>5.84E-11</v>
      </c>
      <c r="I20" s="23">
        <f t="shared" si="1"/>
        <v>5.84E-11</v>
      </c>
      <c r="J20" s="23">
        <f t="shared" si="1"/>
        <v>5.84E-11</v>
      </c>
      <c r="K20" s="23">
        <f t="shared" si="1"/>
        <v>5.84E-11</v>
      </c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10</v>
      </c>
      <c r="B21" s="13">
        <v>0</v>
      </c>
      <c r="C21" s="13"/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27">
        <v>0</v>
      </c>
      <c r="C22" s="21"/>
      <c r="D22" s="23">
        <v>0</v>
      </c>
      <c r="E22" s="23">
        <f>(2/13*6*8.784*10^-7)</f>
        <v>8.1083076923076931E-7</v>
      </c>
      <c r="F22" s="23">
        <f>(2/13*6*8.784*10^-7)</f>
        <v>8.1083076923076931E-7</v>
      </c>
      <c r="G22" s="23">
        <f>(3/13*6*8.784*10^-7)</f>
        <v>1.2162461538461539E-6</v>
      </c>
      <c r="H22" s="23">
        <f>(3/13*6*8.784*10^-7)</f>
        <v>1.2162461538461539E-6</v>
      </c>
      <c r="I22" s="23">
        <v>0</v>
      </c>
      <c r="J22" s="23">
        <v>0</v>
      </c>
      <c r="K22" s="23">
        <v>0</v>
      </c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10</v>
      </c>
      <c r="B23" s="27">
        <v>0</v>
      </c>
      <c r="C23" s="21"/>
      <c r="D23" s="23">
        <f>(2/13*6*8.784*10^-7)/5</f>
        <v>1.6216615384615386E-7</v>
      </c>
      <c r="E23" s="23">
        <v>0</v>
      </c>
      <c r="F23" s="28">
        <f>6/26*8.784*10^-7*1/5</f>
        <v>4.0541538461538464E-8</v>
      </c>
      <c r="G23" s="23">
        <v>0</v>
      </c>
      <c r="H23" s="23">
        <f>(-3/13*6*8.784*10^-7)/5</f>
        <v>-2.4324923076923077E-7</v>
      </c>
      <c r="I23" s="23">
        <v>0</v>
      </c>
      <c r="J23" s="23">
        <v>0</v>
      </c>
      <c r="K23" s="23">
        <v>0</v>
      </c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27">
        <v>0.5</v>
      </c>
      <c r="C24" s="27"/>
      <c r="D24" s="23">
        <v>0.5</v>
      </c>
      <c r="E24" s="23">
        <v>0.5</v>
      </c>
      <c r="F24" s="23">
        <v>0.5</v>
      </c>
      <c r="G24" s="23">
        <v>0.5</v>
      </c>
      <c r="H24" s="23">
        <v>0.5</v>
      </c>
      <c r="I24" s="23">
        <v>0.5</v>
      </c>
      <c r="J24" s="23">
        <v>0.5</v>
      </c>
      <c r="K24" s="23">
        <v>0.5</v>
      </c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 s="23">
        <v>0</v>
      </c>
      <c r="C25" s="27"/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f>2*10^-10</f>
        <v>2.0000000000000001E-10</v>
      </c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10</v>
      </c>
      <c r="B26" s="23">
        <v>0</v>
      </c>
      <c r="C26" s="27"/>
      <c r="D26" s="23">
        <v>0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  <c r="J26" s="23">
        <f>2*10^-10/60</f>
        <v>3.3333333333333335E-12</v>
      </c>
      <c r="K26" s="23">
        <v>0</v>
      </c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23">
        <f>1*10^-10</f>
        <v>1E-10</v>
      </c>
      <c r="C27" s="13"/>
      <c r="D27">
        <f>1*10^-10</f>
        <v>1E-10</v>
      </c>
      <c r="E27">
        <f t="shared" ref="E27:K27" si="2">1*10^-10</f>
        <v>1E-10</v>
      </c>
      <c r="F27">
        <f t="shared" si="2"/>
        <v>1E-10</v>
      </c>
      <c r="G27">
        <f t="shared" si="2"/>
        <v>1E-10</v>
      </c>
      <c r="H27">
        <f t="shared" si="2"/>
        <v>1E-10</v>
      </c>
      <c r="I27">
        <f t="shared" si="2"/>
        <v>1E-10</v>
      </c>
      <c r="J27">
        <f t="shared" si="2"/>
        <v>1E-10</v>
      </c>
      <c r="K27">
        <f t="shared" si="2"/>
        <v>1E-10</v>
      </c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10</v>
      </c>
      <c r="B28" s="13">
        <v>0</v>
      </c>
      <c r="C28" s="13"/>
      <c r="D28">
        <v>0</v>
      </c>
      <c r="E28">
        <v>0</v>
      </c>
      <c r="F28">
        <v>0</v>
      </c>
      <c r="G28">
        <v>0</v>
      </c>
      <c r="H28">
        <v>0</v>
      </c>
      <c r="I28" s="13">
        <v>0</v>
      </c>
      <c r="J28" s="13">
        <v>0</v>
      </c>
      <c r="K28" s="13">
        <v>0</v>
      </c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24</v>
      </c>
      <c r="B30" s="22">
        <v>0</v>
      </c>
      <c r="C30" s="11"/>
      <c r="D30" s="22">
        <v>1</v>
      </c>
      <c r="E30" s="30">
        <v>2</v>
      </c>
      <c r="F30" s="30">
        <v>3</v>
      </c>
      <c r="G30" s="30">
        <v>4</v>
      </c>
      <c r="H30" s="30">
        <v>5</v>
      </c>
      <c r="I30" s="30">
        <v>6</v>
      </c>
      <c r="J30" s="22">
        <v>7</v>
      </c>
      <c r="K30" s="22">
        <v>8</v>
      </c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13</v>
      </c>
      <c r="B31">
        <v>0</v>
      </c>
      <c r="D31">
        <v>120</v>
      </c>
      <c r="E31" s="23">
        <v>125</v>
      </c>
      <c r="F31" s="23">
        <v>130</v>
      </c>
      <c r="G31" s="23">
        <v>135</v>
      </c>
      <c r="H31" s="23">
        <v>145</v>
      </c>
      <c r="I31" s="23">
        <v>150</v>
      </c>
      <c r="J31">
        <v>1020</v>
      </c>
      <c r="K31">
        <v>1080</v>
      </c>
    </row>
    <row r="32" spans="1:119">
      <c r="A32" s="10" t="s">
        <v>14</v>
      </c>
      <c r="B32">
        <f>B13*(1+B14-B12*B18*B16*B15)</f>
        <v>3.3611111111111112E-3</v>
      </c>
      <c r="D32">
        <f>D13*(1+D14-D12*D18*D16*D15)</f>
        <v>3.3611111111111112E-3</v>
      </c>
      <c r="E32">
        <f t="shared" ref="E32:K32" si="3">E13*(1+E14-E12*E18*E16*E15)</f>
        <v>3.3611111111111112E-3</v>
      </c>
      <c r="F32">
        <f t="shared" si="3"/>
        <v>3.3611111111111112E-3</v>
      </c>
      <c r="G32">
        <f t="shared" si="3"/>
        <v>3.3611111111111112E-3</v>
      </c>
      <c r="H32">
        <f t="shared" si="3"/>
        <v>3.3611111111111112E-3</v>
      </c>
      <c r="I32">
        <f t="shared" si="3"/>
        <v>3.3611111111111112E-3</v>
      </c>
      <c r="J32">
        <f t="shared" si="3"/>
        <v>3.3611111111111112E-3</v>
      </c>
      <c r="K32">
        <f t="shared" si="3"/>
        <v>3.3611111111111112E-3</v>
      </c>
    </row>
    <row r="33" spans="1:11">
      <c r="A33" s="10" t="s">
        <v>11</v>
      </c>
      <c r="B33">
        <f>1/B11*(B20+B22*B24*B15+(1-B12)*(B25+B27)*B19*B17*B15)</f>
        <v>5.977275474434908E-13</v>
      </c>
      <c r="D33">
        <f t="shared" ref="D33:K33" si="4">1/D11*(D20+D22*D24*D15+(1-D12)*(D25+D27)*D19*D17*D15)</f>
        <v>5.977275474434908E-13</v>
      </c>
      <c r="E33">
        <f t="shared" si="4"/>
        <v>2.4508297148276598E-9</v>
      </c>
      <c r="F33">
        <f t="shared" si="4"/>
        <v>2.4508297148276598E-9</v>
      </c>
      <c r="G33">
        <f t="shared" si="4"/>
        <v>3.6759457084677675E-9</v>
      </c>
      <c r="H33">
        <f t="shared" si="4"/>
        <v>3.6759457084677675E-9</v>
      </c>
      <c r="I33">
        <f t="shared" si="4"/>
        <v>5.977275474434908E-13</v>
      </c>
      <c r="J33">
        <f t="shared" si="4"/>
        <v>5.977275474434908E-13</v>
      </c>
      <c r="K33">
        <f t="shared" si="4"/>
        <v>1.087271848180829E-12</v>
      </c>
    </row>
    <row r="34" spans="1:11">
      <c r="A34" s="10" t="s">
        <v>12</v>
      </c>
      <c r="B34">
        <f>1/B11*(B21+B23*B24*B15+(1-B12)*(B26+B28)*B19*B17*B15)</f>
        <v>0</v>
      </c>
      <c r="D34">
        <f t="shared" ref="D34:K34" si="5">1/D11*(D21+D23*D24*D15+(1-D12)*(D26+D28)*D19*D17*D15)</f>
        <v>4.9004639745604332E-10</v>
      </c>
      <c r="E34">
        <f t="shared" si="5"/>
        <v>0</v>
      </c>
      <c r="F34">
        <f t="shared" si="5"/>
        <v>1.2251159936401083E-10</v>
      </c>
      <c r="G34">
        <f t="shared" si="5"/>
        <v>0</v>
      </c>
      <c r="H34">
        <f t="shared" si="5"/>
        <v>-7.3506959618406488E-10</v>
      </c>
      <c r="I34">
        <f t="shared" si="5"/>
        <v>0</v>
      </c>
      <c r="J34">
        <f t="shared" si="5"/>
        <v>8.1590716789556381E-15</v>
      </c>
      <c r="K34">
        <f t="shared" si="5"/>
        <v>0</v>
      </c>
    </row>
    <row r="35" spans="1:11">
      <c r="A35" s="10" t="s">
        <v>15</v>
      </c>
      <c r="B35">
        <f>0.1*10^-9</f>
        <v>1.0000000000000002E-10</v>
      </c>
      <c r="C35" s="14"/>
      <c r="D35" s="23">
        <f>C63</f>
        <v>1.2583469407683283E-10</v>
      </c>
      <c r="E35" s="23">
        <f>C68</f>
        <v>6.2181103699542246E-9</v>
      </c>
      <c r="F35" s="23">
        <f>C73</f>
        <v>1.8266238840549892E-8</v>
      </c>
      <c r="G35" s="23">
        <f>C78</f>
        <v>3.1636435950131226E-8</v>
      </c>
      <c r="H35" s="23">
        <f>C88</f>
        <v>6.6739329048303512E-8</v>
      </c>
      <c r="I35" s="23">
        <f>C93</f>
        <v>7.4716145162688681E-8</v>
      </c>
      <c r="J35" s="23">
        <f>C267</f>
        <v>4.1812464616336852E-9</v>
      </c>
      <c r="K35" s="23">
        <f>C279</f>
        <v>3.4638399202386221E-9</v>
      </c>
    </row>
    <row r="36" spans="1:11">
      <c r="A36" s="10" t="s">
        <v>19</v>
      </c>
      <c r="B36">
        <f>B35-(1/B32)*(B33-B34/B32)</f>
        <v>-7.7836295107154269E-11</v>
      </c>
      <c r="D36">
        <f>D35-(1/D32)*(D33-D34/D32)</f>
        <v>4.3378141503148111E-5</v>
      </c>
      <c r="E36">
        <f t="shared" ref="E36:H36" si="6">E35-(1/E32)*(E33-E34/E32)</f>
        <v>-7.2295436676885367E-7</v>
      </c>
      <c r="F36">
        <f t="shared" si="6"/>
        <v>1.0133642137889026E-5</v>
      </c>
      <c r="G36">
        <f t="shared" si="6"/>
        <v>-1.0620333616105269E-6</v>
      </c>
      <c r="H36">
        <f t="shared" si="6"/>
        <v>-6.6094220725636046E-5</v>
      </c>
      <c r="I36">
        <f>I35-(1/I32)*(I33-I34/I32)</f>
        <v>7.4538308867581524E-8</v>
      </c>
      <c r="J36">
        <f>J35-(1/J32)*(J33-J34/J32)</f>
        <v>4.7256393104324462E-9</v>
      </c>
      <c r="K36">
        <f>K35-(1/K32)*(K33-K34/K32)</f>
        <v>3.1403540811104414E-9</v>
      </c>
    </row>
    <row r="38" spans="1:11">
      <c r="A38" s="17"/>
      <c r="B38" s="17" t="s">
        <v>17</v>
      </c>
      <c r="C38" s="17" t="s">
        <v>18</v>
      </c>
      <c r="D38" s="17" t="s">
        <v>20</v>
      </c>
      <c r="E38" s="17" t="s">
        <v>21</v>
      </c>
    </row>
    <row r="39" spans="1:11">
      <c r="B39" s="16">
        <v>0</v>
      </c>
      <c r="C39" s="16">
        <f>B35</f>
        <v>1.0000000000000002E-10</v>
      </c>
      <c r="D39" s="13">
        <f>B39/60</f>
        <v>0</v>
      </c>
      <c r="E39">
        <f t="shared" ref="E39:E102" si="7">C39*10^9</f>
        <v>0.10000000000000002</v>
      </c>
    </row>
    <row r="40" spans="1:11">
      <c r="B40">
        <f>B39+5</f>
        <v>5</v>
      </c>
      <c r="C40">
        <f>$B$36*EXP(-$B$32*B40)+(1/$B$32)*($B$33+$B$34*(B40-1/$B$32))</f>
        <v>1.0129715197283819E-10</v>
      </c>
      <c r="D40" s="13">
        <f t="shared" ref="D40:D103" si="8">B40/60</f>
        <v>8.3333333333333329E-2</v>
      </c>
      <c r="E40">
        <f t="shared" si="7"/>
        <v>0.10129715197283819</v>
      </c>
    </row>
    <row r="41" spans="1:11">
      <c r="B41">
        <f>B40+5</f>
        <v>10</v>
      </c>
      <c r="C41">
        <f t="shared" ref="C41:C63" si="9">$B$36*EXP(-$B$32*B41)+(1/$B$32)*($B$33+$B$34*(B41-1/$B$32))</f>
        <v>1.0257268673948327E-10</v>
      </c>
      <c r="D41" s="13">
        <f t="shared" si="8"/>
        <v>0.16666666666666666</v>
      </c>
      <c r="E41">
        <f t="shared" si="7"/>
        <v>0.10257268673948328</v>
      </c>
    </row>
    <row r="42" spans="1:11">
      <c r="B42">
        <f t="shared" ref="B42:B63" si="10">B41+5</f>
        <v>15</v>
      </c>
      <c r="C42">
        <f t="shared" si="9"/>
        <v>1.0382696455348565E-10</v>
      </c>
      <c r="D42" s="13">
        <f t="shared" si="8"/>
        <v>0.25</v>
      </c>
      <c r="E42">
        <f t="shared" si="7"/>
        <v>0.10382696455348565</v>
      </c>
    </row>
    <row r="43" spans="1:11">
      <c r="B43">
        <f t="shared" si="10"/>
        <v>20</v>
      </c>
      <c r="C43">
        <f t="shared" si="9"/>
        <v>1.0506033966472343E-10</v>
      </c>
      <c r="D43" s="13">
        <f t="shared" si="8"/>
        <v>0.33333333333333331</v>
      </c>
      <c r="E43">
        <f t="shared" si="7"/>
        <v>0.10506033966472343</v>
      </c>
    </row>
    <row r="44" spans="1:11">
      <c r="B44">
        <f t="shared" si="10"/>
        <v>25</v>
      </c>
      <c r="C44">
        <f t="shared" si="9"/>
        <v>1.0627316041945455E-10</v>
      </c>
      <c r="D44" s="13">
        <f t="shared" si="8"/>
        <v>0.41666666666666669</v>
      </c>
      <c r="E44">
        <f t="shared" si="7"/>
        <v>0.10627316041945455</v>
      </c>
    </row>
    <row r="45" spans="1:11">
      <c r="B45">
        <f t="shared" si="10"/>
        <v>30</v>
      </c>
      <c r="C45">
        <f t="shared" si="9"/>
        <v>1.0746576935870122E-10</v>
      </c>
      <c r="D45" s="13">
        <f t="shared" si="8"/>
        <v>0.5</v>
      </c>
      <c r="E45">
        <f t="shared" si="7"/>
        <v>0.10746576935870122</v>
      </c>
    </row>
    <row r="46" spans="1:11">
      <c r="B46">
        <f t="shared" si="10"/>
        <v>35</v>
      </c>
      <c r="C46">
        <f t="shared" si="9"/>
        <v>1.0863850331499504E-10</v>
      </c>
      <c r="D46" s="13">
        <f t="shared" si="8"/>
        <v>0.58333333333333337</v>
      </c>
      <c r="E46">
        <f t="shared" si="7"/>
        <v>0.10863850331499504</v>
      </c>
    </row>
    <row r="47" spans="1:11">
      <c r="B47">
        <f t="shared" si="10"/>
        <v>40</v>
      </c>
      <c r="C47">
        <f t="shared" si="9"/>
        <v>1.0979169350750966E-10</v>
      </c>
      <c r="D47" s="13">
        <f t="shared" si="8"/>
        <v>0.66666666666666663</v>
      </c>
      <c r="E47">
        <f t="shared" si="7"/>
        <v>0.10979169350750967</v>
      </c>
    </row>
    <row r="48" spans="1:11">
      <c r="B48">
        <f t="shared" si="10"/>
        <v>45</v>
      </c>
      <c r="C48">
        <f t="shared" si="9"/>
        <v>1.1092566563560823E-10</v>
      </c>
      <c r="D48" s="13">
        <f t="shared" si="8"/>
        <v>0.75</v>
      </c>
      <c r="E48">
        <f t="shared" si="7"/>
        <v>0.11092566563560823</v>
      </c>
    </row>
    <row r="49" spans="2:5">
      <c r="B49">
        <f t="shared" si="10"/>
        <v>50</v>
      </c>
      <c r="C49">
        <f t="shared" si="9"/>
        <v>1.120407399708316E-10</v>
      </c>
      <c r="D49" s="13">
        <f t="shared" si="8"/>
        <v>0.83333333333333337</v>
      </c>
      <c r="E49">
        <f t="shared" si="7"/>
        <v>0.11204073997083161</v>
      </c>
    </row>
    <row r="50" spans="2:5">
      <c r="B50">
        <f t="shared" si="10"/>
        <v>55</v>
      </c>
      <c r="C50">
        <f t="shared" si="9"/>
        <v>1.1313723144735384E-10</v>
      </c>
      <c r="D50" s="13">
        <f t="shared" si="8"/>
        <v>0.91666666666666663</v>
      </c>
      <c r="E50">
        <f t="shared" si="7"/>
        <v>0.11313723144735384</v>
      </c>
    </row>
    <row r="51" spans="2:5">
      <c r="B51">
        <f t="shared" si="10"/>
        <v>60</v>
      </c>
      <c r="C51">
        <f t="shared" si="9"/>
        <v>1.1421544975093005E-10</v>
      </c>
      <c r="D51" s="13">
        <f t="shared" si="8"/>
        <v>1</v>
      </c>
      <c r="E51">
        <f t="shared" si="7"/>
        <v>0.11421544975093005</v>
      </c>
    </row>
    <row r="52" spans="2:5">
      <c r="B52">
        <f t="shared" si="10"/>
        <v>65</v>
      </c>
      <c r="C52">
        <f t="shared" si="9"/>
        <v>1.15275699406362E-10</v>
      </c>
      <c r="D52" s="13">
        <f t="shared" si="8"/>
        <v>1.0833333333333333</v>
      </c>
      <c r="E52">
        <f t="shared" si="7"/>
        <v>0.11527569940636199</v>
      </c>
    </row>
    <row r="53" spans="2:5">
      <c r="B53">
        <f t="shared" si="10"/>
        <v>70</v>
      </c>
      <c r="C53">
        <f t="shared" si="9"/>
        <v>1.1631827986350602E-10</v>
      </c>
      <c r="D53" s="13">
        <f t="shared" si="8"/>
        <v>1.1666666666666667</v>
      </c>
      <c r="E53">
        <f t="shared" si="7"/>
        <v>0.11631827986350601</v>
      </c>
    </row>
    <row r="54" spans="2:5">
      <c r="B54">
        <f t="shared" si="10"/>
        <v>75</v>
      </c>
      <c r="C54">
        <f t="shared" si="9"/>
        <v>1.1734348558184773E-10</v>
      </c>
      <c r="D54" s="13">
        <f t="shared" si="8"/>
        <v>1.25</v>
      </c>
      <c r="E54">
        <f t="shared" si="7"/>
        <v>0.11734348558184773</v>
      </c>
    </row>
    <row r="55" spans="2:5">
      <c r="B55">
        <f t="shared" si="10"/>
        <v>80</v>
      </c>
      <c r="C55">
        <f t="shared" si="9"/>
        <v>1.1835160611366712E-10</v>
      </c>
      <c r="D55" s="13">
        <f t="shared" si="8"/>
        <v>1.3333333333333333</v>
      </c>
      <c r="E55">
        <f t="shared" si="7"/>
        <v>0.11835160611366712</v>
      </c>
    </row>
    <row r="56" spans="2:5">
      <c r="B56">
        <f t="shared" si="10"/>
        <v>85</v>
      </c>
      <c r="C56">
        <f t="shared" si="9"/>
        <v>1.1934292618581782E-10</v>
      </c>
      <c r="D56" s="13">
        <f t="shared" si="8"/>
        <v>1.4166666666666667</v>
      </c>
      <c r="E56">
        <f t="shared" si="7"/>
        <v>0.11934292618581782</v>
      </c>
    </row>
    <row r="57" spans="2:5">
      <c r="B57">
        <f t="shared" si="10"/>
        <v>90</v>
      </c>
      <c r="C57">
        <f t="shared" si="9"/>
        <v>1.2031772578014343E-10</v>
      </c>
      <c r="D57" s="13">
        <f t="shared" si="8"/>
        <v>1.5</v>
      </c>
      <c r="E57">
        <f t="shared" si="7"/>
        <v>0.12031772578014342</v>
      </c>
    </row>
    <row r="58" spans="2:5">
      <c r="B58">
        <f t="shared" si="10"/>
        <v>95</v>
      </c>
      <c r="C58">
        <f t="shared" si="9"/>
        <v>1.2127628021255377E-10</v>
      </c>
      <c r="D58" s="13">
        <f t="shared" si="8"/>
        <v>1.5833333333333333</v>
      </c>
      <c r="E58">
        <f t="shared" si="7"/>
        <v>0.12127628021255377</v>
      </c>
    </row>
    <row r="59" spans="2:5">
      <c r="B59">
        <f t="shared" si="10"/>
        <v>100</v>
      </c>
      <c r="C59">
        <f t="shared" si="9"/>
        <v>1.222188602107832E-10</v>
      </c>
      <c r="D59" s="13">
        <f t="shared" si="8"/>
        <v>1.6666666666666667</v>
      </c>
      <c r="E59">
        <f t="shared" si="7"/>
        <v>0.12221886021078321</v>
      </c>
    </row>
    <row r="60" spans="2:5">
      <c r="B60">
        <f t="shared" si="10"/>
        <v>105</v>
      </c>
      <c r="C60">
        <f t="shared" si="9"/>
        <v>1.2314573199085327E-10</v>
      </c>
      <c r="D60" s="13">
        <f t="shared" si="8"/>
        <v>1.75</v>
      </c>
      <c r="E60">
        <f t="shared" si="7"/>
        <v>0.12314573199085327</v>
      </c>
    </row>
    <row r="61" spans="2:5">
      <c r="B61">
        <f t="shared" si="10"/>
        <v>110</v>
      </c>
      <c r="C61">
        <f t="shared" si="9"/>
        <v>1.2405715733226089E-10</v>
      </c>
      <c r="D61" s="13">
        <f t="shared" si="8"/>
        <v>1.8333333333333333</v>
      </c>
      <c r="E61">
        <f t="shared" si="7"/>
        <v>0.12405715733226089</v>
      </c>
    </row>
    <row r="62" spans="2:5">
      <c r="B62">
        <f t="shared" si="10"/>
        <v>115</v>
      </c>
      <c r="C62">
        <f t="shared" si="9"/>
        <v>1.2495339365191361E-10</v>
      </c>
      <c r="D62" s="13">
        <f t="shared" si="8"/>
        <v>1.9166666666666667</v>
      </c>
      <c r="E62">
        <f t="shared" si="7"/>
        <v>0.12495339365191362</v>
      </c>
    </row>
    <row r="63" spans="2:5">
      <c r="B63" s="16">
        <f t="shared" si="10"/>
        <v>120</v>
      </c>
      <c r="C63">
        <f t="shared" si="9"/>
        <v>1.2583469407683283E-10</v>
      </c>
      <c r="D63" s="13">
        <f t="shared" si="8"/>
        <v>2</v>
      </c>
      <c r="E63">
        <f t="shared" si="7"/>
        <v>0.12583469407683281</v>
      </c>
    </row>
    <row r="64" spans="2:5">
      <c r="B64">
        <f>B63+1</f>
        <v>121</v>
      </c>
      <c r="C64">
        <f>$D$36*EXP(-$D$32*(B64-120))+(1/$D$32)*($D$33+$D$34*((B64-120)-1/$D$32))</f>
        <v>3.7075809634326724E-10</v>
      </c>
      <c r="D64" s="13">
        <f t="shared" si="8"/>
        <v>2.0166666666666666</v>
      </c>
      <c r="E64">
        <f t="shared" si="7"/>
        <v>0.37075809634326723</v>
      </c>
    </row>
    <row r="65" spans="2:5">
      <c r="B65">
        <f t="shared" ref="B65:B93" si="11">B64+1</f>
        <v>122</v>
      </c>
      <c r="C65">
        <f t="shared" ref="C65:C68" si="12">$D$36*EXP(-$D$32*(B65-120))+(1/$D$32)*($D$33+$D$34*((B65-120)-1/$D$32))</f>
        <v>1.1040834349136902E-9</v>
      </c>
      <c r="D65" s="13">
        <f t="shared" si="8"/>
        <v>2.0333333333333332</v>
      </c>
      <c r="E65">
        <f t="shared" si="7"/>
        <v>1.1040834349136901</v>
      </c>
    </row>
    <row r="66" spans="2:5">
      <c r="B66">
        <f t="shared" si="11"/>
        <v>123</v>
      </c>
      <c r="C66">
        <f t="shared" si="12"/>
        <v>2.324171892282797E-9</v>
      </c>
      <c r="D66" s="13">
        <f t="shared" si="8"/>
        <v>2.0499999999999998</v>
      </c>
      <c r="E66">
        <f t="shared" si="7"/>
        <v>2.3241718922827972</v>
      </c>
    </row>
    <row r="67" spans="2:5">
      <c r="B67">
        <f t="shared" si="11"/>
        <v>124</v>
      </c>
      <c r="C67">
        <f t="shared" si="12"/>
        <v>4.02939014995657E-9</v>
      </c>
      <c r="D67" s="13">
        <f t="shared" si="8"/>
        <v>2.0666666666666669</v>
      </c>
      <c r="E67">
        <f t="shared" si="7"/>
        <v>4.0293901499565701</v>
      </c>
    </row>
    <row r="68" spans="2:5">
      <c r="B68" s="16">
        <f t="shared" si="11"/>
        <v>125</v>
      </c>
      <c r="C68">
        <f t="shared" si="12"/>
        <v>6.2181103699542246E-9</v>
      </c>
      <c r="D68" s="13">
        <f t="shared" si="8"/>
        <v>2.0833333333333335</v>
      </c>
      <c r="E68">
        <f t="shared" si="7"/>
        <v>6.2181103699542248</v>
      </c>
    </row>
    <row r="69" spans="2:5">
      <c r="B69">
        <f t="shared" si="11"/>
        <v>126</v>
      </c>
      <c r="C69">
        <f>$E$36*EXP(-$E$32*(B69-125))+(1/$E$32)*($E$33+$E$34*((B69-125)-1/$E$32))</f>
        <v>8.643961263980596E-9</v>
      </c>
      <c r="D69" s="13">
        <f t="shared" si="8"/>
        <v>2.1</v>
      </c>
      <c r="E69">
        <f t="shared" si="7"/>
        <v>8.6439612639805965</v>
      </c>
    </row>
    <row r="70" spans="2:5">
      <c r="B70">
        <f t="shared" si="11"/>
        <v>127</v>
      </c>
      <c r="C70">
        <f t="shared" ref="C70:C73" si="13">$E$36*EXP(-$E$32*(B70-125))+(1/$E$32)*($E$33+$E$34*((B70-125)-1/$E$32))</f>
        <v>1.1061672290775371E-8</v>
      </c>
      <c r="D70" s="13">
        <f t="shared" si="8"/>
        <v>2.1166666666666667</v>
      </c>
      <c r="E70">
        <f t="shared" si="7"/>
        <v>11.061672290775372</v>
      </c>
    </row>
    <row r="71" spans="2:5">
      <c r="B71">
        <f t="shared" si="11"/>
        <v>128</v>
      </c>
      <c r="C71">
        <f t="shared" si="13"/>
        <v>1.347127076340986E-8</v>
      </c>
      <c r="D71" s="13">
        <f t="shared" si="8"/>
        <v>2.1333333333333333</v>
      </c>
      <c r="E71">
        <f t="shared" si="7"/>
        <v>13.47127076340986</v>
      </c>
    </row>
    <row r="72" spans="2:5">
      <c r="B72">
        <f t="shared" si="11"/>
        <v>129</v>
      </c>
      <c r="C72">
        <f t="shared" si="13"/>
        <v>1.5872783903307149E-8</v>
      </c>
      <c r="D72" s="13">
        <f t="shared" si="8"/>
        <v>2.15</v>
      </c>
      <c r="E72">
        <f t="shared" si="7"/>
        <v>15.872783903307148</v>
      </c>
    </row>
    <row r="73" spans="2:5">
      <c r="B73" s="16">
        <f t="shared" si="11"/>
        <v>130</v>
      </c>
      <c r="C73">
        <f t="shared" si="13"/>
        <v>1.8266238840549892E-8</v>
      </c>
      <c r="D73" s="13">
        <f t="shared" si="8"/>
        <v>2.1666666666666665</v>
      </c>
      <c r="E73">
        <f t="shared" si="7"/>
        <v>18.266238840549892</v>
      </c>
    </row>
    <row r="74" spans="2:5">
      <c r="B74">
        <f t="shared" si="11"/>
        <v>131</v>
      </c>
      <c r="C74">
        <f>$F$36*EXP(-$F$32*(B74-130))+(1/$F$32)*($F$33+$F$34*((B74-130)-1/$F$32))</f>
        <v>2.0712849842314117E-8</v>
      </c>
      <c r="D74" s="13">
        <f t="shared" si="8"/>
        <v>2.1833333333333331</v>
      </c>
      <c r="E74">
        <f t="shared" si="7"/>
        <v>20.712849842314117</v>
      </c>
    </row>
    <row r="75" spans="2:5">
      <c r="B75">
        <f t="shared" si="11"/>
        <v>132</v>
      </c>
      <c r="C75">
        <f t="shared" ref="C75:C78" si="14">$F$36*EXP(-$F$32*(B75-130))+(1/$F$32)*($F$33+$F$34*((B75-130)-1/$F$32))</f>
        <v>2.3273557259243706E-8</v>
      </c>
      <c r="D75" s="13">
        <f t="shared" si="8"/>
        <v>2.2000000000000002</v>
      </c>
      <c r="E75">
        <f t="shared" si="7"/>
        <v>23.273557259243706</v>
      </c>
    </row>
    <row r="76" spans="2:5">
      <c r="B76">
        <f t="shared" si="11"/>
        <v>133</v>
      </c>
      <c r="C76">
        <f t="shared" si="14"/>
        <v>2.5947978244362455E-8</v>
      </c>
      <c r="D76" s="13">
        <f t="shared" si="8"/>
        <v>2.2166666666666668</v>
      </c>
      <c r="E76">
        <f t="shared" si="7"/>
        <v>25.947978244362456</v>
      </c>
    </row>
    <row r="77" spans="2:5">
      <c r="B77">
        <f t="shared" si="11"/>
        <v>134</v>
      </c>
      <c r="C77">
        <f t="shared" si="14"/>
        <v>2.8735731235334926E-8</v>
      </c>
      <c r="D77" s="13">
        <f t="shared" si="8"/>
        <v>2.2333333333333334</v>
      </c>
      <c r="E77">
        <f t="shared" si="7"/>
        <v>28.735731235334924</v>
      </c>
    </row>
    <row r="78" spans="2:5">
      <c r="B78" s="16">
        <f t="shared" si="11"/>
        <v>135</v>
      </c>
      <c r="C78">
        <f t="shared" si="14"/>
        <v>3.1636435950131226E-8</v>
      </c>
      <c r="D78" s="13">
        <f t="shared" si="8"/>
        <v>2.25</v>
      </c>
      <c r="E78">
        <f t="shared" si="7"/>
        <v>31.636435950131226</v>
      </c>
    </row>
    <row r="79" spans="2:5">
      <c r="B79">
        <f t="shared" si="11"/>
        <v>136</v>
      </c>
      <c r="C79">
        <f>$G$36*EXP(-$G$32*(B79-135))+(1/$G$32)*($G$33+$G$34*((B79-135)-1/$G$32))</f>
        <v>3.5200055866092656E-8</v>
      </c>
      <c r="D79" s="13">
        <f t="shared" si="8"/>
        <v>2.2666666666666666</v>
      </c>
      <c r="E79">
        <f t="shared" si="7"/>
        <v>35.200055866092654</v>
      </c>
    </row>
    <row r="80" spans="2:5">
      <c r="B80">
        <f t="shared" si="11"/>
        <v>137</v>
      </c>
      <c r="C80">
        <f t="shared" ref="C80:C88" si="15">$G$36*EXP(-$G$32*(B80-135))+(1/$G$32)*($G$33+$G$34*((B80-135)-1/$G$32))</f>
        <v>3.8751718166253653E-8</v>
      </c>
      <c r="D80" s="13">
        <f t="shared" si="8"/>
        <v>2.2833333333333332</v>
      </c>
      <c r="E80">
        <f t="shared" si="7"/>
        <v>38.751718166253653</v>
      </c>
    </row>
    <row r="81" spans="2:5">
      <c r="B81">
        <f t="shared" si="11"/>
        <v>138</v>
      </c>
      <c r="C81">
        <f t="shared" si="15"/>
        <v>4.2291462974022191E-8</v>
      </c>
      <c r="D81" s="13">
        <f t="shared" si="8"/>
        <v>2.2999999999999998</v>
      </c>
      <c r="E81">
        <f t="shared" si="7"/>
        <v>42.291462974022188</v>
      </c>
    </row>
    <row r="82" spans="2:5">
      <c r="B82">
        <f t="shared" si="11"/>
        <v>139</v>
      </c>
      <c r="C82">
        <f t="shared" si="15"/>
        <v>4.5819330278173112E-8</v>
      </c>
      <c r="D82" s="13">
        <f t="shared" si="8"/>
        <v>2.3166666666666669</v>
      </c>
      <c r="E82">
        <f t="shared" si="7"/>
        <v>45.819330278173112</v>
      </c>
    </row>
    <row r="83" spans="2:5">
      <c r="B83">
        <f t="shared" si="11"/>
        <v>140</v>
      </c>
      <c r="C83">
        <f t="shared" si="15"/>
        <v>4.9335359933300437E-8</v>
      </c>
      <c r="D83" s="13">
        <f t="shared" si="8"/>
        <v>2.3333333333333335</v>
      </c>
      <c r="E83">
        <f t="shared" si="7"/>
        <v>49.335359933300438</v>
      </c>
    </row>
    <row r="84" spans="2:5">
      <c r="B84">
        <f t="shared" si="11"/>
        <v>141</v>
      </c>
      <c r="C84">
        <f t="shared" si="15"/>
        <v>5.2839591660267781E-8</v>
      </c>
      <c r="D84" s="13">
        <f t="shared" si="8"/>
        <v>2.35</v>
      </c>
      <c r="E84">
        <f t="shared" si="7"/>
        <v>52.839591660267779</v>
      </c>
    </row>
    <row r="85" spans="2:5">
      <c r="B85">
        <f t="shared" si="11"/>
        <v>142</v>
      </c>
      <c r="C85">
        <f t="shared" si="15"/>
        <v>5.6332065046655794E-8</v>
      </c>
      <c r="D85" s="13">
        <f t="shared" si="8"/>
        <v>2.3666666666666667</v>
      </c>
      <c r="E85">
        <f t="shared" si="7"/>
        <v>56.332065046655792</v>
      </c>
    </row>
    <row r="86" spans="2:5">
      <c r="B86">
        <f t="shared" si="11"/>
        <v>143</v>
      </c>
      <c r="C86">
        <f t="shared" si="15"/>
        <v>5.9812819547210455E-8</v>
      </c>
      <c r="D86" s="13">
        <f t="shared" si="8"/>
        <v>2.3833333333333333</v>
      </c>
      <c r="E86">
        <f t="shared" si="7"/>
        <v>59.812819547210452</v>
      </c>
    </row>
    <row r="87" spans="2:5">
      <c r="B87">
        <f t="shared" si="11"/>
        <v>144</v>
      </c>
      <c r="C87">
        <f t="shared" si="15"/>
        <v>6.3281894484289244E-8</v>
      </c>
      <c r="D87" s="13">
        <f t="shared" si="8"/>
        <v>2.4</v>
      </c>
      <c r="E87">
        <f t="shared" si="7"/>
        <v>63.281894484289246</v>
      </c>
    </row>
    <row r="88" spans="2:5">
      <c r="B88" s="16">
        <f t="shared" si="11"/>
        <v>145</v>
      </c>
      <c r="C88">
        <f t="shared" si="15"/>
        <v>6.6739329048303512E-8</v>
      </c>
      <c r="D88" s="13">
        <f t="shared" si="8"/>
        <v>2.4166666666666665</v>
      </c>
      <c r="E88">
        <f t="shared" si="7"/>
        <v>66.739329048303517</v>
      </c>
    </row>
    <row r="89" spans="2:5">
      <c r="B89">
        <f t="shared" si="11"/>
        <v>146</v>
      </c>
      <c r="C89">
        <f>$H$36*EXP(-$H$32*(B89-145))+(1/$H$32)*($H$33+$H$34*((B89-145)-1/$H$32))</f>
        <v>6.9818038929403674E-8</v>
      </c>
      <c r="D89" s="13">
        <f t="shared" si="8"/>
        <v>2.4333333333333331</v>
      </c>
      <c r="E89">
        <f t="shared" si="7"/>
        <v>69.81803892940367</v>
      </c>
    </row>
    <row r="90" spans="2:5">
      <c r="B90">
        <f t="shared" si="11"/>
        <v>147</v>
      </c>
      <c r="C90">
        <f t="shared" ref="C90:C93" si="16">$H$36*EXP(-$H$32*(B90-145))+(1/$H$32)*($H$33+$H$34*((B90-145)-1/$H$32))</f>
        <v>7.2152582641490308E-8</v>
      </c>
      <c r="D90" s="13">
        <f t="shared" si="8"/>
        <v>2.4500000000000002</v>
      </c>
      <c r="E90">
        <f t="shared" si="7"/>
        <v>72.152582641490312</v>
      </c>
    </row>
    <row r="91" spans="2:5">
      <c r="B91">
        <f t="shared" si="11"/>
        <v>148</v>
      </c>
      <c r="C91">
        <f t="shared" si="16"/>
        <v>7.3745457210999156E-8</v>
      </c>
      <c r="D91" s="13">
        <f t="shared" si="8"/>
        <v>2.4666666666666668</v>
      </c>
      <c r="E91">
        <f t="shared" si="7"/>
        <v>73.745457210999163</v>
      </c>
    </row>
    <row r="92" spans="2:5">
      <c r="B92">
        <f t="shared" si="11"/>
        <v>149</v>
      </c>
      <c r="C92">
        <f t="shared" si="16"/>
        <v>7.4599151285672963E-8</v>
      </c>
      <c r="D92" s="13">
        <f t="shared" si="8"/>
        <v>2.4833333333333334</v>
      </c>
      <c r="E92">
        <f t="shared" si="7"/>
        <v>74.59915128567296</v>
      </c>
    </row>
    <row r="93" spans="2:5">
      <c r="B93" s="16">
        <f t="shared" si="11"/>
        <v>150</v>
      </c>
      <c r="C93">
        <f t="shared" si="16"/>
        <v>7.4716145162688681E-8</v>
      </c>
      <c r="D93" s="13">
        <f t="shared" si="8"/>
        <v>2.5</v>
      </c>
      <c r="E93">
        <f t="shared" si="7"/>
        <v>74.716145162688676</v>
      </c>
    </row>
    <row r="94" spans="2:5">
      <c r="B94">
        <f>B93+5</f>
        <v>155</v>
      </c>
      <c r="C94">
        <f>$I$36*EXP(-$I$32*(B94-150))+(1/$I$32)*($I$33+$I$34*((B94-150)-1/$I$32))</f>
        <v>7.3473954559108454E-8</v>
      </c>
      <c r="D94" s="13">
        <f t="shared" si="8"/>
        <v>2.5833333333333335</v>
      </c>
      <c r="E94">
        <f t="shared" si="7"/>
        <v>73.473954559108449</v>
      </c>
    </row>
    <row r="95" spans="2:5">
      <c r="B95">
        <f t="shared" ref="B95:B158" si="17">B94+5</f>
        <v>160</v>
      </c>
      <c r="C95">
        <f t="shared" ref="C95:C158" si="18">$I$36*EXP(-$I$32*(B95-150))+(1/$I$32)*($I$33+$I$34*((B95-150)-1/$I$32))</f>
        <v>7.2252465223360361E-8</v>
      </c>
      <c r="D95" s="13">
        <f t="shared" si="8"/>
        <v>2.6666666666666665</v>
      </c>
      <c r="E95">
        <f t="shared" si="7"/>
        <v>72.25246522336036</v>
      </c>
    </row>
    <row r="96" spans="2:5">
      <c r="B96">
        <f t="shared" si="17"/>
        <v>165</v>
      </c>
      <c r="C96">
        <f t="shared" si="18"/>
        <v>7.1051332166125864E-8</v>
      </c>
      <c r="D96" s="13">
        <f t="shared" si="8"/>
        <v>2.75</v>
      </c>
      <c r="E96">
        <f t="shared" si="7"/>
        <v>71.05133216612586</v>
      </c>
    </row>
    <row r="97" spans="2:5">
      <c r="B97">
        <f t="shared" si="17"/>
        <v>170</v>
      </c>
      <c r="C97">
        <f t="shared" si="18"/>
        <v>6.9870216147378193E-8</v>
      </c>
      <c r="D97" s="13">
        <f t="shared" si="8"/>
        <v>2.8333333333333335</v>
      </c>
      <c r="E97">
        <f t="shared" si="7"/>
        <v>69.870216147378187</v>
      </c>
    </row>
    <row r="98" spans="2:5">
      <c r="B98">
        <f t="shared" si="17"/>
        <v>175</v>
      </c>
      <c r="C98">
        <f t="shared" si="18"/>
        <v>6.8708783580569766E-8</v>
      </c>
      <c r="D98" s="13">
        <f t="shared" si="8"/>
        <v>2.9166666666666665</v>
      </c>
      <c r="E98">
        <f t="shared" si="7"/>
        <v>68.708783580569772</v>
      </c>
    </row>
    <row r="99" spans="2:5">
      <c r="B99">
        <f t="shared" si="17"/>
        <v>180</v>
      </c>
      <c r="C99">
        <f t="shared" si="18"/>
        <v>6.7566706438416105E-8</v>
      </c>
      <c r="D99" s="13">
        <f t="shared" si="8"/>
        <v>3</v>
      </c>
      <c r="E99">
        <f t="shared" si="7"/>
        <v>67.566706438416105</v>
      </c>
    </row>
    <row r="100" spans="2:5">
      <c r="B100">
        <f t="shared" si="17"/>
        <v>185</v>
      </c>
      <c r="C100">
        <f t="shared" si="18"/>
        <v>6.6443662160250111E-8</v>
      </c>
      <c r="D100" s="13">
        <f t="shared" si="8"/>
        <v>3.0833333333333335</v>
      </c>
      <c r="E100">
        <f t="shared" si="7"/>
        <v>66.443662160250113</v>
      </c>
    </row>
    <row r="101" spans="2:5">
      <c r="B101">
        <f t="shared" si="17"/>
        <v>190</v>
      </c>
      <c r="C101">
        <f t="shared" si="18"/>
        <v>6.5339333560920098E-8</v>
      </c>
      <c r="D101" s="13">
        <f t="shared" si="8"/>
        <v>3.1666666666666665</v>
      </c>
      <c r="E101">
        <f t="shared" si="7"/>
        <v>65.339333560920096</v>
      </c>
    </row>
    <row r="102" spans="2:5">
      <c r="B102">
        <f t="shared" si="17"/>
        <v>195</v>
      </c>
      <c r="C102">
        <f t="shared" si="18"/>
        <v>6.4253408741206144E-8</v>
      </c>
      <c r="D102" s="13">
        <f t="shared" si="8"/>
        <v>3.25</v>
      </c>
      <c r="E102">
        <f t="shared" si="7"/>
        <v>64.253408741206144</v>
      </c>
    </row>
    <row r="103" spans="2:5">
      <c r="B103">
        <f t="shared" si="17"/>
        <v>200</v>
      </c>
      <c r="C103">
        <f t="shared" si="18"/>
        <v>6.3185580999729356E-8</v>
      </c>
      <c r="D103" s="13">
        <f t="shared" si="8"/>
        <v>3.3333333333333335</v>
      </c>
      <c r="E103">
        <f t="shared" ref="E103:E166" si="19">C103*10^9</f>
        <v>63.185580999729353</v>
      </c>
    </row>
    <row r="104" spans="2:5">
      <c r="B104">
        <f t="shared" si="17"/>
        <v>205</v>
      </c>
      <c r="C104">
        <f t="shared" si="18"/>
        <v>6.2135548746329196E-8</v>
      </c>
      <c r="D104" s="13">
        <f t="shared" ref="D104:D167" si="20">B104/60</f>
        <v>3.4166666666666665</v>
      </c>
      <c r="E104">
        <f t="shared" si="19"/>
        <v>62.135548746329199</v>
      </c>
    </row>
    <row r="105" spans="2:5">
      <c r="B105" s="29">
        <f t="shared" si="17"/>
        <v>210</v>
      </c>
      <c r="C105">
        <f t="shared" si="18"/>
        <v>6.1103015416884328E-8</v>
      </c>
      <c r="D105" s="13">
        <f t="shared" si="20"/>
        <v>3.5</v>
      </c>
      <c r="E105">
        <f t="shared" si="19"/>
        <v>61.103015416884325</v>
      </c>
    </row>
    <row r="106" spans="2:5">
      <c r="B106">
        <f t="shared" si="17"/>
        <v>215</v>
      </c>
      <c r="C106">
        <f t="shared" si="18"/>
        <v>6.0087689389553032E-8</v>
      </c>
      <c r="D106" s="13">
        <f t="shared" si="20"/>
        <v>3.5833333333333335</v>
      </c>
      <c r="E106">
        <f t="shared" si="19"/>
        <v>60.087689389553034</v>
      </c>
    </row>
    <row r="107" spans="2:5">
      <c r="B107">
        <f t="shared" si="17"/>
        <v>220</v>
      </c>
      <c r="C107">
        <f t="shared" si="18"/>
        <v>5.9089283902409514E-8</v>
      </c>
      <c r="D107" s="13">
        <f t="shared" si="20"/>
        <v>3.6666666666666665</v>
      </c>
      <c r="E107">
        <f t="shared" si="19"/>
        <v>59.089283902409512</v>
      </c>
    </row>
    <row r="108" spans="2:5">
      <c r="B108">
        <f t="shared" si="17"/>
        <v>225</v>
      </c>
      <c r="C108">
        <f t="shared" si="18"/>
        <v>5.810751697245267E-8</v>
      </c>
      <c r="D108" s="13">
        <f t="shared" si="20"/>
        <v>3.75</v>
      </c>
      <c r="E108">
        <f t="shared" si="19"/>
        <v>58.107516972452672</v>
      </c>
    </row>
    <row r="109" spans="2:5">
      <c r="B109">
        <f t="shared" si="17"/>
        <v>230</v>
      </c>
      <c r="C109">
        <f t="shared" si="18"/>
        <v>5.7142111315964818E-8</v>
      </c>
      <c r="D109" s="13">
        <f t="shared" si="20"/>
        <v>3.8333333333333335</v>
      </c>
      <c r="E109">
        <f t="shared" si="19"/>
        <v>57.142111315964819</v>
      </c>
    </row>
    <row r="110" spans="2:5">
      <c r="B110">
        <f t="shared" si="17"/>
        <v>235</v>
      </c>
      <c r="C110">
        <f t="shared" si="18"/>
        <v>5.6192794270197435E-8</v>
      </c>
      <c r="D110" s="13">
        <f t="shared" si="20"/>
        <v>3.9166666666666665</v>
      </c>
      <c r="E110">
        <f t="shared" si="19"/>
        <v>56.192794270197432</v>
      </c>
    </row>
    <row r="111" spans="2:5">
      <c r="B111">
        <f t="shared" si="17"/>
        <v>240</v>
      </c>
      <c r="C111">
        <f t="shared" si="18"/>
        <v>5.5259297716362131E-8</v>
      </c>
      <c r="D111" s="13">
        <f t="shared" si="20"/>
        <v>4</v>
      </c>
      <c r="E111">
        <f t="shared" si="19"/>
        <v>55.259297716362134</v>
      </c>
    </row>
    <row r="112" spans="2:5">
      <c r="B112">
        <f t="shared" si="17"/>
        <v>245</v>
      </c>
      <c r="C112">
        <f t="shared" si="18"/>
        <v>5.4341358003904986E-8</v>
      </c>
      <c r="D112" s="13">
        <f t="shared" si="20"/>
        <v>4.083333333333333</v>
      </c>
      <c r="E112">
        <f t="shared" si="19"/>
        <v>54.341358003904986</v>
      </c>
    </row>
    <row r="113" spans="2:5">
      <c r="B113">
        <f t="shared" si="17"/>
        <v>250</v>
      </c>
      <c r="C113">
        <f t="shared" si="18"/>
        <v>5.3438715876042798E-8</v>
      </c>
      <c r="D113" s="13">
        <f t="shared" si="20"/>
        <v>4.166666666666667</v>
      </c>
      <c r="E113">
        <f t="shared" si="19"/>
        <v>53.438715876042799</v>
      </c>
    </row>
    <row r="114" spans="2:5">
      <c r="B114">
        <f t="shared" si="17"/>
        <v>255</v>
      </c>
      <c r="C114">
        <f t="shared" si="18"/>
        <v>5.2551116396540369E-8</v>
      </c>
      <c r="D114" s="13">
        <f t="shared" si="20"/>
        <v>4.25</v>
      </c>
      <c r="E114">
        <f t="shared" si="19"/>
        <v>52.551116396540372</v>
      </c>
    </row>
    <row r="115" spans="2:5">
      <c r="B115">
        <f t="shared" si="17"/>
        <v>260</v>
      </c>
      <c r="C115">
        <f t="shared" si="18"/>
        <v>5.1678308877707994E-8</v>
      </c>
      <c r="D115" s="13">
        <f t="shared" si="20"/>
        <v>4.333333333333333</v>
      </c>
      <c r="E115">
        <f t="shared" si="19"/>
        <v>51.678308877707991</v>
      </c>
    </row>
    <row r="116" spans="2:5">
      <c r="B116">
        <f t="shared" si="17"/>
        <v>265</v>
      </c>
      <c r="C116">
        <f t="shared" si="18"/>
        <v>5.0820046809598858E-8</v>
      </c>
      <c r="D116" s="13">
        <f t="shared" si="20"/>
        <v>4.416666666666667</v>
      </c>
      <c r="E116">
        <f t="shared" si="19"/>
        <v>50.820046809598857</v>
      </c>
    </row>
    <row r="117" spans="2:5">
      <c r="B117" s="29">
        <f t="shared" si="17"/>
        <v>270</v>
      </c>
      <c r="C117">
        <f t="shared" si="18"/>
        <v>4.9976087790386476E-8</v>
      </c>
      <c r="D117" s="13">
        <f t="shared" si="20"/>
        <v>4.5</v>
      </c>
      <c r="E117">
        <f t="shared" si="19"/>
        <v>49.976087790386472</v>
      </c>
    </row>
    <row r="118" spans="2:5">
      <c r="B118">
        <f t="shared" si="17"/>
        <v>275</v>
      </c>
      <c r="C118">
        <f t="shared" si="18"/>
        <v>4.91461934579023E-8</v>
      </c>
      <c r="D118" s="13">
        <f t="shared" si="20"/>
        <v>4.583333333333333</v>
      </c>
      <c r="E118">
        <f t="shared" si="19"/>
        <v>49.146193457902299</v>
      </c>
    </row>
    <row r="119" spans="2:5">
      <c r="B119">
        <f t="shared" si="17"/>
        <v>280</v>
      </c>
      <c r="C119">
        <f t="shared" si="18"/>
        <v>4.8330129422314271E-8</v>
      </c>
      <c r="D119" s="13">
        <f t="shared" si="20"/>
        <v>4.666666666666667</v>
      </c>
      <c r="E119">
        <f t="shared" si="19"/>
        <v>48.330129422314272</v>
      </c>
    </row>
    <row r="120" spans="2:5">
      <c r="B120">
        <f t="shared" si="17"/>
        <v>285</v>
      </c>
      <c r="C120">
        <f t="shared" si="18"/>
        <v>4.752766519992738E-8</v>
      </c>
      <c r="D120" s="13">
        <f t="shared" si="20"/>
        <v>4.75</v>
      </c>
      <c r="E120">
        <f t="shared" si="19"/>
        <v>47.527665199927377</v>
      </c>
    </row>
    <row r="121" spans="2:5">
      <c r="B121">
        <f t="shared" si="17"/>
        <v>290</v>
      </c>
      <c r="C121">
        <f t="shared" si="18"/>
        <v>4.6738574148087322E-8</v>
      </c>
      <c r="D121" s="13">
        <f t="shared" si="20"/>
        <v>4.833333333333333</v>
      </c>
      <c r="E121">
        <f t="shared" si="19"/>
        <v>46.738574148087324</v>
      </c>
    </row>
    <row r="122" spans="2:5">
      <c r="B122">
        <f t="shared" si="17"/>
        <v>295</v>
      </c>
      <c r="C122">
        <f t="shared" si="18"/>
        <v>4.5962633401169076E-8</v>
      </c>
      <c r="D122" s="13">
        <f t="shared" si="20"/>
        <v>4.916666666666667</v>
      </c>
      <c r="E122">
        <f t="shared" si="19"/>
        <v>45.962633401169079</v>
      </c>
    </row>
    <row r="123" spans="2:5">
      <c r="B123">
        <f t="shared" si="17"/>
        <v>300</v>
      </c>
      <c r="C123">
        <f t="shared" si="18"/>
        <v>4.5199623807632234E-8</v>
      </c>
      <c r="D123" s="13">
        <f t="shared" si="20"/>
        <v>5</v>
      </c>
      <c r="E123">
        <f t="shared" si="19"/>
        <v>45.199623807632236</v>
      </c>
    </row>
    <row r="124" spans="2:5">
      <c r="B124">
        <f t="shared" si="17"/>
        <v>305</v>
      </c>
      <c r="C124">
        <f t="shared" si="18"/>
        <v>4.4449329868125264E-8</v>
      </c>
      <c r="D124" s="13">
        <f t="shared" si="20"/>
        <v>5.083333333333333</v>
      </c>
      <c r="E124">
        <f t="shared" si="19"/>
        <v>44.449329868125261</v>
      </c>
    </row>
    <row r="125" spans="2:5">
      <c r="B125">
        <f t="shared" si="17"/>
        <v>310</v>
      </c>
      <c r="C125">
        <f t="shared" si="18"/>
        <v>4.3711539674621379E-8</v>
      </c>
      <c r="D125" s="13">
        <f t="shared" si="20"/>
        <v>5.166666666666667</v>
      </c>
      <c r="E125">
        <f t="shared" si="19"/>
        <v>43.711539674621378</v>
      </c>
    </row>
    <row r="126" spans="2:5">
      <c r="B126">
        <f t="shared" si="17"/>
        <v>315</v>
      </c>
      <c r="C126">
        <f t="shared" si="18"/>
        <v>4.2986044850568548E-8</v>
      </c>
      <c r="D126" s="13">
        <f t="shared" si="20"/>
        <v>5.25</v>
      </c>
      <c r="E126">
        <f t="shared" si="19"/>
        <v>42.986044850568547</v>
      </c>
    </row>
    <row r="127" spans="2:5">
      <c r="B127">
        <f t="shared" si="17"/>
        <v>320</v>
      </c>
      <c r="C127">
        <f t="shared" si="18"/>
        <v>4.2272640492037087E-8</v>
      </c>
      <c r="D127" s="13">
        <f t="shared" si="20"/>
        <v>5.333333333333333</v>
      </c>
      <c r="E127">
        <f t="shared" si="19"/>
        <v>42.272640492037084</v>
      </c>
    </row>
    <row r="128" spans="2:5">
      <c r="B128">
        <f t="shared" si="17"/>
        <v>325</v>
      </c>
      <c r="C128">
        <f t="shared" si="18"/>
        <v>4.1571125109847917E-8</v>
      </c>
      <c r="D128" s="13">
        <f t="shared" si="20"/>
        <v>5.416666666666667</v>
      </c>
      <c r="E128">
        <f t="shared" si="19"/>
        <v>41.57112510984792</v>
      </c>
    </row>
    <row r="129" spans="2:5">
      <c r="B129">
        <f t="shared" si="17"/>
        <v>330</v>
      </c>
      <c r="C129">
        <f t="shared" si="18"/>
        <v>4.0881300572665301E-8</v>
      </c>
      <c r="D129" s="13">
        <f t="shared" si="20"/>
        <v>5.5</v>
      </c>
      <c r="E129">
        <f t="shared" si="19"/>
        <v>40.881300572665303</v>
      </c>
    </row>
    <row r="130" spans="2:5">
      <c r="B130">
        <f t="shared" si="17"/>
        <v>335</v>
      </c>
      <c r="C130">
        <f t="shared" si="18"/>
        <v>4.0202972051037994E-8</v>
      </c>
      <c r="D130" s="13">
        <f t="shared" si="20"/>
        <v>5.583333333333333</v>
      </c>
      <c r="E130">
        <f t="shared" si="19"/>
        <v>40.202972051037996</v>
      </c>
    </row>
    <row r="131" spans="2:5">
      <c r="B131">
        <f t="shared" si="17"/>
        <v>340</v>
      </c>
      <c r="C131">
        <f t="shared" si="18"/>
        <v>3.9535947962372838E-8</v>
      </c>
      <c r="D131" s="13">
        <f t="shared" si="20"/>
        <v>5.666666666666667</v>
      </c>
      <c r="E131">
        <f t="shared" si="19"/>
        <v>39.535947962372838</v>
      </c>
    </row>
    <row r="132" spans="2:5">
      <c r="B132">
        <f t="shared" si="17"/>
        <v>345</v>
      </c>
      <c r="C132">
        <f t="shared" si="18"/>
        <v>3.8880039916825508E-8</v>
      </c>
      <c r="D132" s="13">
        <f t="shared" si="20"/>
        <v>5.75</v>
      </c>
      <c r="E132">
        <f t="shared" si="19"/>
        <v>38.88003991682551</v>
      </c>
    </row>
    <row r="133" spans="2:5">
      <c r="B133">
        <f t="shared" si="17"/>
        <v>350</v>
      </c>
      <c r="C133">
        <f t="shared" si="18"/>
        <v>3.8235062664092893E-8</v>
      </c>
      <c r="D133" s="13">
        <f t="shared" si="20"/>
        <v>5.833333333333333</v>
      </c>
      <c r="E133">
        <f t="shared" si="19"/>
        <v>38.235062664092894</v>
      </c>
    </row>
    <row r="134" spans="2:5">
      <c r="B134">
        <f t="shared" si="17"/>
        <v>355</v>
      </c>
      <c r="C134">
        <f t="shared" si="18"/>
        <v>3.7600834041092302E-8</v>
      </c>
      <c r="D134" s="13">
        <f t="shared" si="20"/>
        <v>5.916666666666667</v>
      </c>
      <c r="E134">
        <f t="shared" si="19"/>
        <v>37.600834041092298</v>
      </c>
    </row>
    <row r="135" spans="2:5">
      <c r="B135">
        <f t="shared" si="17"/>
        <v>360</v>
      </c>
      <c r="C135">
        <f t="shared" si="18"/>
        <v>3.6977174920512424E-8</v>
      </c>
      <c r="D135" s="13">
        <f t="shared" si="20"/>
        <v>6</v>
      </c>
      <c r="E135">
        <f t="shared" si="19"/>
        <v>36.977174920512425</v>
      </c>
    </row>
    <row r="136" spans="2:5">
      <c r="B136">
        <f t="shared" si="17"/>
        <v>365</v>
      </c>
      <c r="C136">
        <f t="shared" si="18"/>
        <v>3.6363909160221921E-8</v>
      </c>
      <c r="D136" s="13">
        <f t="shared" si="20"/>
        <v>6.083333333333333</v>
      </c>
      <c r="E136">
        <f t="shared" si="19"/>
        <v>36.363909160221922</v>
      </c>
    </row>
    <row r="137" spans="2:5">
      <c r="B137">
        <f t="shared" si="17"/>
        <v>370</v>
      </c>
      <c r="C137">
        <f t="shared" si="18"/>
        <v>3.5760863553520954E-8</v>
      </c>
      <c r="D137" s="13">
        <f t="shared" si="20"/>
        <v>6.166666666666667</v>
      </c>
      <c r="E137">
        <f t="shared" si="19"/>
        <v>35.760863553520956</v>
      </c>
    </row>
    <row r="138" spans="2:5">
      <c r="B138">
        <f t="shared" si="17"/>
        <v>375</v>
      </c>
      <c r="C138">
        <f t="shared" si="18"/>
        <v>3.5167867780221822E-8</v>
      </c>
      <c r="D138" s="13">
        <f t="shared" si="20"/>
        <v>6.25</v>
      </c>
      <c r="E138">
        <f t="shared" si="19"/>
        <v>35.167867780221819</v>
      </c>
    </row>
    <row r="139" spans="2:5">
      <c r="B139">
        <f t="shared" si="17"/>
        <v>380</v>
      </c>
      <c r="C139">
        <f t="shared" si="18"/>
        <v>3.4584754358544913E-8</v>
      </c>
      <c r="D139" s="13">
        <f t="shared" si="20"/>
        <v>6.333333333333333</v>
      </c>
      <c r="E139">
        <f t="shared" si="19"/>
        <v>34.584754358544913</v>
      </c>
    </row>
    <row r="140" spans="2:5">
      <c r="B140">
        <f t="shared" si="17"/>
        <v>385</v>
      </c>
      <c r="C140">
        <f t="shared" si="18"/>
        <v>3.4011358597816215E-8</v>
      </c>
      <c r="D140" s="13">
        <f t="shared" si="20"/>
        <v>6.416666666666667</v>
      </c>
      <c r="E140">
        <f t="shared" si="19"/>
        <v>34.011358597816212</v>
      </c>
    </row>
    <row r="141" spans="2:5">
      <c r="B141" s="29">
        <f t="shared" si="17"/>
        <v>390</v>
      </c>
      <c r="C141">
        <f t="shared" si="18"/>
        <v>3.3447518551953226E-8</v>
      </c>
      <c r="D141" s="13">
        <f t="shared" si="20"/>
        <v>6.5</v>
      </c>
      <c r="E141">
        <f t="shared" si="19"/>
        <v>33.447518551953223</v>
      </c>
    </row>
    <row r="142" spans="2:5">
      <c r="B142">
        <f t="shared" si="17"/>
        <v>395</v>
      </c>
      <c r="C142">
        <f t="shared" si="18"/>
        <v>3.2893074973725914E-8</v>
      </c>
      <c r="D142" s="13">
        <f t="shared" si="20"/>
        <v>6.583333333333333</v>
      </c>
      <c r="E142">
        <f t="shared" si="19"/>
        <v>32.893074973725916</v>
      </c>
    </row>
    <row r="143" spans="2:5">
      <c r="B143">
        <f t="shared" si="17"/>
        <v>400</v>
      </c>
      <c r="C143">
        <f t="shared" si="18"/>
        <v>3.2347871269780068E-8</v>
      </c>
      <c r="D143" s="13">
        <f t="shared" si="20"/>
        <v>6.666666666666667</v>
      </c>
      <c r="E143">
        <f t="shared" si="19"/>
        <v>32.347871269780065</v>
      </c>
    </row>
    <row r="144" spans="2:5">
      <c r="B144">
        <f t="shared" si="17"/>
        <v>405</v>
      </c>
      <c r="C144">
        <f t="shared" si="18"/>
        <v>3.1811753456410063E-8</v>
      </c>
      <c r="D144" s="13">
        <f t="shared" si="20"/>
        <v>6.75</v>
      </c>
      <c r="E144">
        <f t="shared" si="19"/>
        <v>31.811753456410063</v>
      </c>
    </row>
    <row r="145" spans="2:5">
      <c r="B145">
        <f t="shared" si="17"/>
        <v>410</v>
      </c>
      <c r="C145">
        <f t="shared" si="18"/>
        <v>3.1284570116068727E-8</v>
      </c>
      <c r="D145" s="13">
        <f t="shared" si="20"/>
        <v>6.833333333333333</v>
      </c>
      <c r="E145">
        <f t="shared" si="19"/>
        <v>31.284570116068728</v>
      </c>
    </row>
    <row r="146" spans="2:5">
      <c r="B146">
        <f t="shared" si="17"/>
        <v>415</v>
      </c>
      <c r="C146">
        <f t="shared" si="18"/>
        <v>3.0766172354602E-8</v>
      </c>
      <c r="D146" s="13">
        <f t="shared" si="20"/>
        <v>6.916666666666667</v>
      </c>
      <c r="E146">
        <f t="shared" si="19"/>
        <v>30.766172354601999</v>
      </c>
    </row>
    <row r="147" spans="2:5">
      <c r="B147">
        <f t="shared" si="17"/>
        <v>420</v>
      </c>
      <c r="C147">
        <f t="shared" si="18"/>
        <v>3.0256413759196238E-8</v>
      </c>
      <c r="D147" s="13">
        <f t="shared" si="20"/>
        <v>7</v>
      </c>
      <c r="E147">
        <f t="shared" si="19"/>
        <v>30.256413759196239</v>
      </c>
    </row>
    <row r="148" spans="2:5">
      <c r="B148">
        <f t="shared" si="17"/>
        <v>425</v>
      </c>
      <c r="C148">
        <f t="shared" si="18"/>
        <v>2.9755150357026378E-8</v>
      </c>
      <c r="D148" s="13">
        <f t="shared" si="20"/>
        <v>7.083333333333333</v>
      </c>
      <c r="E148">
        <f t="shared" si="19"/>
        <v>29.755150357026377</v>
      </c>
    </row>
    <row r="149" spans="2:5">
      <c r="B149">
        <f t="shared" si="17"/>
        <v>430</v>
      </c>
      <c r="C149">
        <f t="shared" si="18"/>
        <v>2.9262240574593192E-8</v>
      </c>
      <c r="D149" s="13">
        <f t="shared" si="20"/>
        <v>7.166666666666667</v>
      </c>
      <c r="E149">
        <f t="shared" si="19"/>
        <v>29.262240574593193</v>
      </c>
    </row>
    <row r="150" spans="2:5">
      <c r="B150">
        <f t="shared" si="17"/>
        <v>435</v>
      </c>
      <c r="C150">
        <f t="shared" si="18"/>
        <v>2.8777545197738199E-8</v>
      </c>
      <c r="D150" s="13">
        <f t="shared" si="20"/>
        <v>7.25</v>
      </c>
      <c r="E150">
        <f t="shared" si="19"/>
        <v>28.777545197738199</v>
      </c>
    </row>
    <row r="151" spans="2:5">
      <c r="B151">
        <f t="shared" si="17"/>
        <v>440</v>
      </c>
      <c r="C151">
        <f t="shared" si="18"/>
        <v>2.8300927332324976E-8</v>
      </c>
      <c r="D151" s="13">
        <f t="shared" si="20"/>
        <v>7.333333333333333</v>
      </c>
      <c r="E151">
        <f t="shared" si="19"/>
        <v>28.300927332324974</v>
      </c>
    </row>
    <row r="152" spans="2:5">
      <c r="B152">
        <f t="shared" si="17"/>
        <v>445</v>
      </c>
      <c r="C152">
        <f t="shared" si="18"/>
        <v>2.783225236557567E-8</v>
      </c>
      <c r="D152" s="13">
        <f t="shared" si="20"/>
        <v>7.416666666666667</v>
      </c>
      <c r="E152">
        <f t="shared" si="19"/>
        <v>27.83225236557567</v>
      </c>
    </row>
    <row r="153" spans="2:5">
      <c r="B153" s="29">
        <f t="shared" si="17"/>
        <v>450</v>
      </c>
      <c r="C153">
        <f t="shared" si="18"/>
        <v>2.7371387928051859E-8</v>
      </c>
      <c r="D153" s="13">
        <f t="shared" si="20"/>
        <v>7.5</v>
      </c>
      <c r="E153">
        <f t="shared" si="19"/>
        <v>27.37138792805186</v>
      </c>
    </row>
    <row r="154" spans="2:5">
      <c r="B154">
        <f t="shared" si="17"/>
        <v>455</v>
      </c>
      <c r="C154">
        <f t="shared" si="18"/>
        <v>2.6918203856269019E-8</v>
      </c>
      <c r="D154" s="13">
        <f t="shared" si="20"/>
        <v>7.583333333333333</v>
      </c>
      <c r="E154">
        <f t="shared" si="19"/>
        <v>26.91820385626902</v>
      </c>
    </row>
    <row r="155" spans="2:5">
      <c r="B155">
        <f t="shared" si="17"/>
        <v>460</v>
      </c>
      <c r="C155">
        <f t="shared" si="18"/>
        <v>2.6472572155933998E-8</v>
      </c>
      <c r="D155" s="13">
        <f t="shared" si="20"/>
        <v>7.666666666666667</v>
      </c>
      <c r="E155">
        <f t="shared" si="19"/>
        <v>26.472572155933999</v>
      </c>
    </row>
    <row r="156" spans="2:5">
      <c r="B156">
        <f t="shared" si="17"/>
        <v>465</v>
      </c>
      <c r="C156">
        <f t="shared" si="18"/>
        <v>2.6034366965795199E-8</v>
      </c>
      <c r="D156" s="13">
        <f t="shared" si="20"/>
        <v>7.75</v>
      </c>
      <c r="E156">
        <f t="shared" si="19"/>
        <v>26.034366965795201</v>
      </c>
    </row>
    <row r="157" spans="2:5">
      <c r="B157">
        <f t="shared" si="17"/>
        <v>470</v>
      </c>
      <c r="C157">
        <f t="shared" si="18"/>
        <v>2.5603464522095111E-8</v>
      </c>
      <c r="D157" s="13">
        <f t="shared" si="20"/>
        <v>7.833333333333333</v>
      </c>
      <c r="E157">
        <f t="shared" si="19"/>
        <v>25.603464522095113</v>
      </c>
    </row>
    <row r="158" spans="2:5">
      <c r="B158">
        <f t="shared" si="17"/>
        <v>475</v>
      </c>
      <c r="C158">
        <f t="shared" si="18"/>
        <v>2.5179743123615342E-8</v>
      </c>
      <c r="D158" s="13">
        <f t="shared" si="20"/>
        <v>7.916666666666667</v>
      </c>
      <c r="E158">
        <f t="shared" si="19"/>
        <v>25.179743123615342</v>
      </c>
    </row>
    <row r="159" spans="2:5">
      <c r="B159">
        <f t="shared" ref="B159:B222" si="21">B158+5</f>
        <v>480</v>
      </c>
      <c r="C159">
        <f t="shared" ref="C159:C222" si="22">$I$36*EXP(-$I$32*(B159-150))+(1/$I$32)*($I$33+$I$34*((B159-150)-1/$I$32))</f>
        <v>2.4763083097304109E-8</v>
      </c>
      <c r="D159" s="13">
        <f t="shared" si="20"/>
        <v>8</v>
      </c>
      <c r="E159">
        <f t="shared" si="19"/>
        <v>24.763083097304108</v>
      </c>
    </row>
    <row r="160" spans="2:5">
      <c r="B160">
        <f t="shared" si="21"/>
        <v>485</v>
      </c>
      <c r="C160">
        <f t="shared" si="22"/>
        <v>2.43533667644766E-8</v>
      </c>
      <c r="D160" s="13">
        <f t="shared" si="20"/>
        <v>8.0833333333333339</v>
      </c>
      <c r="E160">
        <f t="shared" si="19"/>
        <v>24.353366764476601</v>
      </c>
    </row>
    <row r="161" spans="2:5">
      <c r="B161">
        <f t="shared" si="21"/>
        <v>490</v>
      </c>
      <c r="C161">
        <f t="shared" si="22"/>
        <v>2.3950478407578559E-8</v>
      </c>
      <c r="D161" s="13">
        <f t="shared" si="20"/>
        <v>8.1666666666666661</v>
      </c>
      <c r="E161">
        <f t="shared" si="19"/>
        <v>23.950478407578558</v>
      </c>
    </row>
    <row r="162" spans="2:5">
      <c r="B162">
        <f t="shared" si="21"/>
        <v>495</v>
      </c>
      <c r="C162">
        <f t="shared" si="22"/>
        <v>2.3554304237503834E-8</v>
      </c>
      <c r="D162" s="13">
        <f t="shared" si="20"/>
        <v>8.25</v>
      </c>
      <c r="E162">
        <f t="shared" si="19"/>
        <v>23.554304237503835</v>
      </c>
    </row>
    <row r="163" spans="2:5">
      <c r="B163">
        <f t="shared" si="21"/>
        <v>500</v>
      </c>
      <c r="C163">
        <f t="shared" si="22"/>
        <v>2.3164732361456497E-8</v>
      </c>
      <c r="D163" s="13">
        <f t="shared" si="20"/>
        <v>8.3333333333333339</v>
      </c>
      <c r="E163">
        <f t="shared" si="19"/>
        <v>23.164732361456498</v>
      </c>
    </row>
    <row r="164" spans="2:5">
      <c r="B164">
        <f t="shared" si="21"/>
        <v>505</v>
      </c>
      <c r="C164">
        <f t="shared" si="22"/>
        <v>2.2781652751348605E-8</v>
      </c>
      <c r="D164" s="13">
        <f t="shared" si="20"/>
        <v>8.4166666666666661</v>
      </c>
      <c r="E164">
        <f t="shared" si="19"/>
        <v>22.781652751348606</v>
      </c>
    </row>
    <row r="165" spans="2:5">
      <c r="B165">
        <f t="shared" si="21"/>
        <v>510</v>
      </c>
      <c r="C165">
        <f t="shared" si="22"/>
        <v>2.2404957212724613E-8</v>
      </c>
      <c r="D165" s="13">
        <f t="shared" si="20"/>
        <v>8.5</v>
      </c>
      <c r="E165">
        <f t="shared" si="19"/>
        <v>22.404957212724614</v>
      </c>
    </row>
    <row r="166" spans="2:5">
      <c r="B166">
        <f t="shared" si="21"/>
        <v>515</v>
      </c>
      <c r="C166">
        <f t="shared" si="22"/>
        <v>2.2034539354203619E-8</v>
      </c>
      <c r="D166" s="13">
        <f t="shared" si="20"/>
        <v>8.5833333333333339</v>
      </c>
      <c r="E166">
        <f t="shared" si="19"/>
        <v>22.03453935420362</v>
      </c>
    </row>
    <row r="167" spans="2:5">
      <c r="B167">
        <f t="shared" si="21"/>
        <v>520</v>
      </c>
      <c r="C167">
        <f t="shared" si="22"/>
        <v>2.1670294557430919E-8</v>
      </c>
      <c r="D167" s="13">
        <f t="shared" si="20"/>
        <v>8.6666666666666661</v>
      </c>
      <c r="E167">
        <f t="shared" ref="E167:E230" si="23">C167*10^9</f>
        <v>21.670294557430921</v>
      </c>
    </row>
    <row r="168" spans="2:5">
      <c r="B168">
        <f t="shared" si="21"/>
        <v>525</v>
      </c>
      <c r="C168">
        <f t="shared" si="22"/>
        <v>2.1312119947530287E-8</v>
      </c>
      <c r="D168" s="13">
        <f t="shared" ref="D168:D231" si="24">B168/60</f>
        <v>8.75</v>
      </c>
      <c r="E168">
        <f t="shared" si="23"/>
        <v>21.312119947530288</v>
      </c>
    </row>
    <row r="169" spans="2:5">
      <c r="B169">
        <f t="shared" si="21"/>
        <v>530</v>
      </c>
      <c r="C169">
        <f t="shared" si="22"/>
        <v>2.0959914364048669E-8</v>
      </c>
      <c r="D169" s="13">
        <f t="shared" si="24"/>
        <v>8.8333333333333339</v>
      </c>
      <c r="E169">
        <f t="shared" si="23"/>
        <v>20.959914364048668</v>
      </c>
    </row>
    <row r="170" spans="2:5">
      <c r="B170">
        <f t="shared" si="21"/>
        <v>535</v>
      </c>
      <c r="C170">
        <f t="shared" si="22"/>
        <v>2.0613578332385125E-8</v>
      </c>
      <c r="D170" s="13">
        <f t="shared" si="24"/>
        <v>8.9166666666666661</v>
      </c>
      <c r="E170">
        <f t="shared" si="23"/>
        <v>20.613578332385124</v>
      </c>
    </row>
    <row r="171" spans="2:5">
      <c r="B171">
        <f t="shared" si="21"/>
        <v>540</v>
      </c>
      <c r="C171">
        <f t="shared" si="22"/>
        <v>2.0273014035695845E-8</v>
      </c>
      <c r="D171" s="13">
        <f t="shared" si="24"/>
        <v>9</v>
      </c>
      <c r="E171">
        <f t="shared" si="23"/>
        <v>20.273014035695844</v>
      </c>
    </row>
    <row r="172" spans="2:5">
      <c r="B172">
        <f t="shared" si="21"/>
        <v>545</v>
      </c>
      <c r="C172">
        <f t="shared" si="22"/>
        <v>1.9938125287267445E-8</v>
      </c>
      <c r="D172" s="13">
        <f t="shared" si="24"/>
        <v>9.0833333333333339</v>
      </c>
      <c r="E172">
        <f t="shared" si="23"/>
        <v>19.938125287267447</v>
      </c>
    </row>
    <row r="173" spans="2:5">
      <c r="B173">
        <f t="shared" si="21"/>
        <v>550</v>
      </c>
      <c r="C173">
        <f t="shared" si="22"/>
        <v>1.9608817503350618E-8</v>
      </c>
      <c r="D173" s="13">
        <f t="shared" si="24"/>
        <v>9.1666666666666661</v>
      </c>
      <c r="E173">
        <f t="shared" si="23"/>
        <v>19.608817503350618</v>
      </c>
    </row>
    <row r="174" spans="2:5">
      <c r="B174">
        <f t="shared" si="21"/>
        <v>555</v>
      </c>
      <c r="C174">
        <f t="shared" si="22"/>
        <v>1.9284997676446523E-8</v>
      </c>
      <c r="D174" s="13">
        <f t="shared" si="24"/>
        <v>9.25</v>
      </c>
      <c r="E174">
        <f t="shared" si="23"/>
        <v>19.284997676446523</v>
      </c>
    </row>
    <row r="175" spans="2:5">
      <c r="B175">
        <f t="shared" si="21"/>
        <v>560</v>
      </c>
      <c r="C175">
        <f t="shared" si="22"/>
        <v>1.8966574349038386E-8</v>
      </c>
      <c r="D175" s="13">
        <f t="shared" si="24"/>
        <v>9.3333333333333339</v>
      </c>
      <c r="E175">
        <f t="shared" si="23"/>
        <v>18.966574349038385</v>
      </c>
    </row>
    <row r="176" spans="2:5">
      <c r="B176">
        <f t="shared" si="21"/>
        <v>565</v>
      </c>
      <c r="C176">
        <f t="shared" si="22"/>
        <v>1.8653457587760826E-8</v>
      </c>
      <c r="D176" s="13">
        <f t="shared" si="24"/>
        <v>9.4166666666666661</v>
      </c>
      <c r="E176">
        <f t="shared" si="23"/>
        <v>18.653457587760826</v>
      </c>
    </row>
    <row r="177" spans="2:5">
      <c r="B177">
        <f t="shared" si="21"/>
        <v>570</v>
      </c>
      <c r="C177">
        <f t="shared" si="22"/>
        <v>1.8345558957999682E-8</v>
      </c>
      <c r="D177" s="13">
        <f t="shared" si="24"/>
        <v>9.5</v>
      </c>
      <c r="E177">
        <f t="shared" si="23"/>
        <v>18.345558957999682</v>
      </c>
    </row>
    <row r="178" spans="2:5">
      <c r="B178">
        <f t="shared" si="21"/>
        <v>575</v>
      </c>
      <c r="C178">
        <f t="shared" si="22"/>
        <v>1.8042791498915139E-8</v>
      </c>
      <c r="D178" s="13">
        <f t="shared" si="24"/>
        <v>9.5833333333333339</v>
      </c>
      <c r="E178">
        <f t="shared" si="23"/>
        <v>18.04279149891514</v>
      </c>
    </row>
    <row r="179" spans="2:5">
      <c r="B179">
        <f t="shared" si="21"/>
        <v>580</v>
      </c>
      <c r="C179">
        <f t="shared" si="22"/>
        <v>1.7745069698881061E-8</v>
      </c>
      <c r="D179" s="13">
        <f t="shared" si="24"/>
        <v>9.6666666666666661</v>
      </c>
      <c r="E179">
        <f t="shared" si="23"/>
        <v>17.745069698881061</v>
      </c>
    </row>
    <row r="180" spans="2:5">
      <c r="B180">
        <f t="shared" si="21"/>
        <v>585</v>
      </c>
      <c r="C180">
        <f t="shared" si="22"/>
        <v>1.7452309471333699E-8</v>
      </c>
      <c r="D180" s="13">
        <f t="shared" si="24"/>
        <v>9.75</v>
      </c>
      <c r="E180">
        <f t="shared" si="23"/>
        <v>17.452309471333699</v>
      </c>
    </row>
    <row r="181" spans="2:5">
      <c r="B181">
        <f t="shared" si="21"/>
        <v>590</v>
      </c>
      <c r="C181">
        <f t="shared" si="22"/>
        <v>1.71644281310228E-8</v>
      </c>
      <c r="D181" s="13">
        <f t="shared" si="24"/>
        <v>9.8333333333333339</v>
      </c>
      <c r="E181">
        <f t="shared" si="23"/>
        <v>17.164428131022799</v>
      </c>
    </row>
    <row r="182" spans="2:5">
      <c r="B182">
        <f t="shared" si="21"/>
        <v>595</v>
      </c>
      <c r="C182">
        <f t="shared" si="22"/>
        <v>1.6881344370658548E-8</v>
      </c>
      <c r="D182" s="13">
        <f t="shared" si="24"/>
        <v>9.9166666666666661</v>
      </c>
      <c r="E182">
        <f t="shared" si="23"/>
        <v>16.88134437065855</v>
      </c>
    </row>
    <row r="183" spans="2:5">
      <c r="B183">
        <f t="shared" si="21"/>
        <v>600</v>
      </c>
      <c r="C183">
        <f t="shared" si="22"/>
        <v>1.6602978237947684E-8</v>
      </c>
      <c r="D183" s="13">
        <f t="shared" si="24"/>
        <v>10</v>
      </c>
      <c r="E183">
        <f t="shared" si="23"/>
        <v>16.602978237947685</v>
      </c>
    </row>
    <row r="184" spans="2:5">
      <c r="B184">
        <f t="shared" si="21"/>
        <v>605</v>
      </c>
      <c r="C184">
        <f t="shared" si="22"/>
        <v>1.6329251113012311E-8</v>
      </c>
      <c r="D184" s="13">
        <f t="shared" si="24"/>
        <v>10.083333333333334</v>
      </c>
      <c r="E184">
        <f t="shared" si="23"/>
        <v>16.329251113012312</v>
      </c>
    </row>
    <row r="185" spans="2:5">
      <c r="B185">
        <f t="shared" si="21"/>
        <v>610</v>
      </c>
      <c r="C185">
        <f t="shared" si="22"/>
        <v>1.6060085686185001E-8</v>
      </c>
      <c r="D185" s="13">
        <f t="shared" si="24"/>
        <v>10.166666666666666</v>
      </c>
      <c r="E185">
        <f t="shared" si="23"/>
        <v>16.060085686185001</v>
      </c>
    </row>
    <row r="186" spans="2:5">
      <c r="B186">
        <f t="shared" si="21"/>
        <v>615</v>
      </c>
      <c r="C186">
        <f t="shared" si="22"/>
        <v>1.5795405936173993E-8</v>
      </c>
      <c r="D186" s="13">
        <f t="shared" si="24"/>
        <v>10.25</v>
      </c>
      <c r="E186">
        <f t="shared" si="23"/>
        <v>15.795405936173994</v>
      </c>
    </row>
    <row r="187" spans="2:5">
      <c r="B187">
        <f t="shared" si="21"/>
        <v>620</v>
      </c>
      <c r="C187">
        <f t="shared" si="22"/>
        <v>1.5535137108592228E-8</v>
      </c>
      <c r="D187" s="13">
        <f t="shared" si="24"/>
        <v>10.333333333333334</v>
      </c>
      <c r="E187">
        <f t="shared" si="23"/>
        <v>15.535137108592227</v>
      </c>
    </row>
    <row r="188" spans="2:5">
      <c r="B188">
        <f t="shared" si="21"/>
        <v>625</v>
      </c>
      <c r="C188">
        <f t="shared" si="22"/>
        <v>1.5279205694844215E-8</v>
      </c>
      <c r="D188" s="13">
        <f t="shared" si="24"/>
        <v>10.416666666666666</v>
      </c>
      <c r="E188">
        <f t="shared" si="23"/>
        <v>15.279205694844215</v>
      </c>
    </row>
    <row r="189" spans="2:5">
      <c r="B189">
        <f t="shared" si="21"/>
        <v>630</v>
      </c>
      <c r="C189">
        <f t="shared" si="22"/>
        <v>1.5027539411364766E-8</v>
      </c>
      <c r="D189" s="13">
        <f t="shared" si="24"/>
        <v>10.5</v>
      </c>
      <c r="E189">
        <f t="shared" si="23"/>
        <v>15.027539411364765</v>
      </c>
    </row>
    <row r="190" spans="2:5">
      <c r="B190">
        <f t="shared" si="21"/>
        <v>635</v>
      </c>
      <c r="C190">
        <f t="shared" si="22"/>
        <v>1.4780067179203706E-8</v>
      </c>
      <c r="D190" s="13">
        <f t="shared" si="24"/>
        <v>10.583333333333334</v>
      </c>
      <c r="E190">
        <f t="shared" si="23"/>
        <v>14.780067179203705</v>
      </c>
    </row>
    <row r="191" spans="2:5">
      <c r="B191">
        <f t="shared" si="21"/>
        <v>640</v>
      </c>
      <c r="C191">
        <f t="shared" si="22"/>
        <v>1.4536719103950781E-8</v>
      </c>
      <c r="D191" s="13">
        <f t="shared" si="24"/>
        <v>10.666666666666666</v>
      </c>
      <c r="E191">
        <f t="shared" si="23"/>
        <v>14.536719103950782</v>
      </c>
    </row>
    <row r="192" spans="2:5">
      <c r="B192">
        <f t="shared" si="21"/>
        <v>645</v>
      </c>
      <c r="C192">
        <f t="shared" si="22"/>
        <v>1.429742645599519E-8</v>
      </c>
      <c r="D192" s="13">
        <f t="shared" si="24"/>
        <v>10.75</v>
      </c>
      <c r="E192">
        <f t="shared" si="23"/>
        <v>14.29742645599519</v>
      </c>
    </row>
    <row r="193" spans="2:5">
      <c r="B193">
        <f t="shared" si="21"/>
        <v>650</v>
      </c>
      <c r="C193">
        <f t="shared" si="22"/>
        <v>1.4062121651114016E-8</v>
      </c>
      <c r="D193" s="13">
        <f t="shared" si="24"/>
        <v>10.833333333333334</v>
      </c>
      <c r="E193">
        <f t="shared" si="23"/>
        <v>14.062121651114015</v>
      </c>
    </row>
    <row r="194" spans="2:5">
      <c r="B194">
        <f t="shared" si="21"/>
        <v>655</v>
      </c>
      <c r="C194">
        <f t="shared" si="22"/>
        <v>1.3830738231384199E-8</v>
      </c>
      <c r="D194" s="13">
        <f t="shared" si="24"/>
        <v>10.916666666666666</v>
      </c>
      <c r="E194">
        <f t="shared" si="23"/>
        <v>13.830738231384199</v>
      </c>
    </row>
    <row r="195" spans="2:5">
      <c r="B195">
        <f t="shared" si="21"/>
        <v>660</v>
      </c>
      <c r="C195">
        <f t="shared" si="22"/>
        <v>1.3603210846412608E-8</v>
      </c>
      <c r="D195" s="13">
        <f t="shared" si="24"/>
        <v>11</v>
      </c>
      <c r="E195">
        <f t="shared" si="23"/>
        <v>13.603210846412608</v>
      </c>
    </row>
    <row r="196" spans="2:5">
      <c r="B196">
        <f t="shared" si="21"/>
        <v>665</v>
      </c>
      <c r="C196">
        <f t="shared" si="22"/>
        <v>1.3379475234878897E-8</v>
      </c>
      <c r="D196" s="13">
        <f t="shared" si="24"/>
        <v>11.083333333333334</v>
      </c>
      <c r="E196">
        <f t="shared" si="23"/>
        <v>13.379475234878898</v>
      </c>
    </row>
    <row r="197" spans="2:5">
      <c r="B197">
        <f t="shared" si="21"/>
        <v>670</v>
      </c>
      <c r="C197">
        <f t="shared" si="22"/>
        <v>1.3159468206385987E-8</v>
      </c>
      <c r="D197" s="13">
        <f t="shared" si="24"/>
        <v>11.166666666666666</v>
      </c>
      <c r="E197">
        <f t="shared" si="23"/>
        <v>13.159468206385988</v>
      </c>
    </row>
    <row r="198" spans="2:5">
      <c r="B198">
        <f t="shared" si="21"/>
        <v>675</v>
      </c>
      <c r="C198">
        <f t="shared" si="22"/>
        <v>1.2943127623612969E-8</v>
      </c>
      <c r="D198" s="13">
        <f t="shared" si="24"/>
        <v>11.25</v>
      </c>
      <c r="E198">
        <f t="shared" si="23"/>
        <v>12.94312762361297</v>
      </c>
    </row>
    <row r="199" spans="2:5">
      <c r="B199">
        <f t="shared" si="21"/>
        <v>680</v>
      </c>
      <c r="C199">
        <f t="shared" si="22"/>
        <v>1.2730392384765464E-8</v>
      </c>
      <c r="D199" s="13">
        <f t="shared" si="24"/>
        <v>11.333333333333334</v>
      </c>
      <c r="E199">
        <f t="shared" si="23"/>
        <v>12.730392384765464</v>
      </c>
    </row>
    <row r="200" spans="2:5">
      <c r="B200">
        <f t="shared" si="21"/>
        <v>685</v>
      </c>
      <c r="C200">
        <f t="shared" si="22"/>
        <v>1.2521202406318436E-8</v>
      </c>
      <c r="D200" s="13">
        <f t="shared" si="24"/>
        <v>11.416666666666666</v>
      </c>
      <c r="E200">
        <f t="shared" si="23"/>
        <v>12.521202406318436</v>
      </c>
    </row>
    <row r="201" spans="2:5">
      <c r="B201">
        <f t="shared" si="21"/>
        <v>690</v>
      </c>
      <c r="C201">
        <f t="shared" si="22"/>
        <v>1.2315498606046601E-8</v>
      </c>
      <c r="D201" s="13">
        <f t="shared" si="24"/>
        <v>11.5</v>
      </c>
      <c r="E201">
        <f t="shared" si="23"/>
        <v>12.315498606046601</v>
      </c>
    </row>
    <row r="202" spans="2:5">
      <c r="B202">
        <f t="shared" si="21"/>
        <v>695</v>
      </c>
      <c r="C202">
        <f t="shared" si="22"/>
        <v>1.2113222886337637E-8</v>
      </c>
      <c r="D202" s="13">
        <f t="shared" si="24"/>
        <v>11.583333333333334</v>
      </c>
      <c r="E202">
        <f t="shared" si="23"/>
        <v>12.113222886337637</v>
      </c>
    </row>
    <row r="203" spans="2:5">
      <c r="B203">
        <f t="shared" si="21"/>
        <v>700</v>
      </c>
      <c r="C203">
        <f t="shared" si="22"/>
        <v>1.191431811778349E-8</v>
      </c>
      <c r="D203" s="13">
        <f t="shared" si="24"/>
        <v>11.666666666666666</v>
      </c>
      <c r="E203">
        <f t="shared" si="23"/>
        <v>11.914318117783491</v>
      </c>
    </row>
    <row r="204" spans="2:5">
      <c r="B204">
        <f t="shared" si="21"/>
        <v>705</v>
      </c>
      <c r="C204">
        <f t="shared" si="22"/>
        <v>1.17187281230451E-8</v>
      </c>
      <c r="D204" s="13">
        <f t="shared" si="24"/>
        <v>11.75</v>
      </c>
      <c r="E204">
        <f t="shared" si="23"/>
        <v>11.7187281230451</v>
      </c>
    </row>
    <row r="205" spans="2:5">
      <c r="B205">
        <f t="shared" si="21"/>
        <v>710</v>
      </c>
      <c r="C205">
        <f t="shared" si="22"/>
        <v>1.1526397660986074E-8</v>
      </c>
      <c r="D205" s="13">
        <f t="shared" si="24"/>
        <v>11.833333333333334</v>
      </c>
      <c r="E205">
        <f t="shared" si="23"/>
        <v>11.526397660986074</v>
      </c>
    </row>
    <row r="206" spans="2:5">
      <c r="B206">
        <f t="shared" si="21"/>
        <v>715</v>
      </c>
      <c r="C206">
        <f t="shared" si="22"/>
        <v>1.1337272411070731E-8</v>
      </c>
      <c r="D206" s="13">
        <f t="shared" si="24"/>
        <v>11.916666666666666</v>
      </c>
      <c r="E206">
        <f t="shared" si="23"/>
        <v>11.33727241107073</v>
      </c>
    </row>
    <row r="207" spans="2:5">
      <c r="B207">
        <f t="shared" si="21"/>
        <v>720</v>
      </c>
      <c r="C207">
        <f t="shared" si="22"/>
        <v>1.1151298958022178E-8</v>
      </c>
      <c r="D207" s="13">
        <f t="shared" si="24"/>
        <v>12</v>
      </c>
      <c r="E207">
        <f t="shared" si="23"/>
        <v>11.151298958022178</v>
      </c>
    </row>
    <row r="208" spans="2:5">
      <c r="B208">
        <f t="shared" si="21"/>
        <v>725</v>
      </c>
      <c r="C208">
        <f t="shared" si="22"/>
        <v>1.0968424776736046E-8</v>
      </c>
      <c r="D208" s="13">
        <f t="shared" si="24"/>
        <v>12.083333333333334</v>
      </c>
      <c r="E208">
        <f t="shared" si="23"/>
        <v>10.968424776736045</v>
      </c>
    </row>
    <row r="209" spans="2:5">
      <c r="B209">
        <f t="shared" si="21"/>
        <v>730</v>
      </c>
      <c r="C209">
        <f t="shared" si="22"/>
        <v>1.0788598217445672E-8</v>
      </c>
      <c r="D209" s="13">
        <f t="shared" si="24"/>
        <v>12.166666666666666</v>
      </c>
      <c r="E209">
        <f t="shared" si="23"/>
        <v>10.788598217445672</v>
      </c>
    </row>
    <row r="210" spans="2:5">
      <c r="B210">
        <f t="shared" si="21"/>
        <v>735</v>
      </c>
      <c r="C210">
        <f t="shared" si="22"/>
        <v>1.061176849113445E-8</v>
      </c>
      <c r="D210" s="13">
        <f t="shared" si="24"/>
        <v>12.25</v>
      </c>
      <c r="E210">
        <f t="shared" si="23"/>
        <v>10.61176849113445</v>
      </c>
    </row>
    <row r="211" spans="2:5">
      <c r="B211">
        <f t="shared" si="21"/>
        <v>740</v>
      </c>
      <c r="C211">
        <f t="shared" si="22"/>
        <v>1.0437885655191342E-8</v>
      </c>
      <c r="D211" s="13">
        <f t="shared" si="24"/>
        <v>12.333333333333334</v>
      </c>
      <c r="E211">
        <f t="shared" si="23"/>
        <v>10.437885655191343</v>
      </c>
    </row>
    <row r="212" spans="2:5">
      <c r="B212">
        <f t="shared" si="21"/>
        <v>745</v>
      </c>
      <c r="C212">
        <f t="shared" si="22"/>
        <v>1.0266900599305416E-8</v>
      </c>
      <c r="D212" s="13">
        <f t="shared" si="24"/>
        <v>12.416666666666666</v>
      </c>
      <c r="E212">
        <f t="shared" si="23"/>
        <v>10.266900599305416</v>
      </c>
    </row>
    <row r="213" spans="2:5">
      <c r="B213">
        <f t="shared" si="21"/>
        <v>750</v>
      </c>
      <c r="C213">
        <f t="shared" si="22"/>
        <v>1.0098765031595447E-8</v>
      </c>
      <c r="D213" s="13">
        <f t="shared" si="24"/>
        <v>12.5</v>
      </c>
      <c r="E213">
        <f t="shared" si="23"/>
        <v>10.098765031595446</v>
      </c>
    </row>
    <row r="214" spans="2:5">
      <c r="B214">
        <f t="shared" si="21"/>
        <v>755</v>
      </c>
      <c r="C214">
        <f t="shared" si="22"/>
        <v>9.9334314649706933E-9</v>
      </c>
      <c r="D214" s="13">
        <f t="shared" si="24"/>
        <v>12.583333333333334</v>
      </c>
      <c r="E214">
        <f t="shared" si="23"/>
        <v>9.9334314649706936</v>
      </c>
    </row>
    <row r="215" spans="2:5">
      <c r="B215">
        <f t="shared" si="21"/>
        <v>760</v>
      </c>
      <c r="C215">
        <f t="shared" si="22"/>
        <v>9.7708532037189443E-9</v>
      </c>
      <c r="D215" s="13">
        <f t="shared" si="24"/>
        <v>12.666666666666666</v>
      </c>
      <c r="E215">
        <f t="shared" si="23"/>
        <v>9.7708532037189446</v>
      </c>
    </row>
    <row r="216" spans="2:5">
      <c r="B216">
        <f t="shared" si="21"/>
        <v>765</v>
      </c>
      <c r="C216">
        <f t="shared" si="22"/>
        <v>9.6109843303181091E-9</v>
      </c>
      <c r="D216" s="13">
        <f t="shared" si="24"/>
        <v>12.75</v>
      </c>
      <c r="E216">
        <f t="shared" si="23"/>
        <v>9.6109843303181091</v>
      </c>
    </row>
    <row r="217" spans="2:5">
      <c r="B217">
        <f t="shared" si="21"/>
        <v>770</v>
      </c>
      <c r="C217">
        <f t="shared" si="22"/>
        <v>9.4537796924675584E-9</v>
      </c>
      <c r="D217" s="13">
        <f t="shared" si="24"/>
        <v>12.833333333333334</v>
      </c>
      <c r="E217">
        <f t="shared" si="23"/>
        <v>9.4537796924675579</v>
      </c>
    </row>
    <row r="218" spans="2:5">
      <c r="B218">
        <f t="shared" si="21"/>
        <v>775</v>
      </c>
      <c r="C218">
        <f t="shared" si="22"/>
        <v>9.2991948903356373E-9</v>
      </c>
      <c r="D218" s="13">
        <f t="shared" si="24"/>
        <v>12.916666666666666</v>
      </c>
      <c r="E218">
        <f t="shared" si="23"/>
        <v>9.2991948903356381</v>
      </c>
    </row>
    <row r="219" spans="2:5">
      <c r="B219">
        <f t="shared" si="21"/>
        <v>780</v>
      </c>
      <c r="C219">
        <f t="shared" si="22"/>
        <v>9.1471862640196391E-9</v>
      </c>
      <c r="D219" s="13">
        <f t="shared" si="24"/>
        <v>13</v>
      </c>
      <c r="E219">
        <f t="shared" si="23"/>
        <v>9.1471862640196395</v>
      </c>
    </row>
    <row r="220" spans="2:5">
      <c r="B220">
        <f t="shared" si="21"/>
        <v>785</v>
      </c>
      <c r="C220">
        <f t="shared" si="22"/>
        <v>8.9977108812148187E-9</v>
      </c>
      <c r="D220" s="13">
        <f t="shared" si="24"/>
        <v>13.083333333333334</v>
      </c>
      <c r="E220">
        <f t="shared" si="23"/>
        <v>8.9977108812148181</v>
      </c>
    </row>
    <row r="221" spans="2:5">
      <c r="B221">
        <f t="shared" si="21"/>
        <v>790</v>
      </c>
      <c r="C221">
        <f t="shared" si="22"/>
        <v>8.8507265250888642E-9</v>
      </c>
      <c r="D221" s="13">
        <f t="shared" si="24"/>
        <v>13.166666666666666</v>
      </c>
      <c r="E221">
        <f t="shared" si="23"/>
        <v>8.8507265250888647</v>
      </c>
    </row>
    <row r="222" spans="2:5">
      <c r="B222">
        <f t="shared" si="21"/>
        <v>795</v>
      </c>
      <c r="C222">
        <f t="shared" si="22"/>
        <v>8.7061916823584612E-9</v>
      </c>
      <c r="D222" s="13">
        <f t="shared" si="24"/>
        <v>13.25</v>
      </c>
      <c r="E222">
        <f t="shared" si="23"/>
        <v>8.7061916823584617</v>
      </c>
    </row>
    <row r="223" spans="2:5">
      <c r="B223">
        <f t="shared" ref="B223:B286" si="25">B222+5</f>
        <v>800</v>
      </c>
      <c r="C223">
        <f t="shared" ref="C223:C267" si="26">$I$36*EXP(-$I$32*(B223-150))+(1/$I$32)*($I$33+$I$34*((B223-150)-1/$I$32))</f>
        <v>8.5640655315645595E-9</v>
      </c>
      <c r="D223" s="13">
        <f t="shared" si="24"/>
        <v>13.333333333333334</v>
      </c>
      <c r="E223">
        <f t="shared" si="23"/>
        <v>8.5640655315645589</v>
      </c>
    </row>
    <row r="224" spans="2:5">
      <c r="B224">
        <f t="shared" si="25"/>
        <v>805</v>
      </c>
      <c r="C224">
        <f t="shared" si="26"/>
        <v>8.4243079315430226E-9</v>
      </c>
      <c r="D224" s="13">
        <f t="shared" si="24"/>
        <v>13.416666666666666</v>
      </c>
      <c r="E224">
        <f t="shared" si="23"/>
        <v>8.4243079315430229</v>
      </c>
    </row>
    <row r="225" spans="2:5">
      <c r="B225">
        <f t="shared" si="25"/>
        <v>810</v>
      </c>
      <c r="C225">
        <f t="shared" si="26"/>
        <v>8.2868794100874374E-9</v>
      </c>
      <c r="D225" s="13">
        <f t="shared" si="24"/>
        <v>13.5</v>
      </c>
      <c r="E225">
        <f t="shared" si="23"/>
        <v>8.2868794100874368</v>
      </c>
    </row>
    <row r="226" spans="2:5">
      <c r="B226">
        <f t="shared" si="25"/>
        <v>815</v>
      </c>
      <c r="C226">
        <f t="shared" si="26"/>
        <v>8.1517411528008354E-9</v>
      </c>
      <c r="D226" s="13">
        <f t="shared" si="24"/>
        <v>13.583333333333334</v>
      </c>
      <c r="E226">
        <f t="shared" si="23"/>
        <v>8.1517411528008346</v>
      </c>
    </row>
    <row r="227" spans="2:5">
      <c r="B227">
        <f t="shared" si="25"/>
        <v>820</v>
      </c>
      <c r="C227">
        <f t="shared" si="26"/>
        <v>8.0188549921332202E-9</v>
      </c>
      <c r="D227" s="13">
        <f t="shared" si="24"/>
        <v>13.666666666666666</v>
      </c>
      <c r="E227">
        <f t="shared" si="23"/>
        <v>8.0188549921332211</v>
      </c>
    </row>
    <row r="228" spans="2:5">
      <c r="B228">
        <f t="shared" si="25"/>
        <v>825</v>
      </c>
      <c r="C228">
        <f t="shared" si="26"/>
        <v>7.8881833966017731E-9</v>
      </c>
      <c r="D228" s="13">
        <f t="shared" si="24"/>
        <v>13.75</v>
      </c>
      <c r="E228">
        <f t="shared" si="23"/>
        <v>7.8881833966017734</v>
      </c>
    </row>
    <row r="229" spans="2:5">
      <c r="B229">
        <f t="shared" si="25"/>
        <v>830</v>
      </c>
      <c r="C229">
        <f t="shared" si="26"/>
        <v>7.7596894601907137E-9</v>
      </c>
      <c r="D229" s="13">
        <f t="shared" si="24"/>
        <v>13.833333333333334</v>
      </c>
      <c r="E229">
        <f t="shared" si="23"/>
        <v>7.7596894601907138</v>
      </c>
    </row>
    <row r="230" spans="2:5">
      <c r="B230">
        <f t="shared" si="25"/>
        <v>835</v>
      </c>
      <c r="C230">
        <f t="shared" si="26"/>
        <v>7.6333368919278185E-9</v>
      </c>
      <c r="D230" s="13">
        <f t="shared" si="24"/>
        <v>13.916666666666666</v>
      </c>
      <c r="E230">
        <f t="shared" si="23"/>
        <v>7.6333368919278186</v>
      </c>
    </row>
    <row r="231" spans="2:5">
      <c r="B231">
        <f t="shared" si="25"/>
        <v>840</v>
      </c>
      <c r="C231">
        <f t="shared" si="26"/>
        <v>7.5090900056346238E-9</v>
      </c>
      <c r="D231" s="13">
        <f t="shared" si="24"/>
        <v>14</v>
      </c>
      <c r="E231">
        <f t="shared" ref="E231:E294" si="27">C231*10^9</f>
        <v>7.5090900056346239</v>
      </c>
    </row>
    <row r="232" spans="2:5">
      <c r="B232">
        <f t="shared" si="25"/>
        <v>845</v>
      </c>
      <c r="C232">
        <f t="shared" si="26"/>
        <v>7.3869137098474702E-9</v>
      </c>
      <c r="D232" s="13">
        <f t="shared" ref="D232:D295" si="28">B232/60</f>
        <v>14.083333333333334</v>
      </c>
      <c r="E232">
        <f t="shared" si="27"/>
        <v>7.3869137098474704</v>
      </c>
    </row>
    <row r="233" spans="2:5">
      <c r="B233">
        <f t="shared" si="25"/>
        <v>850</v>
      </c>
      <c r="C233">
        <f t="shared" si="26"/>
        <v>7.2667734979064989E-9</v>
      </c>
      <c r="D233" s="13">
        <f t="shared" si="28"/>
        <v>14.166666666666666</v>
      </c>
      <c r="E233">
        <f t="shared" si="27"/>
        <v>7.2667734979064988</v>
      </c>
    </row>
    <row r="234" spans="2:5">
      <c r="B234">
        <f t="shared" si="25"/>
        <v>855</v>
      </c>
      <c r="C234">
        <f t="shared" si="26"/>
        <v>7.1486354382098213E-9</v>
      </c>
      <c r="D234" s="13">
        <f t="shared" si="28"/>
        <v>14.25</v>
      </c>
      <c r="E234">
        <f t="shared" si="27"/>
        <v>7.1486354382098209</v>
      </c>
    </row>
    <row r="235" spans="2:5">
      <c r="B235">
        <f t="shared" si="25"/>
        <v>860</v>
      </c>
      <c r="C235">
        <f t="shared" si="26"/>
        <v>7.0324661646301088E-9</v>
      </c>
      <c r="D235" s="13">
        <f t="shared" si="28"/>
        <v>14.333333333333334</v>
      </c>
      <c r="E235">
        <f t="shared" si="27"/>
        <v>7.032466164630109</v>
      </c>
    </row>
    <row r="236" spans="2:5">
      <c r="B236">
        <f t="shared" si="25"/>
        <v>865</v>
      </c>
      <c r="C236">
        <f t="shared" si="26"/>
        <v>6.9182328670908742E-9</v>
      </c>
      <c r="D236" s="13">
        <f t="shared" si="28"/>
        <v>14.416666666666666</v>
      </c>
      <c r="E236">
        <f t="shared" si="27"/>
        <v>6.9182328670908744</v>
      </c>
    </row>
    <row r="237" spans="2:5">
      <c r="B237">
        <f t="shared" si="25"/>
        <v>870</v>
      </c>
      <c r="C237">
        <f t="shared" si="26"/>
        <v>6.8059032822998235E-9</v>
      </c>
      <c r="D237" s="13">
        <f t="shared" si="28"/>
        <v>14.5</v>
      </c>
      <c r="E237">
        <f t="shared" si="27"/>
        <v>6.8059032822998233</v>
      </c>
    </row>
    <row r="238" spans="2:5">
      <c r="B238">
        <f t="shared" si="25"/>
        <v>875</v>
      </c>
      <c r="C238">
        <f t="shared" si="26"/>
        <v>6.6954456846366185E-9</v>
      </c>
      <c r="D238" s="13">
        <f t="shared" si="28"/>
        <v>14.583333333333334</v>
      </c>
      <c r="E238">
        <f t="shared" si="27"/>
        <v>6.6954456846366188</v>
      </c>
    </row>
    <row r="239" spans="2:5">
      <c r="B239">
        <f t="shared" si="25"/>
        <v>880</v>
      </c>
      <c r="C239">
        <f t="shared" si="26"/>
        <v>6.5868288771925077E-9</v>
      </c>
      <c r="D239" s="13">
        <f t="shared" si="28"/>
        <v>14.666666666666666</v>
      </c>
      <c r="E239">
        <f t="shared" si="27"/>
        <v>6.5868288771925076</v>
      </c>
    </row>
    <row r="240" spans="2:5">
      <c r="B240">
        <f t="shared" si="25"/>
        <v>885</v>
      </c>
      <c r="C240">
        <f t="shared" si="26"/>
        <v>6.4800221829592774E-9</v>
      </c>
      <c r="D240" s="13">
        <f t="shared" si="28"/>
        <v>14.75</v>
      </c>
      <c r="E240">
        <f t="shared" si="27"/>
        <v>6.480022182959277</v>
      </c>
    </row>
    <row r="241" spans="2:5">
      <c r="B241">
        <f t="shared" si="25"/>
        <v>890</v>
      </c>
      <c r="C241">
        <f t="shared" si="26"/>
        <v>6.3749954361650413E-9</v>
      </c>
      <c r="D241" s="13">
        <f t="shared" si="28"/>
        <v>14.833333333333334</v>
      </c>
      <c r="E241">
        <f t="shared" si="27"/>
        <v>6.3749954361650412</v>
      </c>
    </row>
    <row r="242" spans="2:5">
      <c r="B242">
        <f t="shared" si="25"/>
        <v>895</v>
      </c>
      <c r="C242">
        <f t="shared" si="26"/>
        <v>6.271718973754429E-9</v>
      </c>
      <c r="D242" s="13">
        <f t="shared" si="28"/>
        <v>14.916666666666666</v>
      </c>
      <c r="E242">
        <f t="shared" si="27"/>
        <v>6.271718973754429</v>
      </c>
    </row>
    <row r="243" spans="2:5">
      <c r="B243">
        <f t="shared" si="25"/>
        <v>900</v>
      </c>
      <c r="C243">
        <f t="shared" si="26"/>
        <v>6.1701636270107326E-9</v>
      </c>
      <c r="D243" s="13">
        <f t="shared" si="28"/>
        <v>15</v>
      </c>
      <c r="E243">
        <f t="shared" si="27"/>
        <v>6.1701636270107327</v>
      </c>
    </row>
    <row r="244" spans="2:5">
      <c r="B244">
        <f t="shared" si="25"/>
        <v>905</v>
      </c>
      <c r="C244">
        <f t="shared" si="26"/>
        <v>6.0703007133177045E-9</v>
      </c>
      <c r="D244" s="13">
        <f t="shared" si="28"/>
        <v>15.083333333333334</v>
      </c>
      <c r="E244">
        <f t="shared" si="27"/>
        <v>6.070300713317704</v>
      </c>
    </row>
    <row r="245" spans="2:5">
      <c r="B245">
        <f t="shared" si="25"/>
        <v>910</v>
      </c>
      <c r="C245">
        <f t="shared" si="26"/>
        <v>5.9721020280586206E-9</v>
      </c>
      <c r="D245" s="13">
        <f t="shared" si="28"/>
        <v>15.166666666666666</v>
      </c>
      <c r="E245">
        <f t="shared" si="27"/>
        <v>5.9721020280586208</v>
      </c>
    </row>
    <row r="246" spans="2:5">
      <c r="B246">
        <f t="shared" si="25"/>
        <v>915</v>
      </c>
      <c r="C246">
        <f t="shared" si="26"/>
        <v>5.8755398366503642E-9</v>
      </c>
      <c r="D246" s="13">
        <f t="shared" si="28"/>
        <v>15.25</v>
      </c>
      <c r="E246">
        <f t="shared" si="27"/>
        <v>5.8755398366503639</v>
      </c>
    </row>
    <row r="247" spans="2:5">
      <c r="B247">
        <f t="shared" si="25"/>
        <v>920</v>
      </c>
      <c r="C247">
        <f t="shared" si="26"/>
        <v>5.7805868667102449E-9</v>
      </c>
      <c r="D247" s="13">
        <f t="shared" si="28"/>
        <v>15.333333333333334</v>
      </c>
      <c r="E247">
        <f t="shared" si="27"/>
        <v>5.7805868667102454</v>
      </c>
    </row>
    <row r="248" spans="2:5">
      <c r="B248">
        <f t="shared" si="25"/>
        <v>925</v>
      </c>
      <c r="C248">
        <f t="shared" si="26"/>
        <v>5.6872163003533792E-9</v>
      </c>
      <c r="D248" s="13">
        <f t="shared" si="28"/>
        <v>15.416666666666666</v>
      </c>
      <c r="E248">
        <f t="shared" si="27"/>
        <v>5.6872163003533789</v>
      </c>
    </row>
    <row r="249" spans="2:5">
      <c r="B249">
        <f t="shared" si="25"/>
        <v>930</v>
      </c>
      <c r="C249">
        <f t="shared" si="26"/>
        <v>5.5954017666184163E-9</v>
      </c>
      <c r="D249" s="13">
        <f t="shared" si="28"/>
        <v>15.5</v>
      </c>
      <c r="E249">
        <f t="shared" si="27"/>
        <v>5.5954017666184166</v>
      </c>
    </row>
    <row r="250" spans="2:5">
      <c r="B250">
        <f t="shared" si="25"/>
        <v>935</v>
      </c>
      <c r="C250">
        <f t="shared" si="26"/>
        <v>5.5051173340195055E-9</v>
      </c>
      <c r="D250" s="13">
        <f t="shared" si="28"/>
        <v>15.583333333333334</v>
      </c>
      <c r="E250">
        <f t="shared" si="27"/>
        <v>5.5051173340195056</v>
      </c>
    </row>
    <row r="251" spans="2:5">
      <c r="B251">
        <f t="shared" si="25"/>
        <v>940</v>
      </c>
      <c r="C251">
        <f t="shared" si="26"/>
        <v>5.4163375032223759E-9</v>
      </c>
      <c r="D251" s="13">
        <f t="shared" si="28"/>
        <v>15.666666666666666</v>
      </c>
      <c r="E251">
        <f t="shared" si="27"/>
        <v>5.4163375032223762</v>
      </c>
    </row>
    <row r="252" spans="2:5">
      <c r="B252">
        <f t="shared" si="25"/>
        <v>945</v>
      </c>
      <c r="C252">
        <f t="shared" si="26"/>
        <v>5.3290371998424754E-9</v>
      </c>
      <c r="D252" s="13">
        <f t="shared" si="28"/>
        <v>15.75</v>
      </c>
      <c r="E252">
        <f t="shared" si="27"/>
        <v>5.3290371998424755</v>
      </c>
    </row>
    <row r="253" spans="2:5">
      <c r="B253">
        <f t="shared" si="25"/>
        <v>950</v>
      </c>
      <c r="C253">
        <f t="shared" si="26"/>
        <v>5.2431917673631358E-9</v>
      </c>
      <c r="D253" s="13">
        <f t="shared" si="28"/>
        <v>15.833333333333334</v>
      </c>
      <c r="E253">
        <f t="shared" si="27"/>
        <v>5.2431917673631361</v>
      </c>
    </row>
    <row r="254" spans="2:5">
      <c r="B254">
        <f t="shared" si="25"/>
        <v>955</v>
      </c>
      <c r="C254">
        <f t="shared" si="26"/>
        <v>5.1587769601717334E-9</v>
      </c>
      <c r="D254" s="13">
        <f t="shared" si="28"/>
        <v>15.916666666666666</v>
      </c>
      <c r="E254">
        <f t="shared" si="27"/>
        <v>5.1587769601717337</v>
      </c>
    </row>
    <row r="255" spans="2:5">
      <c r="B255">
        <f t="shared" si="25"/>
        <v>960</v>
      </c>
      <c r="C255">
        <f t="shared" si="26"/>
        <v>5.0757689367119351E-9</v>
      </c>
      <c r="D255" s="13">
        <f t="shared" si="28"/>
        <v>16</v>
      </c>
      <c r="E255">
        <f t="shared" si="27"/>
        <v>5.0757689367119347</v>
      </c>
    </row>
    <row r="256" spans="2:5">
      <c r="B256">
        <f t="shared" si="25"/>
        <v>965</v>
      </c>
      <c r="C256">
        <f t="shared" si="26"/>
        <v>4.9941442527500418E-9</v>
      </c>
      <c r="D256" s="13">
        <f t="shared" si="28"/>
        <v>16.083333333333332</v>
      </c>
      <c r="E256">
        <f t="shared" si="27"/>
        <v>4.9941442527500417</v>
      </c>
    </row>
    <row r="257" spans="2:5">
      <c r="B257">
        <f t="shared" si="25"/>
        <v>970</v>
      </c>
      <c r="C257">
        <f t="shared" si="26"/>
        <v>4.9138798547535546E-9</v>
      </c>
      <c r="D257" s="13">
        <f t="shared" si="28"/>
        <v>16.166666666666668</v>
      </c>
      <c r="E257">
        <f t="shared" si="27"/>
        <v>4.9138798547535547</v>
      </c>
    </row>
    <row r="258" spans="2:5">
      <c r="B258">
        <f t="shared" si="25"/>
        <v>975</v>
      </c>
      <c r="C258">
        <f t="shared" si="26"/>
        <v>4.8349530733800895E-9</v>
      </c>
      <c r="D258" s="13">
        <f t="shared" si="28"/>
        <v>16.25</v>
      </c>
      <c r="E258">
        <f t="shared" si="27"/>
        <v>4.8349530733800892</v>
      </c>
    </row>
    <row r="259" spans="2:5">
      <c r="B259">
        <f t="shared" si="25"/>
        <v>980</v>
      </c>
      <c r="C259">
        <f t="shared" si="26"/>
        <v>4.7573416170748001E-9</v>
      </c>
      <c r="D259" s="13">
        <f t="shared" si="28"/>
        <v>16.333333333333332</v>
      </c>
      <c r="E259">
        <f t="shared" si="27"/>
        <v>4.7573416170748004</v>
      </c>
    </row>
    <row r="260" spans="2:5">
      <c r="B260">
        <f t="shared" si="25"/>
        <v>985</v>
      </c>
      <c r="C260">
        <f t="shared" si="26"/>
        <v>4.681023565774498E-9</v>
      </c>
      <c r="D260" s="13">
        <f t="shared" si="28"/>
        <v>16.416666666666668</v>
      </c>
      <c r="E260">
        <f t="shared" si="27"/>
        <v>4.6810235657744981</v>
      </c>
    </row>
    <row r="261" spans="2:5">
      <c r="B261" s="29">
        <f t="shared" si="25"/>
        <v>990</v>
      </c>
      <c r="C261">
        <f t="shared" si="26"/>
        <v>4.6059773647166956E-9</v>
      </c>
      <c r="D261" s="13">
        <f t="shared" si="28"/>
        <v>16.5</v>
      </c>
      <c r="E261">
        <f t="shared" si="27"/>
        <v>4.6059773647166953</v>
      </c>
    </row>
    <row r="262" spans="2:5">
      <c r="B262">
        <f t="shared" si="25"/>
        <v>995</v>
      </c>
      <c r="C262">
        <f t="shared" si="26"/>
        <v>4.5321818183518246E-9</v>
      </c>
      <c r="D262" s="13">
        <f t="shared" si="28"/>
        <v>16.583333333333332</v>
      </c>
      <c r="E262">
        <f t="shared" si="27"/>
        <v>4.532181818351825</v>
      </c>
    </row>
    <row r="263" spans="2:5">
      <c r="B263">
        <f t="shared" si="25"/>
        <v>1000</v>
      </c>
      <c r="C263">
        <f t="shared" si="26"/>
        <v>4.4596160843569045E-9</v>
      </c>
      <c r="D263" s="13">
        <f t="shared" si="28"/>
        <v>16.666666666666668</v>
      </c>
      <c r="E263">
        <f t="shared" si="27"/>
        <v>4.4596160843569042</v>
      </c>
    </row>
    <row r="264" spans="2:5">
      <c r="B264">
        <f t="shared" si="25"/>
        <v>1005</v>
      </c>
      <c r="C264">
        <f t="shared" si="26"/>
        <v>4.3882596677489718E-9</v>
      </c>
      <c r="D264" s="13">
        <f t="shared" si="28"/>
        <v>16.75</v>
      </c>
      <c r="E264">
        <f t="shared" si="27"/>
        <v>4.3882596677489714</v>
      </c>
    </row>
    <row r="265" spans="2:5">
      <c r="B265">
        <f t="shared" si="25"/>
        <v>1010</v>
      </c>
      <c r="C265">
        <f t="shared" si="26"/>
        <v>4.3180924150966251E-9</v>
      </c>
      <c r="D265" s="13">
        <f t="shared" si="28"/>
        <v>16.833333333333332</v>
      </c>
      <c r="E265">
        <f t="shared" si="27"/>
        <v>4.3180924150966247</v>
      </c>
    </row>
    <row r="266" spans="2:5">
      <c r="B266">
        <f t="shared" si="25"/>
        <v>1015</v>
      </c>
      <c r="C266">
        <f t="shared" si="26"/>
        <v>4.2490945088280107E-9</v>
      </c>
      <c r="D266" s="13">
        <f t="shared" si="28"/>
        <v>16.916666666666668</v>
      </c>
      <c r="E266">
        <f t="shared" si="27"/>
        <v>4.2490945088280103</v>
      </c>
    </row>
    <row r="267" spans="2:5">
      <c r="B267" s="16">
        <f t="shared" si="25"/>
        <v>1020</v>
      </c>
      <c r="C267">
        <f t="shared" si="26"/>
        <v>4.1812464616336852E-9</v>
      </c>
      <c r="D267" s="13">
        <f t="shared" si="28"/>
        <v>17</v>
      </c>
      <c r="E267">
        <f t="shared" si="27"/>
        <v>4.1812464616336849</v>
      </c>
    </row>
    <row r="268" spans="2:5">
      <c r="B268">
        <f t="shared" si="25"/>
        <v>1025</v>
      </c>
      <c r="C268">
        <f>$J$36*EXP(-$J$32*(B268-1020))+(1/$J$32)*($J$33+$J$34*((B268-1020)-1/$J$32))</f>
        <v>4.1146305304271618E-9</v>
      </c>
      <c r="D268" s="13">
        <f t="shared" si="28"/>
        <v>17.083333333333332</v>
      </c>
      <c r="E268">
        <f t="shared" si="27"/>
        <v>4.1146305304271618</v>
      </c>
    </row>
    <row r="269" spans="2:5">
      <c r="B269">
        <f t="shared" si="25"/>
        <v>1030</v>
      </c>
      <c r="C269">
        <f t="shared" ref="C269:C279" si="29">$J$36*EXP(-$J$32*(B269-1020))+(1/$J$32)*($J$33+$J$34*((B269-1020)-1/$J$32))</f>
        <v>4.0493270347525091E-9</v>
      </c>
      <c r="D269" s="13">
        <f t="shared" si="28"/>
        <v>17.166666666666668</v>
      </c>
      <c r="E269">
        <f t="shared" si="27"/>
        <v>4.0493270347525092</v>
      </c>
    </row>
    <row r="270" spans="2:5">
      <c r="B270">
        <f t="shared" si="25"/>
        <v>1035</v>
      </c>
      <c r="C270">
        <f t="shared" si="29"/>
        <v>3.9853141027010373E-9</v>
      </c>
      <c r="D270" s="13">
        <f t="shared" si="28"/>
        <v>17.25</v>
      </c>
      <c r="E270">
        <f t="shared" si="27"/>
        <v>3.9853141027010373</v>
      </c>
    </row>
    <row r="271" spans="2:5">
      <c r="B271">
        <f t="shared" si="25"/>
        <v>1040</v>
      </c>
      <c r="C271">
        <f t="shared" si="29"/>
        <v>3.9225702268622554E-9</v>
      </c>
      <c r="D271" s="13">
        <f t="shared" si="28"/>
        <v>17.333333333333332</v>
      </c>
      <c r="E271">
        <f t="shared" si="27"/>
        <v>3.9225702268622555</v>
      </c>
    </row>
    <row r="272" spans="2:5">
      <c r="B272">
        <f t="shared" si="25"/>
        <v>1045</v>
      </c>
      <c r="C272">
        <f t="shared" si="29"/>
        <v>3.8610742582494651E-9</v>
      </c>
      <c r="D272" s="13">
        <f t="shared" si="28"/>
        <v>17.416666666666668</v>
      </c>
      <c r="E272">
        <f t="shared" si="27"/>
        <v>3.8610742582494653</v>
      </c>
    </row>
    <row r="273" spans="2:5">
      <c r="B273" s="29">
        <f t="shared" si="25"/>
        <v>1050</v>
      </c>
      <c r="C273">
        <f t="shared" si="29"/>
        <v>3.8008054003265779E-9</v>
      </c>
      <c r="D273" s="13">
        <f t="shared" si="28"/>
        <v>17.5</v>
      </c>
      <c r="E273">
        <f t="shared" si="27"/>
        <v>3.8008054003265781</v>
      </c>
    </row>
    <row r="274" spans="2:5">
      <c r="B274">
        <f t="shared" si="25"/>
        <v>1055</v>
      </c>
      <c r="C274">
        <f t="shared" si="29"/>
        <v>3.7417432031344848E-9</v>
      </c>
      <c r="D274" s="13">
        <f t="shared" si="28"/>
        <v>17.583333333333332</v>
      </c>
      <c r="E274">
        <f t="shared" si="27"/>
        <v>3.7417432031344848</v>
      </c>
    </row>
    <row r="275" spans="2:5">
      <c r="B275">
        <f t="shared" si="25"/>
        <v>1060</v>
      </c>
      <c r="C275">
        <f t="shared" si="29"/>
        <v>3.6838675575152986E-9</v>
      </c>
      <c r="D275" s="13">
        <f t="shared" si="28"/>
        <v>17.666666666666668</v>
      </c>
      <c r="E275">
        <f t="shared" si="27"/>
        <v>3.6838675575152986</v>
      </c>
    </row>
    <row r="276" spans="2:5">
      <c r="B276">
        <f t="shared" si="25"/>
        <v>1065</v>
      </c>
      <c r="C276">
        <f t="shared" si="29"/>
        <v>3.6271586894328646E-9</v>
      </c>
      <c r="D276" s="13">
        <f t="shared" si="28"/>
        <v>17.75</v>
      </c>
      <c r="E276">
        <f t="shared" si="27"/>
        <v>3.6271586894328647</v>
      </c>
    </row>
    <row r="277" spans="2:5">
      <c r="B277">
        <f t="shared" si="25"/>
        <v>1070</v>
      </c>
      <c r="C277">
        <f t="shared" si="29"/>
        <v>3.5715971543879089E-9</v>
      </c>
      <c r="D277" s="13">
        <f t="shared" si="28"/>
        <v>17.833333333333332</v>
      </c>
      <c r="E277">
        <f t="shared" si="27"/>
        <v>3.5715971543879088</v>
      </c>
    </row>
    <row r="278" spans="2:5">
      <c r="B278">
        <f t="shared" si="25"/>
        <v>1075</v>
      </c>
      <c r="C278">
        <f t="shared" si="29"/>
        <v>3.5171638319262656E-9</v>
      </c>
      <c r="D278" s="13">
        <f t="shared" si="28"/>
        <v>17.916666666666668</v>
      </c>
      <c r="E278">
        <f t="shared" si="27"/>
        <v>3.5171638319262657</v>
      </c>
    </row>
    <row r="279" spans="2:5">
      <c r="B279" s="16">
        <f t="shared" si="25"/>
        <v>1080</v>
      </c>
      <c r="C279">
        <f t="shared" si="29"/>
        <v>3.4638399202386221E-9</v>
      </c>
      <c r="D279" s="13">
        <f t="shared" si="28"/>
        <v>18</v>
      </c>
      <c r="E279">
        <f t="shared" si="27"/>
        <v>3.4638399202386223</v>
      </c>
    </row>
    <row r="280" spans="2:5">
      <c r="B280">
        <f t="shared" si="25"/>
        <v>1085</v>
      </c>
      <c r="C280">
        <f>$K$36*EXP(-$K$32*(B280-1080))+(1/$K$32)*($K$33+$K$34*((B280-1080)-1/$K$32))</f>
        <v>3.4115055113858497E-9</v>
      </c>
      <c r="D280" s="13">
        <f t="shared" si="28"/>
        <v>18.083333333333332</v>
      </c>
      <c r="E280">
        <f t="shared" si="27"/>
        <v>3.4115055113858497</v>
      </c>
    </row>
    <row r="281" spans="2:5">
      <c r="B281">
        <f t="shared" si="25"/>
        <v>1090</v>
      </c>
      <c r="C281">
        <f t="shared" ref="C281:C344" si="30">$K$36*EXP(-$K$32*(B281-1080))+(1/$K$32)*($K$33+$K$34*((B281-1080)-1/$K$32))</f>
        <v>3.3600432622574995E-9</v>
      </c>
      <c r="D281" s="13">
        <f t="shared" si="28"/>
        <v>18.166666666666668</v>
      </c>
      <c r="E281">
        <f t="shared" si="27"/>
        <v>3.3600432622574994</v>
      </c>
    </row>
    <row r="282" spans="2:5">
      <c r="B282">
        <f t="shared" si="25"/>
        <v>1095</v>
      </c>
      <c r="C282">
        <f t="shared" si="30"/>
        <v>3.3094386381984265E-9</v>
      </c>
      <c r="D282" s="13">
        <f t="shared" si="28"/>
        <v>18.25</v>
      </c>
      <c r="E282">
        <f t="shared" si="27"/>
        <v>3.3094386381984267</v>
      </c>
    </row>
    <row r="283" spans="2:5">
      <c r="B283">
        <f t="shared" si="25"/>
        <v>1100</v>
      </c>
      <c r="C283">
        <f t="shared" si="30"/>
        <v>3.2596773467754023E-9</v>
      </c>
      <c r="D283" s="13">
        <f t="shared" si="28"/>
        <v>18.333333333333332</v>
      </c>
      <c r="E283">
        <f t="shared" si="27"/>
        <v>3.2596773467754021</v>
      </c>
    </row>
    <row r="284" spans="2:5">
      <c r="B284">
        <f t="shared" si="25"/>
        <v>1105</v>
      </c>
      <c r="C284">
        <f t="shared" si="30"/>
        <v>3.2107453337404545E-9</v>
      </c>
      <c r="D284" s="13">
        <f t="shared" si="28"/>
        <v>18.416666666666668</v>
      </c>
      <c r="E284">
        <f t="shared" si="27"/>
        <v>3.2107453337404546</v>
      </c>
    </row>
    <row r="285" spans="2:5">
      <c r="B285">
        <f t="shared" si="25"/>
        <v>1110</v>
      </c>
      <c r="C285">
        <f t="shared" si="30"/>
        <v>3.1626287790614811E-9</v>
      </c>
      <c r="D285" s="13">
        <f t="shared" si="28"/>
        <v>18.5</v>
      </c>
      <c r="E285">
        <f t="shared" si="27"/>
        <v>3.1626287790614809</v>
      </c>
    </row>
    <row r="286" spans="2:5">
      <c r="B286">
        <f t="shared" si="25"/>
        <v>1115</v>
      </c>
      <c r="C286">
        <f t="shared" si="30"/>
        <v>3.115314093019011E-9</v>
      </c>
      <c r="D286" s="13">
        <f t="shared" si="28"/>
        <v>18.583333333333332</v>
      </c>
      <c r="E286">
        <f t="shared" si="27"/>
        <v>3.1153140930190109</v>
      </c>
    </row>
    <row r="287" spans="2:5">
      <c r="B287">
        <f t="shared" ref="B287:B337" si="31">B286+5</f>
        <v>1120</v>
      </c>
      <c r="C287">
        <f t="shared" si="30"/>
        <v>3.0687879123680131E-9</v>
      </c>
      <c r="D287" s="13">
        <f t="shared" si="28"/>
        <v>18.666666666666668</v>
      </c>
      <c r="E287">
        <f t="shared" si="27"/>
        <v>3.0687879123680131</v>
      </c>
    </row>
    <row r="288" spans="2:5">
      <c r="B288">
        <f t="shared" si="31"/>
        <v>1125</v>
      </c>
      <c r="C288">
        <f t="shared" si="30"/>
        <v>3.0230370965636711E-9</v>
      </c>
      <c r="D288" s="13">
        <f t="shared" si="28"/>
        <v>18.75</v>
      </c>
      <c r="E288">
        <f t="shared" si="27"/>
        <v>3.0230370965636713</v>
      </c>
    </row>
    <row r="289" spans="2:5">
      <c r="B289">
        <f t="shared" si="31"/>
        <v>1130</v>
      </c>
      <c r="C289">
        <f t="shared" si="30"/>
        <v>2.9780487240500572E-9</v>
      </c>
      <c r="D289" s="13">
        <f t="shared" si="28"/>
        <v>18.833333333333332</v>
      </c>
      <c r="E289">
        <f t="shared" si="27"/>
        <v>2.9780487240500571</v>
      </c>
    </row>
    <row r="290" spans="2:5">
      <c r="B290">
        <f t="shared" si="31"/>
        <v>1135</v>
      </c>
      <c r="C290">
        <f t="shared" si="30"/>
        <v>2.9338100886106509E-9</v>
      </c>
      <c r="D290" s="13">
        <f t="shared" si="28"/>
        <v>18.916666666666668</v>
      </c>
      <c r="E290">
        <f t="shared" si="27"/>
        <v>2.9338100886106511</v>
      </c>
    </row>
    <row r="291" spans="2:5">
      <c r="B291">
        <f t="shared" si="31"/>
        <v>1140</v>
      </c>
      <c r="C291">
        <f t="shared" si="30"/>
        <v>2.8903086957796829E-9</v>
      </c>
      <c r="D291" s="13">
        <f t="shared" si="28"/>
        <v>19</v>
      </c>
      <c r="E291">
        <f t="shared" si="27"/>
        <v>2.8903086957796829</v>
      </c>
    </row>
    <row r="292" spans="2:5">
      <c r="B292">
        <f t="shared" si="31"/>
        <v>1145</v>
      </c>
      <c r="C292">
        <f t="shared" si="30"/>
        <v>2.847532259313276E-9</v>
      </c>
      <c r="D292" s="13">
        <f t="shared" si="28"/>
        <v>19.083333333333332</v>
      </c>
      <c r="E292">
        <f t="shared" si="27"/>
        <v>2.8475322593132759</v>
      </c>
    </row>
    <row r="293" spans="2:5">
      <c r="B293">
        <f t="shared" si="31"/>
        <v>1150</v>
      </c>
      <c r="C293">
        <f t="shared" si="30"/>
        <v>2.8054686977194091E-9</v>
      </c>
      <c r="D293" s="13">
        <f t="shared" si="28"/>
        <v>19.166666666666668</v>
      </c>
      <c r="E293">
        <f t="shared" si="27"/>
        <v>2.8054686977194092</v>
      </c>
    </row>
    <row r="294" spans="2:5">
      <c r="B294">
        <f t="shared" si="31"/>
        <v>1155</v>
      </c>
      <c r="C294">
        <f t="shared" si="30"/>
        <v>2.7641061308456906E-9</v>
      </c>
      <c r="D294" s="13">
        <f t="shared" si="28"/>
        <v>19.25</v>
      </c>
      <c r="E294">
        <f t="shared" si="27"/>
        <v>2.7641061308456907</v>
      </c>
    </row>
    <row r="295" spans="2:5">
      <c r="B295">
        <f t="shared" si="31"/>
        <v>1160</v>
      </c>
      <c r="C295">
        <f t="shared" si="30"/>
        <v>2.723432876524015E-9</v>
      </c>
      <c r="D295" s="13">
        <f t="shared" si="28"/>
        <v>19.333333333333332</v>
      </c>
      <c r="E295">
        <f t="shared" ref="E295:E358" si="32">C295*10^9</f>
        <v>2.723432876524015</v>
      </c>
    </row>
    <row r="296" spans="2:5">
      <c r="B296">
        <f t="shared" si="31"/>
        <v>1165</v>
      </c>
      <c r="C296">
        <f t="shared" si="30"/>
        <v>2.6834374472711266E-9</v>
      </c>
      <c r="D296" s="13">
        <f t="shared" ref="D296:D359" si="33">B296/60</f>
        <v>19.416666666666668</v>
      </c>
      <c r="E296">
        <f t="shared" si="32"/>
        <v>2.6834374472711264</v>
      </c>
    </row>
    <row r="297" spans="2:5">
      <c r="B297">
        <f t="shared" si="31"/>
        <v>1170</v>
      </c>
      <c r="C297">
        <f t="shared" si="30"/>
        <v>2.6441085470441696E-9</v>
      </c>
      <c r="D297" s="13">
        <f t="shared" si="33"/>
        <v>19.5</v>
      </c>
      <c r="E297">
        <f t="shared" si="32"/>
        <v>2.6441085470441696</v>
      </c>
    </row>
    <row r="298" spans="2:5">
      <c r="B298">
        <f t="shared" si="31"/>
        <v>1175</v>
      </c>
      <c r="C298">
        <f t="shared" si="30"/>
        <v>2.6054350680503107E-9</v>
      </c>
      <c r="D298" s="13">
        <f t="shared" si="33"/>
        <v>19.583333333333332</v>
      </c>
      <c r="E298">
        <f t="shared" si="32"/>
        <v>2.6054350680503107</v>
      </c>
    </row>
    <row r="299" spans="2:5">
      <c r="B299">
        <f t="shared" si="31"/>
        <v>1180</v>
      </c>
      <c r="C299">
        <f t="shared" si="30"/>
        <v>2.5674060876095288E-9</v>
      </c>
      <c r="D299" s="13">
        <f t="shared" si="33"/>
        <v>19.666666666666668</v>
      </c>
      <c r="E299">
        <f t="shared" si="32"/>
        <v>2.5674060876095286</v>
      </c>
    </row>
    <row r="300" spans="2:5">
      <c r="B300">
        <f t="shared" si="31"/>
        <v>1185</v>
      </c>
      <c r="C300">
        <f t="shared" si="30"/>
        <v>2.5300108650696834E-9</v>
      </c>
      <c r="D300" s="13">
        <f t="shared" si="33"/>
        <v>19.75</v>
      </c>
      <c r="E300">
        <f t="shared" si="32"/>
        <v>2.5300108650696833</v>
      </c>
    </row>
    <row r="301" spans="2:5">
      <c r="B301">
        <f t="shared" si="31"/>
        <v>1190</v>
      </c>
      <c r="C301">
        <f t="shared" si="30"/>
        <v>2.4932388387729981E-9</v>
      </c>
      <c r="D301" s="13">
        <f t="shared" si="33"/>
        <v>19.833333333333332</v>
      </c>
      <c r="E301">
        <f t="shared" si="32"/>
        <v>2.493238838772998</v>
      </c>
    </row>
    <row r="302" spans="2:5">
      <c r="B302">
        <f t="shared" si="31"/>
        <v>1195</v>
      </c>
      <c r="C302">
        <f t="shared" si="30"/>
        <v>2.4570796230730962E-9</v>
      </c>
      <c r="D302" s="13">
        <f t="shared" si="33"/>
        <v>19.916666666666668</v>
      </c>
      <c r="E302">
        <f t="shared" si="32"/>
        <v>2.4570796230730965</v>
      </c>
    </row>
    <row r="303" spans="2:5">
      <c r="B303">
        <f t="shared" si="31"/>
        <v>1200</v>
      </c>
      <c r="C303">
        <f t="shared" si="30"/>
        <v>2.4215230054017461E-9</v>
      </c>
      <c r="D303" s="13">
        <f t="shared" si="33"/>
        <v>20</v>
      </c>
      <c r="E303">
        <f t="shared" si="32"/>
        <v>2.4215230054017463</v>
      </c>
    </row>
    <row r="304" spans="2:5">
      <c r="B304">
        <f t="shared" si="31"/>
        <v>1205</v>
      </c>
      <c r="C304">
        <f t="shared" si="30"/>
        <v>2.3865589433844958E-9</v>
      </c>
      <c r="D304" s="13">
        <f t="shared" si="33"/>
        <v>20.083333333333332</v>
      </c>
      <c r="E304">
        <f t="shared" si="32"/>
        <v>2.3865589433844958</v>
      </c>
    </row>
    <row r="305" spans="2:5">
      <c r="B305">
        <f t="shared" si="31"/>
        <v>1210</v>
      </c>
      <c r="C305">
        <f t="shared" si="30"/>
        <v>2.3521775620043648E-9</v>
      </c>
      <c r="D305" s="13">
        <f t="shared" si="33"/>
        <v>20.166666666666668</v>
      </c>
      <c r="E305">
        <f t="shared" si="32"/>
        <v>2.352177562004365</v>
      </c>
    </row>
    <row r="306" spans="2:5">
      <c r="B306">
        <f t="shared" si="31"/>
        <v>1215</v>
      </c>
      <c r="C306">
        <f t="shared" si="30"/>
        <v>2.3183691508128173E-9</v>
      </c>
      <c r="D306" s="13">
        <f t="shared" si="33"/>
        <v>20.25</v>
      </c>
      <c r="E306">
        <f t="shared" si="32"/>
        <v>2.3183691508128175</v>
      </c>
    </row>
    <row r="307" spans="2:5">
      <c r="B307">
        <f t="shared" si="31"/>
        <v>1220</v>
      </c>
      <c r="C307">
        <f t="shared" si="30"/>
        <v>2.2851241611872019E-9</v>
      </c>
      <c r="D307" s="13">
        <f t="shared" si="33"/>
        <v>20.333333333333332</v>
      </c>
      <c r="E307">
        <f t="shared" si="32"/>
        <v>2.285124161187202</v>
      </c>
    </row>
    <row r="308" spans="2:5">
      <c r="B308">
        <f t="shared" si="31"/>
        <v>1225</v>
      </c>
      <c r="C308">
        <f t="shared" si="30"/>
        <v>2.2524332036339054E-9</v>
      </c>
      <c r="D308" s="13">
        <f t="shared" si="33"/>
        <v>20.416666666666668</v>
      </c>
      <c r="E308">
        <f t="shared" si="32"/>
        <v>2.2524332036339052</v>
      </c>
    </row>
    <row r="309" spans="2:5">
      <c r="B309">
        <f t="shared" si="31"/>
        <v>1230</v>
      </c>
      <c r="C309">
        <f t="shared" si="30"/>
        <v>2.2202870451364459E-9</v>
      </c>
      <c r="D309" s="13">
        <f t="shared" si="33"/>
        <v>20.5</v>
      </c>
      <c r="E309">
        <f t="shared" si="32"/>
        <v>2.220287045136446</v>
      </c>
    </row>
    <row r="310" spans="2:5">
      <c r="B310">
        <f t="shared" si="31"/>
        <v>1235</v>
      </c>
      <c r="C310">
        <f t="shared" si="30"/>
        <v>2.1886766065477608E-9</v>
      </c>
      <c r="D310" s="13">
        <f t="shared" si="33"/>
        <v>20.583333333333332</v>
      </c>
      <c r="E310">
        <f t="shared" si="32"/>
        <v>2.188676606547761</v>
      </c>
    </row>
    <row r="311" spans="2:5">
      <c r="B311">
        <f t="shared" si="31"/>
        <v>1240</v>
      </c>
      <c r="C311">
        <f t="shared" si="30"/>
        <v>2.1575929600259538E-9</v>
      </c>
      <c r="D311" s="13">
        <f t="shared" si="33"/>
        <v>20.666666666666668</v>
      </c>
      <c r="E311">
        <f t="shared" si="32"/>
        <v>2.1575929600259536</v>
      </c>
    </row>
    <row r="312" spans="2:5">
      <c r="B312">
        <f t="shared" si="31"/>
        <v>1245</v>
      </c>
      <c r="C312">
        <f t="shared" si="30"/>
        <v>2.1270273265127725E-9</v>
      </c>
      <c r="D312" s="13">
        <f t="shared" si="33"/>
        <v>20.75</v>
      </c>
      <c r="E312">
        <f t="shared" si="32"/>
        <v>2.1270273265127724</v>
      </c>
    </row>
    <row r="313" spans="2:5">
      <c r="B313">
        <f t="shared" si="31"/>
        <v>1250</v>
      </c>
      <c r="C313">
        <f t="shared" si="30"/>
        <v>2.096971073254112E-9</v>
      </c>
      <c r="D313" s="13">
        <f t="shared" si="33"/>
        <v>20.833333333333332</v>
      </c>
      <c r="E313">
        <f t="shared" si="32"/>
        <v>2.096971073254112</v>
      </c>
    </row>
    <row r="314" spans="2:5">
      <c r="B314">
        <f t="shared" si="31"/>
        <v>1255</v>
      </c>
      <c r="C314">
        <f t="shared" si="30"/>
        <v>2.0674157113618375E-9</v>
      </c>
      <c r="D314" s="13">
        <f t="shared" si="33"/>
        <v>20.916666666666668</v>
      </c>
      <c r="E314">
        <f t="shared" si="32"/>
        <v>2.0674157113618374</v>
      </c>
    </row>
    <row r="315" spans="2:5">
      <c r="B315">
        <f t="shared" si="31"/>
        <v>1260</v>
      </c>
      <c r="C315">
        <f t="shared" si="30"/>
        <v>2.038352893416236E-9</v>
      </c>
      <c r="D315" s="13">
        <f t="shared" si="33"/>
        <v>21</v>
      </c>
      <c r="E315">
        <f t="shared" si="32"/>
        <v>2.0383528934162358</v>
      </c>
    </row>
    <row r="316" spans="2:5">
      <c r="B316">
        <f t="shared" si="31"/>
        <v>1265</v>
      </c>
      <c r="C316">
        <f t="shared" si="30"/>
        <v>2.0097744111084305E-9</v>
      </c>
      <c r="D316" s="13">
        <f t="shared" si="33"/>
        <v>21.083333333333332</v>
      </c>
      <c r="E316">
        <f t="shared" si="32"/>
        <v>2.0097744111084306</v>
      </c>
    </row>
    <row r="317" spans="2:5">
      <c r="B317">
        <f t="shared" si="31"/>
        <v>1270</v>
      </c>
      <c r="C317">
        <f t="shared" si="30"/>
        <v>1.981672192922077E-9</v>
      </c>
      <c r="D317" s="13">
        <f t="shared" si="33"/>
        <v>21.166666666666668</v>
      </c>
      <c r="E317">
        <f t="shared" si="32"/>
        <v>1.9816721929220771</v>
      </c>
    </row>
    <row r="318" spans="2:5">
      <c r="B318">
        <f t="shared" si="31"/>
        <v>1275</v>
      </c>
      <c r="C318">
        <f t="shared" si="30"/>
        <v>1.9540383018537005E-9</v>
      </c>
      <c r="D318" s="13">
        <f t="shared" si="33"/>
        <v>21.25</v>
      </c>
      <c r="E318">
        <f t="shared" si="32"/>
        <v>1.9540383018537004</v>
      </c>
    </row>
    <row r="319" spans="2:5">
      <c r="B319">
        <f t="shared" si="31"/>
        <v>1280</v>
      </c>
      <c r="C319">
        <f t="shared" si="30"/>
        <v>1.9268649331710208E-9</v>
      </c>
      <c r="D319" s="13">
        <f t="shared" si="33"/>
        <v>21.333333333333332</v>
      </c>
      <c r="E319">
        <f t="shared" si="32"/>
        <v>1.9268649331710208</v>
      </c>
    </row>
    <row r="320" spans="2:5">
      <c r="B320">
        <f t="shared" si="31"/>
        <v>1285</v>
      </c>
      <c r="C320">
        <f t="shared" si="30"/>
        <v>1.9001444122086351E-9</v>
      </c>
      <c r="D320" s="13">
        <f t="shared" si="33"/>
        <v>21.416666666666668</v>
      </c>
      <c r="E320">
        <f t="shared" si="32"/>
        <v>1.9001444122086351</v>
      </c>
    </row>
    <row r="321" spans="2:5">
      <c r="B321">
        <f t="shared" si="31"/>
        <v>1290</v>
      </c>
      <c r="C321">
        <f t="shared" si="30"/>
        <v>1.8738691922004367E-9</v>
      </c>
      <c r="D321" s="13">
        <f t="shared" si="33"/>
        <v>21.5</v>
      </c>
      <c r="E321">
        <f t="shared" si="32"/>
        <v>1.8738691922004367</v>
      </c>
    </row>
    <row r="322" spans="2:5">
      <c r="B322">
        <f t="shared" si="31"/>
        <v>1295</v>
      </c>
      <c r="C322">
        <f t="shared" si="30"/>
        <v>1.8480318521481569E-9</v>
      </c>
      <c r="D322" s="13">
        <f t="shared" si="33"/>
        <v>21.583333333333332</v>
      </c>
      <c r="E322">
        <f t="shared" si="32"/>
        <v>1.8480318521481569</v>
      </c>
    </row>
    <row r="323" spans="2:5">
      <c r="B323">
        <f t="shared" si="31"/>
        <v>1300</v>
      </c>
      <c r="C323">
        <f t="shared" si="30"/>
        <v>1.8226250947254276E-9</v>
      </c>
      <c r="D323" s="13">
        <f t="shared" si="33"/>
        <v>21.666666666666668</v>
      </c>
      <c r="E323">
        <f t="shared" si="32"/>
        <v>1.8226250947254277</v>
      </c>
    </row>
    <row r="324" spans="2:5">
      <c r="B324">
        <f t="shared" si="31"/>
        <v>1305</v>
      </c>
      <c r="C324">
        <f t="shared" si="30"/>
        <v>1.7976417442167729E-9</v>
      </c>
      <c r="D324" s="13">
        <f t="shared" si="33"/>
        <v>21.75</v>
      </c>
      <c r="E324">
        <f t="shared" si="32"/>
        <v>1.7976417442167729</v>
      </c>
    </row>
    <row r="325" spans="2:5">
      <c r="B325">
        <f t="shared" si="31"/>
        <v>1310</v>
      </c>
      <c r="C325">
        <f t="shared" si="30"/>
        <v>1.7730747444909474E-9</v>
      </c>
      <c r="D325" s="13">
        <f t="shared" si="33"/>
        <v>21.833333333333332</v>
      </c>
      <c r="E325">
        <f t="shared" si="32"/>
        <v>1.7730747444909474</v>
      </c>
    </row>
    <row r="326" spans="2:5">
      <c r="B326">
        <f t="shared" si="31"/>
        <v>1315</v>
      </c>
      <c r="C326">
        <f t="shared" si="30"/>
        <v>1.7489171570080505E-9</v>
      </c>
      <c r="D326" s="13">
        <f t="shared" si="33"/>
        <v>21.916666666666668</v>
      </c>
      <c r="E326">
        <f t="shared" si="32"/>
        <v>1.7489171570080504</v>
      </c>
    </row>
    <row r="327" spans="2:5">
      <c r="B327">
        <f t="shared" si="31"/>
        <v>1320</v>
      </c>
      <c r="C327">
        <f t="shared" si="30"/>
        <v>1.7251621588598506E-9</v>
      </c>
      <c r="D327" s="13">
        <f t="shared" si="33"/>
        <v>22</v>
      </c>
      <c r="E327">
        <f t="shared" si="32"/>
        <v>1.7251621588598507</v>
      </c>
    </row>
    <row r="328" spans="2:5">
      <c r="B328">
        <f t="shared" si="31"/>
        <v>1325</v>
      </c>
      <c r="C328">
        <f t="shared" si="30"/>
        <v>1.701803040842768E-9</v>
      </c>
      <c r="D328" s="13">
        <f t="shared" si="33"/>
        <v>22.083333333333332</v>
      </c>
      <c r="E328">
        <f t="shared" si="32"/>
        <v>1.701803040842768</v>
      </c>
    </row>
    <row r="329" spans="2:5">
      <c r="B329">
        <f t="shared" si="31"/>
        <v>1330</v>
      </c>
      <c r="C329">
        <f t="shared" si="30"/>
        <v>1.6788332055629725E-9</v>
      </c>
      <c r="D329" s="13">
        <f t="shared" si="33"/>
        <v>22.166666666666668</v>
      </c>
      <c r="E329">
        <f t="shared" si="32"/>
        <v>1.6788332055629724</v>
      </c>
    </row>
    <row r="330" spans="2:5">
      <c r="B330">
        <f t="shared" si="31"/>
        <v>1335</v>
      </c>
      <c r="C330">
        <f t="shared" si="30"/>
        <v>1.6562461655730601E-9</v>
      </c>
      <c r="D330" s="13">
        <f t="shared" si="33"/>
        <v>22.25</v>
      </c>
      <c r="E330">
        <f t="shared" si="32"/>
        <v>1.65624616557306</v>
      </c>
    </row>
    <row r="331" spans="2:5">
      <c r="B331">
        <f t="shared" si="31"/>
        <v>1340</v>
      </c>
      <c r="C331">
        <f t="shared" si="30"/>
        <v>1.63403554153978E-9</v>
      </c>
      <c r="D331" s="13">
        <f t="shared" si="33"/>
        <v>22.333333333333332</v>
      </c>
      <c r="E331">
        <f t="shared" si="32"/>
        <v>1.63403554153978</v>
      </c>
    </row>
    <row r="332" spans="2:5">
      <c r="B332">
        <f t="shared" si="31"/>
        <v>1345</v>
      </c>
      <c r="C332">
        <f t="shared" si="30"/>
        <v>1.6121950604422999E-9</v>
      </c>
      <c r="D332" s="13">
        <f t="shared" si="33"/>
        <v>22.416666666666668</v>
      </c>
      <c r="E332">
        <f t="shared" si="32"/>
        <v>1.6121950604422999</v>
      </c>
    </row>
    <row r="333" spans="2:5">
      <c r="B333">
        <f t="shared" si="31"/>
        <v>1350</v>
      </c>
      <c r="C333">
        <f t="shared" si="30"/>
        <v>1.590718553800494E-9</v>
      </c>
      <c r="D333" s="13">
        <f t="shared" si="33"/>
        <v>22.5</v>
      </c>
      <c r="E333">
        <f t="shared" si="32"/>
        <v>1.590718553800494</v>
      </c>
    </row>
    <row r="334" spans="2:5">
      <c r="B334">
        <f t="shared" si="31"/>
        <v>1355</v>
      </c>
      <c r="C334">
        <f t="shared" si="30"/>
        <v>1.5695999559327598E-9</v>
      </c>
      <c r="D334" s="13">
        <f t="shared" si="33"/>
        <v>22.583333333333332</v>
      </c>
      <c r="E334">
        <f t="shared" si="32"/>
        <v>1.5695999559327598</v>
      </c>
    </row>
    <row r="335" spans="2:5">
      <c r="B335">
        <f t="shared" si="31"/>
        <v>1360</v>
      </c>
      <c r="C335">
        <f t="shared" si="30"/>
        <v>1.5488333022428671E-9</v>
      </c>
      <c r="D335" s="13">
        <f t="shared" si="33"/>
        <v>22.666666666666668</v>
      </c>
      <c r="E335">
        <f t="shared" si="32"/>
        <v>1.5488333022428671</v>
      </c>
    </row>
    <row r="336" spans="2:5">
      <c r="B336">
        <f t="shared" si="31"/>
        <v>1365</v>
      </c>
      <c r="C336">
        <f t="shared" si="30"/>
        <v>1.5284127275353567E-9</v>
      </c>
      <c r="D336" s="13">
        <f t="shared" si="33"/>
        <v>22.75</v>
      </c>
      <c r="E336">
        <f t="shared" si="32"/>
        <v>1.5284127275353567</v>
      </c>
    </row>
    <row r="337" spans="2:5">
      <c r="B337">
        <f t="shared" si="31"/>
        <v>1370</v>
      </c>
      <c r="C337">
        <f t="shared" si="30"/>
        <v>1.5083324643590138E-9</v>
      </c>
      <c r="D337" s="13">
        <f t="shared" si="33"/>
        <v>22.833333333333332</v>
      </c>
      <c r="E337">
        <f t="shared" si="32"/>
        <v>1.5083324643590139</v>
      </c>
    </row>
    <row r="338" spans="2:5">
      <c r="B338">
        <f>B337+5</f>
        <v>1375</v>
      </c>
      <c r="C338">
        <f t="shared" si="30"/>
        <v>1.4885868413779482E-9</v>
      </c>
      <c r="D338" s="13">
        <f t="shared" si="33"/>
        <v>22.916666666666668</v>
      </c>
      <c r="E338">
        <f t="shared" si="32"/>
        <v>1.4885868413779482</v>
      </c>
    </row>
    <row r="339" spans="2:5">
      <c r="B339">
        <f t="shared" ref="B339:B402" si="34">B338+5</f>
        <v>1380</v>
      </c>
      <c r="C339">
        <f t="shared" si="30"/>
        <v>1.4691702817698187E-9</v>
      </c>
      <c r="D339" s="13">
        <f t="shared" si="33"/>
        <v>23</v>
      </c>
      <c r="E339">
        <f t="shared" si="32"/>
        <v>1.4691702817698187</v>
      </c>
    </row>
    <row r="340" spans="2:5">
      <c r="B340">
        <f t="shared" si="34"/>
        <v>1385</v>
      </c>
      <c r="C340">
        <f t="shared" si="30"/>
        <v>1.4500773016507533E-9</v>
      </c>
      <c r="D340" s="13">
        <f t="shared" si="33"/>
        <v>23.083333333333332</v>
      </c>
      <c r="E340">
        <f t="shared" si="32"/>
        <v>1.4500773016507533</v>
      </c>
    </row>
    <row r="341" spans="2:5">
      <c r="B341">
        <f t="shared" si="34"/>
        <v>1390</v>
      </c>
      <c r="C341">
        <f t="shared" si="30"/>
        <v>1.4313025085265171E-9</v>
      </c>
      <c r="D341" s="13">
        <f t="shared" si="33"/>
        <v>23.166666666666668</v>
      </c>
      <c r="E341">
        <f t="shared" si="32"/>
        <v>1.4313025085265172</v>
      </c>
    </row>
    <row r="342" spans="2:5">
      <c r="B342">
        <f t="shared" si="34"/>
        <v>1395</v>
      </c>
      <c r="C342">
        <f t="shared" si="30"/>
        <v>1.4128405997694931E-9</v>
      </c>
      <c r="D342" s="13">
        <f t="shared" si="33"/>
        <v>23.25</v>
      </c>
      <c r="E342">
        <f t="shared" si="32"/>
        <v>1.4128405997694931</v>
      </c>
    </row>
    <row r="343" spans="2:5">
      <c r="B343">
        <f t="shared" si="34"/>
        <v>1400</v>
      </c>
      <c r="C343">
        <f t="shared" si="30"/>
        <v>1.3946863611210421E-9</v>
      </c>
      <c r="D343" s="13">
        <f t="shared" si="33"/>
        <v>23.333333333333332</v>
      </c>
      <c r="E343">
        <f t="shared" si="32"/>
        <v>1.3946863611210421</v>
      </c>
    </row>
    <row r="344" spans="2:5">
      <c r="B344">
        <f t="shared" si="34"/>
        <v>1405</v>
      </c>
      <c r="C344">
        <f t="shared" si="30"/>
        <v>1.3768346652188229E-9</v>
      </c>
      <c r="D344" s="13">
        <f t="shared" si="33"/>
        <v>23.416666666666668</v>
      </c>
      <c r="E344">
        <f t="shared" si="32"/>
        <v>1.3768346652188228</v>
      </c>
    </row>
    <row r="345" spans="2:5">
      <c r="B345">
        <f t="shared" si="34"/>
        <v>1410</v>
      </c>
      <c r="C345">
        <f t="shared" ref="C345:C408" si="35">$K$36*EXP(-$K$32*(B345-1080))+(1/$K$32)*($K$33+$K$34*((B345-1080)-1/$K$32))</f>
        <v>1.3592804701486534E-9</v>
      </c>
      <c r="D345" s="13">
        <f t="shared" si="33"/>
        <v>23.5</v>
      </c>
      <c r="E345">
        <f t="shared" si="32"/>
        <v>1.3592804701486534</v>
      </c>
    </row>
    <row r="346" spans="2:5">
      <c r="B346">
        <f t="shared" si="34"/>
        <v>1415</v>
      </c>
      <c r="C346">
        <f t="shared" si="35"/>
        <v>1.3420188180205076E-9</v>
      </c>
      <c r="D346" s="13">
        <f t="shared" si="33"/>
        <v>23.583333333333332</v>
      </c>
      <c r="E346">
        <f t="shared" si="32"/>
        <v>1.3420188180205075</v>
      </c>
    </row>
    <row r="347" spans="2:5">
      <c r="B347">
        <f t="shared" si="34"/>
        <v>1420</v>
      </c>
      <c r="C347">
        <f t="shared" si="35"/>
        <v>1.32504483356824E-9</v>
      </c>
      <c r="D347" s="13">
        <f t="shared" si="33"/>
        <v>23.666666666666668</v>
      </c>
      <c r="E347">
        <f t="shared" si="32"/>
        <v>1.3250448335682401</v>
      </c>
    </row>
    <row r="348" spans="2:5">
      <c r="B348">
        <f t="shared" si="34"/>
        <v>1425</v>
      </c>
      <c r="C348">
        <f t="shared" si="35"/>
        <v>1.3083537227726502E-9</v>
      </c>
      <c r="D348" s="13">
        <f t="shared" si="33"/>
        <v>23.75</v>
      </c>
      <c r="E348">
        <f t="shared" si="32"/>
        <v>1.3083537227726503</v>
      </c>
    </row>
    <row r="349" spans="2:5">
      <c r="B349">
        <f t="shared" si="34"/>
        <v>1430</v>
      </c>
      <c r="C349">
        <f t="shared" si="35"/>
        <v>1.2919407715074896E-9</v>
      </c>
      <c r="D349" s="13">
        <f t="shared" si="33"/>
        <v>23.833333333333332</v>
      </c>
      <c r="E349">
        <f t="shared" si="32"/>
        <v>1.2919407715074895</v>
      </c>
    </row>
    <row r="350" spans="2:5">
      <c r="B350">
        <f t="shared" si="34"/>
        <v>1435</v>
      </c>
      <c r="C350">
        <f t="shared" si="35"/>
        <v>1.2758013442080364E-9</v>
      </c>
      <c r="D350" s="13">
        <f t="shared" si="33"/>
        <v>23.916666666666668</v>
      </c>
      <c r="E350">
        <f t="shared" si="32"/>
        <v>1.2758013442080363</v>
      </c>
    </row>
    <row r="351" spans="2:5">
      <c r="B351">
        <f t="shared" si="34"/>
        <v>1440</v>
      </c>
      <c r="C351">
        <f t="shared" si="35"/>
        <v>1.259930882561858E-9</v>
      </c>
      <c r="D351" s="13">
        <f t="shared" si="33"/>
        <v>24</v>
      </c>
      <c r="E351">
        <f t="shared" si="32"/>
        <v>1.259930882561858</v>
      </c>
    </row>
    <row r="352" spans="2:5">
      <c r="B352">
        <f t="shared" si="34"/>
        <v>1445</v>
      </c>
      <c r="C352">
        <f t="shared" si="35"/>
        <v>1.2443249042213901E-9</v>
      </c>
      <c r="D352" s="13">
        <f t="shared" si="33"/>
        <v>24.083333333333332</v>
      </c>
      <c r="E352">
        <f t="shared" si="32"/>
        <v>1.2443249042213902</v>
      </c>
    </row>
    <row r="353" spans="2:5">
      <c r="B353">
        <f t="shared" si="34"/>
        <v>1450</v>
      </c>
      <c r="C353">
        <f t="shared" si="35"/>
        <v>1.2289790015379729E-9</v>
      </c>
      <c r="D353" s="13">
        <f t="shared" si="33"/>
        <v>24.166666666666668</v>
      </c>
      <c r="E353">
        <f t="shared" si="32"/>
        <v>1.2289790015379729</v>
      </c>
    </row>
    <row r="354" spans="2:5">
      <c r="B354">
        <f t="shared" si="34"/>
        <v>1455</v>
      </c>
      <c r="C354">
        <f t="shared" si="35"/>
        <v>1.2138888403169852E-9</v>
      </c>
      <c r="D354" s="13">
        <f t="shared" si="33"/>
        <v>24.25</v>
      </c>
      <c r="E354">
        <f t="shared" si="32"/>
        <v>1.2138888403169852</v>
      </c>
    </row>
    <row r="355" spans="2:5">
      <c r="B355">
        <f t="shared" si="34"/>
        <v>1460</v>
      </c>
      <c r="C355">
        <f t="shared" si="35"/>
        <v>1.1990501585937212E-9</v>
      </c>
      <c r="D355" s="13">
        <f t="shared" si="33"/>
        <v>24.333333333333332</v>
      </c>
      <c r="E355">
        <f t="shared" si="32"/>
        <v>1.1990501585937212</v>
      </c>
    </row>
    <row r="356" spans="2:5">
      <c r="B356">
        <f t="shared" si="34"/>
        <v>1465</v>
      </c>
      <c r="C356">
        <f t="shared" si="35"/>
        <v>1.1844587654296722E-9</v>
      </c>
      <c r="D356" s="13">
        <f t="shared" si="33"/>
        <v>24.416666666666668</v>
      </c>
      <c r="E356">
        <f t="shared" si="32"/>
        <v>1.1844587654296721</v>
      </c>
    </row>
    <row r="357" spans="2:5">
      <c r="B357">
        <f t="shared" si="34"/>
        <v>1470</v>
      </c>
      <c r="C357">
        <f t="shared" si="35"/>
        <v>1.1701105397288629E-9</v>
      </c>
      <c r="D357" s="13">
        <f t="shared" si="33"/>
        <v>24.5</v>
      </c>
      <c r="E357">
        <f t="shared" si="32"/>
        <v>1.1701105397288629</v>
      </c>
    </row>
    <row r="358" spans="2:5">
      <c r="B358">
        <f t="shared" si="34"/>
        <v>1475</v>
      </c>
      <c r="C358">
        <f t="shared" si="35"/>
        <v>1.1560014290739191E-9</v>
      </c>
      <c r="D358" s="13">
        <f t="shared" si="33"/>
        <v>24.583333333333332</v>
      </c>
      <c r="E358">
        <f t="shared" si="32"/>
        <v>1.1560014290739191</v>
      </c>
    </row>
    <row r="359" spans="2:5">
      <c r="B359">
        <f t="shared" si="34"/>
        <v>1480</v>
      </c>
      <c r="C359">
        <f t="shared" si="35"/>
        <v>1.142127448581528E-9</v>
      </c>
      <c r="D359" s="13">
        <f t="shared" si="33"/>
        <v>24.666666666666668</v>
      </c>
      <c r="E359">
        <f t="shared" ref="E359:E422" si="36">C359*10^9</f>
        <v>1.142127448581528</v>
      </c>
    </row>
    <row r="360" spans="2:5">
      <c r="B360">
        <f t="shared" si="34"/>
        <v>1485</v>
      </c>
      <c r="C360">
        <f t="shared" si="35"/>
        <v>1.1284846797769755E-9</v>
      </c>
      <c r="D360" s="13">
        <f t="shared" ref="D360:D423" si="37">B360/60</f>
        <v>24.75</v>
      </c>
      <c r="E360">
        <f t="shared" si="36"/>
        <v>1.1284846797769756</v>
      </c>
    </row>
    <row r="361" spans="2:5">
      <c r="B361">
        <f t="shared" si="34"/>
        <v>1490</v>
      </c>
      <c r="C361">
        <f t="shared" si="35"/>
        <v>1.1150692694874373E-9</v>
      </c>
      <c r="D361" s="13">
        <f t="shared" si="37"/>
        <v>24.833333333333332</v>
      </c>
      <c r="E361">
        <f t="shared" si="36"/>
        <v>1.1150692694874373</v>
      </c>
    </row>
    <row r="362" spans="2:5">
      <c r="B362">
        <f t="shared" si="34"/>
        <v>1495</v>
      </c>
      <c r="C362">
        <f t="shared" si="35"/>
        <v>1.101877428753716E-9</v>
      </c>
      <c r="D362" s="13">
        <f t="shared" si="37"/>
        <v>24.916666666666668</v>
      </c>
      <c r="E362">
        <f t="shared" si="36"/>
        <v>1.1018774287537161</v>
      </c>
    </row>
    <row r="363" spans="2:5">
      <c r="B363">
        <f t="shared" si="34"/>
        <v>1500</v>
      </c>
      <c r="C363">
        <f t="shared" si="35"/>
        <v>1.0889054317601103E-9</v>
      </c>
      <c r="D363" s="13">
        <f t="shared" si="37"/>
        <v>25</v>
      </c>
      <c r="E363">
        <f t="shared" si="36"/>
        <v>1.0889054317601103</v>
      </c>
    </row>
    <row r="364" spans="2:5">
      <c r="B364">
        <f t="shared" si="34"/>
        <v>1505</v>
      </c>
      <c r="C364">
        <f t="shared" si="35"/>
        <v>1.0761496147821226E-9</v>
      </c>
      <c r="D364" s="13">
        <f t="shared" si="37"/>
        <v>25.083333333333332</v>
      </c>
      <c r="E364">
        <f t="shared" si="36"/>
        <v>1.0761496147821226</v>
      </c>
    </row>
    <row r="365" spans="2:5">
      <c r="B365">
        <f t="shared" si="34"/>
        <v>1510</v>
      </c>
      <c r="C365">
        <f t="shared" si="35"/>
        <v>1.0636063751516996E-9</v>
      </c>
      <c r="D365" s="13">
        <f t="shared" si="37"/>
        <v>25.166666666666668</v>
      </c>
      <c r="E365">
        <f t="shared" si="36"/>
        <v>1.0636063751516995</v>
      </c>
    </row>
    <row r="366" spans="2:5">
      <c r="B366">
        <f t="shared" si="34"/>
        <v>1515</v>
      </c>
      <c r="C366">
        <f t="shared" si="35"/>
        <v>1.05127217023972E-9</v>
      </c>
      <c r="D366" s="13">
        <f t="shared" si="37"/>
        <v>25.25</v>
      </c>
      <c r="E366">
        <f t="shared" si="36"/>
        <v>1.0512721702397201</v>
      </c>
    </row>
    <row r="367" spans="2:5">
      <c r="B367">
        <f t="shared" si="34"/>
        <v>1520</v>
      </c>
      <c r="C367">
        <f t="shared" si="35"/>
        <v>1.0391435164554365E-9</v>
      </c>
      <c r="D367" s="13">
        <f t="shared" si="37"/>
        <v>25.333333333333332</v>
      </c>
      <c r="E367">
        <f t="shared" si="36"/>
        <v>1.0391435164554366</v>
      </c>
    </row>
    <row r="368" spans="2:5">
      <c r="B368">
        <f t="shared" si="34"/>
        <v>1525</v>
      </c>
      <c r="C368">
        <f t="shared" si="35"/>
        <v>1.0272169882625947E-9</v>
      </c>
      <c r="D368" s="13">
        <f t="shared" si="37"/>
        <v>25.416666666666668</v>
      </c>
      <c r="E368">
        <f t="shared" si="36"/>
        <v>1.0272169882625948</v>
      </c>
    </row>
    <row r="369" spans="2:5">
      <c r="B369">
        <f t="shared" si="34"/>
        <v>1530</v>
      </c>
      <c r="C369">
        <f t="shared" si="35"/>
        <v>1.0154892172119466E-9</v>
      </c>
      <c r="D369" s="13">
        <f t="shared" si="37"/>
        <v>25.5</v>
      </c>
      <c r="E369">
        <f t="shared" si="36"/>
        <v>1.0154892172119465</v>
      </c>
    </row>
    <row r="370" spans="2:5">
      <c r="B370">
        <f t="shared" si="34"/>
        <v>1535</v>
      </c>
      <c r="C370">
        <f t="shared" si="35"/>
        <v>1.0039568909898892E-9</v>
      </c>
      <c r="D370" s="13">
        <f t="shared" si="37"/>
        <v>25.583333333333332</v>
      </c>
      <c r="E370">
        <f t="shared" si="36"/>
        <v>1.0039568909898893</v>
      </c>
    </row>
    <row r="371" spans="2:5">
      <c r="B371">
        <f t="shared" si="34"/>
        <v>1540</v>
      </c>
      <c r="C371">
        <f t="shared" si="35"/>
        <v>9.9261675248295552E-10</v>
      </c>
      <c r="D371" s="13">
        <f t="shared" si="37"/>
        <v>25.666666666666668</v>
      </c>
      <c r="E371">
        <f t="shared" si="36"/>
        <v>0.99261675248295556</v>
      </c>
    </row>
    <row r="372" spans="2:5">
      <c r="B372">
        <f t="shared" si="34"/>
        <v>1545</v>
      </c>
      <c r="C372">
        <f t="shared" si="35"/>
        <v>9.8146559885789825E-10</v>
      </c>
      <c r="D372" s="13">
        <f t="shared" si="37"/>
        <v>25.75</v>
      </c>
      <c r="E372">
        <f t="shared" si="36"/>
        <v>0.9814655988578983</v>
      </c>
    </row>
    <row r="373" spans="2:5">
      <c r="B373">
        <f t="shared" si="34"/>
        <v>1550</v>
      </c>
      <c r="C373">
        <f t="shared" si="35"/>
        <v>9.7050028065710268E-10</v>
      </c>
      <c r="D373" s="13">
        <f t="shared" si="37"/>
        <v>25.833333333333332</v>
      </c>
      <c r="E373">
        <f t="shared" si="36"/>
        <v>0.9705002806571027</v>
      </c>
    </row>
    <row r="374" spans="2:5">
      <c r="B374">
        <f t="shared" si="34"/>
        <v>1555</v>
      </c>
      <c r="C374">
        <f t="shared" si="35"/>
        <v>9.5971770090907331E-10</v>
      </c>
      <c r="D374" s="13">
        <f t="shared" si="37"/>
        <v>25.916666666666668</v>
      </c>
      <c r="E374">
        <f t="shared" si="36"/>
        <v>0.95971770090907327</v>
      </c>
    </row>
    <row r="375" spans="2:5">
      <c r="B375">
        <f t="shared" si="34"/>
        <v>1560</v>
      </c>
      <c r="C375">
        <f t="shared" si="35"/>
        <v>9.4911481425374814E-10</v>
      </c>
      <c r="D375" s="13">
        <f t="shared" si="37"/>
        <v>26</v>
      </c>
      <c r="E375">
        <f t="shared" si="36"/>
        <v>0.94911481425374811</v>
      </c>
    </row>
    <row r="376" spans="2:5">
      <c r="B376">
        <f t="shared" si="34"/>
        <v>1565</v>
      </c>
      <c r="C376">
        <f t="shared" si="35"/>
        <v>9.3868862608238627E-10</v>
      </c>
      <c r="D376" s="13">
        <f t="shared" si="37"/>
        <v>26.083333333333332</v>
      </c>
      <c r="E376">
        <f t="shared" si="36"/>
        <v>0.93868862608238623</v>
      </c>
    </row>
    <row r="377" spans="2:5">
      <c r="B377">
        <f t="shared" si="34"/>
        <v>1570</v>
      </c>
      <c r="C377">
        <f t="shared" si="35"/>
        <v>9.2843619169178974E-10</v>
      </c>
      <c r="D377" s="13">
        <f t="shared" si="37"/>
        <v>26.166666666666668</v>
      </c>
      <c r="E377">
        <f t="shared" si="36"/>
        <v>0.9284361916917897</v>
      </c>
    </row>
    <row r="378" spans="2:5">
      <c r="B378">
        <f t="shared" si="34"/>
        <v>1575</v>
      </c>
      <c r="C378">
        <f t="shared" si="35"/>
        <v>9.1835461545262322E-10</v>
      </c>
      <c r="D378" s="13">
        <f t="shared" si="37"/>
        <v>26.25</v>
      </c>
      <c r="E378">
        <f t="shared" si="36"/>
        <v>0.9183546154526232</v>
      </c>
    </row>
    <row r="379" spans="2:5">
      <c r="B379">
        <f t="shared" si="34"/>
        <v>1580</v>
      </c>
      <c r="C379">
        <f t="shared" si="35"/>
        <v>9.0844104999158989E-10</v>
      </c>
      <c r="D379" s="13">
        <f t="shared" si="37"/>
        <v>26.333333333333332</v>
      </c>
      <c r="E379">
        <f t="shared" si="36"/>
        <v>0.90844104999158992</v>
      </c>
    </row>
    <row r="380" spans="2:5">
      <c r="B380">
        <f t="shared" si="34"/>
        <v>1585</v>
      </c>
      <c r="C380">
        <f t="shared" si="35"/>
        <v>8.9869269538723895E-10</v>
      </c>
      <c r="D380" s="13">
        <f t="shared" si="37"/>
        <v>26.416666666666668</v>
      </c>
      <c r="E380">
        <f t="shared" si="36"/>
        <v>0.89869269538723895</v>
      </c>
    </row>
    <row r="381" spans="2:5">
      <c r="B381">
        <f t="shared" si="34"/>
        <v>1590</v>
      </c>
      <c r="C381">
        <f t="shared" si="35"/>
        <v>8.891067983791747E-10</v>
      </c>
      <c r="D381" s="13">
        <f t="shared" si="37"/>
        <v>26.5</v>
      </c>
      <c r="E381">
        <f t="shared" si="36"/>
        <v>0.88910679837917472</v>
      </c>
    </row>
    <row r="382" spans="2:5">
      <c r="B382">
        <f t="shared" si="34"/>
        <v>1595</v>
      </c>
      <c r="C382">
        <f t="shared" si="35"/>
        <v>8.7968065159044323E-10</v>
      </c>
      <c r="D382" s="13">
        <f t="shared" si="37"/>
        <v>26.583333333333332</v>
      </c>
      <c r="E382">
        <f t="shared" si="36"/>
        <v>0.87968065159044317</v>
      </c>
    </row>
    <row r="383" spans="2:5">
      <c r="B383">
        <f t="shared" si="34"/>
        <v>1600</v>
      </c>
      <c r="C383">
        <f t="shared" si="35"/>
        <v>8.7041159276287997E-10</v>
      </c>
      <c r="D383" s="13">
        <f t="shared" si="37"/>
        <v>26.666666666666668</v>
      </c>
      <c r="E383">
        <f t="shared" si="36"/>
        <v>0.87041159276287994</v>
      </c>
    </row>
    <row r="384" spans="2:5">
      <c r="B384">
        <f t="shared" si="34"/>
        <v>1605</v>
      </c>
      <c r="C384">
        <f t="shared" si="35"/>
        <v>8.6129700400519828E-10</v>
      </c>
      <c r="D384" s="13">
        <f t="shared" si="37"/>
        <v>26.75</v>
      </c>
      <c r="E384">
        <f t="shared" si="36"/>
        <v>0.86129700400519826</v>
      </c>
    </row>
    <row r="385" spans="2:5">
      <c r="B385">
        <f t="shared" si="34"/>
        <v>1610</v>
      </c>
      <c r="C385">
        <f t="shared" si="35"/>
        <v>8.523343110536102E-10</v>
      </c>
      <c r="D385" s="13">
        <f t="shared" si="37"/>
        <v>26.833333333333332</v>
      </c>
      <c r="E385">
        <f t="shared" si="36"/>
        <v>0.85233431105361024</v>
      </c>
    </row>
    <row r="386" spans="2:5">
      <c r="B386">
        <f t="shared" si="34"/>
        <v>1615</v>
      </c>
      <c r="C386">
        <f t="shared" si="35"/>
        <v>8.4352098254476824E-10</v>
      </c>
      <c r="D386" s="13">
        <f t="shared" si="37"/>
        <v>26.916666666666668</v>
      </c>
      <c r="E386">
        <f t="shared" si="36"/>
        <v>0.84352098254476826</v>
      </c>
    </row>
    <row r="387" spans="2:5">
      <c r="B387">
        <f t="shared" si="34"/>
        <v>1620</v>
      </c>
      <c r="C387">
        <f t="shared" si="35"/>
        <v>8.3485452930082371E-10</v>
      </c>
      <c r="D387" s="13">
        <f t="shared" si="37"/>
        <v>27</v>
      </c>
      <c r="E387">
        <f t="shared" si="36"/>
        <v>0.83485452930082371</v>
      </c>
    </row>
    <row r="388" spans="2:5">
      <c r="B388">
        <f t="shared" si="34"/>
        <v>1625</v>
      </c>
      <c r="C388">
        <f t="shared" si="35"/>
        <v>8.2633250362640091E-10</v>
      </c>
      <c r="D388" s="13">
        <f t="shared" si="37"/>
        <v>27.083333333333332</v>
      </c>
      <c r="E388">
        <f t="shared" si="36"/>
        <v>0.82633250362640087</v>
      </c>
    </row>
    <row r="389" spans="2:5">
      <c r="B389">
        <f t="shared" si="34"/>
        <v>1630</v>
      </c>
      <c r="C389">
        <f t="shared" si="35"/>
        <v>8.1795249861728522E-10</v>
      </c>
      <c r="D389" s="13">
        <f t="shared" si="37"/>
        <v>27.166666666666668</v>
      </c>
      <c r="E389">
        <f t="shared" si="36"/>
        <v>0.81795249861728525</v>
      </c>
    </row>
    <row r="390" spans="2:5">
      <c r="B390">
        <f t="shared" si="34"/>
        <v>1635</v>
      </c>
      <c r="C390">
        <f t="shared" si="35"/>
        <v>8.0971214748063342E-10</v>
      </c>
      <c r="D390" s="13">
        <f t="shared" si="37"/>
        <v>27.25</v>
      </c>
      <c r="E390">
        <f t="shared" si="36"/>
        <v>0.80971214748063347</v>
      </c>
    </row>
    <row r="391" spans="2:5">
      <c r="B391">
        <f t="shared" si="34"/>
        <v>1640</v>
      </c>
      <c r="C391">
        <f t="shared" si="35"/>
        <v>8.0160912286651303E-10</v>
      </c>
      <c r="D391" s="13">
        <f t="shared" si="37"/>
        <v>27.333333333333332</v>
      </c>
      <c r="E391">
        <f t="shared" si="36"/>
        <v>0.80160912286651298</v>
      </c>
    </row>
    <row r="392" spans="2:5">
      <c r="B392">
        <f t="shared" si="34"/>
        <v>1645</v>
      </c>
      <c r="C392">
        <f t="shared" si="35"/>
        <v>7.9364113621058043E-10</v>
      </c>
      <c r="D392" s="13">
        <f t="shared" si="37"/>
        <v>27.416666666666668</v>
      </c>
      <c r="E392">
        <f t="shared" si="36"/>
        <v>0.79364113621058041</v>
      </c>
    </row>
    <row r="393" spans="2:5">
      <c r="B393">
        <f t="shared" si="34"/>
        <v>1650</v>
      </c>
      <c r="C393">
        <f t="shared" si="35"/>
        <v>7.858059370877139E-10</v>
      </c>
      <c r="D393" s="13">
        <f t="shared" si="37"/>
        <v>27.5</v>
      </c>
      <c r="E393">
        <f t="shared" si="36"/>
        <v>0.78580593708771385</v>
      </c>
    </row>
    <row r="394" spans="2:5">
      <c r="B394">
        <f t="shared" si="34"/>
        <v>1655</v>
      </c>
      <c r="C394">
        <f t="shared" si="35"/>
        <v>7.7810131257641912E-10</v>
      </c>
      <c r="D394" s="13">
        <f t="shared" si="37"/>
        <v>27.583333333333332</v>
      </c>
      <c r="E394">
        <f t="shared" si="36"/>
        <v>0.77810131257641912</v>
      </c>
    </row>
    <row r="395" spans="2:5">
      <c r="B395">
        <f t="shared" si="34"/>
        <v>1660</v>
      </c>
      <c r="C395">
        <f t="shared" si="35"/>
        <v>7.7052508663382621E-10</v>
      </c>
      <c r="D395" s="13">
        <f t="shared" si="37"/>
        <v>27.666666666666668</v>
      </c>
      <c r="E395">
        <f t="shared" si="36"/>
        <v>0.77052508663382624</v>
      </c>
    </row>
    <row r="396" spans="2:5">
      <c r="B396">
        <f t="shared" si="34"/>
        <v>1665</v>
      </c>
      <c r="C396">
        <f t="shared" si="35"/>
        <v>7.6307511948110194E-10</v>
      </c>
      <c r="D396" s="13">
        <f t="shared" si="37"/>
        <v>27.75</v>
      </c>
      <c r="E396">
        <f t="shared" si="36"/>
        <v>0.76307511948110196</v>
      </c>
    </row>
    <row r="397" spans="2:5">
      <c r="B397">
        <f t="shared" si="34"/>
        <v>1670</v>
      </c>
      <c r="C397">
        <f t="shared" si="35"/>
        <v>7.5574930699910612E-10</v>
      </c>
      <c r="D397" s="13">
        <f t="shared" si="37"/>
        <v>27.833333333333332</v>
      </c>
      <c r="E397">
        <f t="shared" si="36"/>
        <v>0.75574930699910614</v>
      </c>
    </row>
    <row r="398" spans="2:5">
      <c r="B398">
        <f t="shared" si="34"/>
        <v>1675</v>
      </c>
      <c r="C398">
        <f t="shared" si="35"/>
        <v>7.4854558013411681E-10</v>
      </c>
      <c r="D398" s="13">
        <f t="shared" si="37"/>
        <v>27.916666666666668</v>
      </c>
      <c r="E398">
        <f t="shared" si="36"/>
        <v>0.74854558013411676</v>
      </c>
    </row>
    <row r="399" spans="2:5">
      <c r="B399">
        <f t="shared" si="34"/>
        <v>1680</v>
      </c>
      <c r="C399">
        <f t="shared" si="35"/>
        <v>7.4146190431346155E-10</v>
      </c>
      <c r="D399" s="13">
        <f t="shared" si="37"/>
        <v>28</v>
      </c>
      <c r="E399">
        <f t="shared" si="36"/>
        <v>0.74146190431346159</v>
      </c>
    </row>
    <row r="400" spans="2:5">
      <c r="B400">
        <f t="shared" si="34"/>
        <v>1685</v>
      </c>
      <c r="C400">
        <f t="shared" si="35"/>
        <v>7.3449627887088592E-10</v>
      </c>
      <c r="D400" s="13">
        <f t="shared" si="37"/>
        <v>28.083333333333332</v>
      </c>
      <c r="E400">
        <f t="shared" si="36"/>
        <v>0.73449627887088598</v>
      </c>
    </row>
    <row r="401" spans="2:5">
      <c r="B401">
        <f t="shared" si="34"/>
        <v>1690</v>
      </c>
      <c r="C401">
        <f t="shared" si="35"/>
        <v>7.2764673648149826E-10</v>
      </c>
      <c r="D401" s="13">
        <f t="shared" si="37"/>
        <v>28.166666666666668</v>
      </c>
      <c r="E401">
        <f t="shared" si="36"/>
        <v>0.72764673648149825</v>
      </c>
    </row>
    <row r="402" spans="2:5">
      <c r="B402">
        <f t="shared" si="34"/>
        <v>1695</v>
      </c>
      <c r="C402">
        <f t="shared" si="35"/>
        <v>7.2091134260613232E-10</v>
      </c>
      <c r="D402" s="13">
        <f t="shared" si="37"/>
        <v>28.25</v>
      </c>
      <c r="E402">
        <f t="shared" si="36"/>
        <v>0.72091134260613232</v>
      </c>
    </row>
    <row r="403" spans="2:5">
      <c r="B403">
        <f t="shared" ref="B403:B425" si="38">B402+5</f>
        <v>1700</v>
      </c>
      <c r="C403">
        <f t="shared" si="35"/>
        <v>7.1428819494496803E-10</v>
      </c>
      <c r="D403" s="13">
        <f t="shared" si="37"/>
        <v>28.333333333333332</v>
      </c>
      <c r="E403">
        <f t="shared" si="36"/>
        <v>0.71428819494496798</v>
      </c>
    </row>
    <row r="404" spans="2:5">
      <c r="B404">
        <f t="shared" si="38"/>
        <v>1705</v>
      </c>
      <c r="C404">
        <f t="shared" si="35"/>
        <v>7.077754229002595E-10</v>
      </c>
      <c r="D404" s="13">
        <f t="shared" si="37"/>
        <v>28.416666666666668</v>
      </c>
      <c r="E404">
        <f t="shared" si="36"/>
        <v>0.70777542290025952</v>
      </c>
    </row>
    <row r="405" spans="2:5">
      <c r="B405">
        <f t="shared" si="38"/>
        <v>1710</v>
      </c>
      <c r="C405">
        <f t="shared" si="35"/>
        <v>7.0137118704801507E-10</v>
      </c>
      <c r="D405" s="13">
        <f t="shared" si="37"/>
        <v>28.5</v>
      </c>
      <c r="E405">
        <f t="shared" si="36"/>
        <v>0.70137118704801504</v>
      </c>
    </row>
    <row r="406" spans="2:5">
      <c r="B406">
        <f t="shared" si="38"/>
        <v>1715</v>
      </c>
      <c r="C406">
        <f t="shared" si="35"/>
        <v>6.9507367861848297E-10</v>
      </c>
      <c r="D406" s="13">
        <f t="shared" si="37"/>
        <v>28.583333333333332</v>
      </c>
      <c r="E406">
        <f t="shared" si="36"/>
        <v>0.69507367861848302</v>
      </c>
    </row>
    <row r="407" spans="2:5">
      <c r="B407">
        <f t="shared" si="38"/>
        <v>1720</v>
      </c>
      <c r="C407">
        <f t="shared" si="35"/>
        <v>6.8888111898529426E-10</v>
      </c>
      <c r="D407" s="13">
        <f t="shared" si="37"/>
        <v>28.666666666666668</v>
      </c>
      <c r="E407">
        <f t="shared" si="36"/>
        <v>0.68888111898529425</v>
      </c>
    </row>
    <row r="408" spans="2:5">
      <c r="B408">
        <f t="shared" si="38"/>
        <v>1725</v>
      </c>
      <c r="C408">
        <f t="shared" si="35"/>
        <v>6.8279175916311993E-10</v>
      </c>
      <c r="D408" s="13">
        <f t="shared" si="37"/>
        <v>28.75</v>
      </c>
      <c r="E408">
        <f t="shared" si="36"/>
        <v>0.68279175916311996</v>
      </c>
    </row>
    <row r="409" spans="2:5">
      <c r="B409">
        <f t="shared" si="38"/>
        <v>1730</v>
      </c>
      <c r="C409">
        <f t="shared" ref="C409:C459" si="39">$K$36*EXP(-$K$32*(B409-1080))+(1/$K$32)*($K$33+$K$34*((B409-1080)-1/$K$32))</f>
        <v>6.7680387931369848E-10</v>
      </c>
      <c r="D409" s="13">
        <f t="shared" si="37"/>
        <v>28.833333333333332</v>
      </c>
      <c r="E409">
        <f t="shared" si="36"/>
        <v>0.67680387931369845</v>
      </c>
    </row>
    <row r="410" spans="2:5">
      <c r="B410">
        <f t="shared" si="38"/>
        <v>1735</v>
      </c>
      <c r="C410">
        <f t="shared" si="39"/>
        <v>6.7091578826009636E-10</v>
      </c>
      <c r="D410" s="13">
        <f t="shared" si="37"/>
        <v>28.916666666666668</v>
      </c>
      <c r="E410">
        <f t="shared" si="36"/>
        <v>0.67091578826009635</v>
      </c>
    </row>
    <row r="411" spans="2:5">
      <c r="B411">
        <f t="shared" si="38"/>
        <v>1740</v>
      </c>
      <c r="C411">
        <f t="shared" si="39"/>
        <v>6.6512582300906392E-10</v>
      </c>
      <c r="D411" s="13">
        <f t="shared" si="37"/>
        <v>29</v>
      </c>
      <c r="E411">
        <f t="shared" si="36"/>
        <v>0.66512582300906387</v>
      </c>
    </row>
    <row r="412" spans="2:5">
      <c r="B412">
        <f t="shared" si="38"/>
        <v>1745</v>
      </c>
      <c r="C412">
        <f t="shared" si="39"/>
        <v>6.5943234828134967E-10</v>
      </c>
      <c r="D412" s="13">
        <f t="shared" si="37"/>
        <v>29.083333333333332</v>
      </c>
      <c r="E412">
        <f t="shared" si="36"/>
        <v>0.65943234828134967</v>
      </c>
    </row>
    <row r="413" spans="2:5">
      <c r="B413">
        <f t="shared" si="38"/>
        <v>1750</v>
      </c>
      <c r="C413">
        <f t="shared" si="39"/>
        <v>6.5383375604984355E-10</v>
      </c>
      <c r="D413" s="13">
        <f t="shared" si="37"/>
        <v>29.166666666666668</v>
      </c>
      <c r="E413">
        <f t="shared" si="36"/>
        <v>0.65383375604984351</v>
      </c>
    </row>
    <row r="414" spans="2:5">
      <c r="B414">
        <f t="shared" si="38"/>
        <v>1755</v>
      </c>
      <c r="C414">
        <f t="shared" si="39"/>
        <v>6.4832846508541618E-10</v>
      </c>
      <c r="D414" s="13">
        <f t="shared" si="37"/>
        <v>29.25</v>
      </c>
      <c r="E414">
        <f t="shared" si="36"/>
        <v>0.64832846508541619</v>
      </c>
    </row>
    <row r="415" spans="2:5">
      <c r="B415">
        <f t="shared" si="38"/>
        <v>1760</v>
      </c>
      <c r="C415">
        <f t="shared" si="39"/>
        <v>6.4291492051032701E-10</v>
      </c>
      <c r="D415" s="13">
        <f t="shared" si="37"/>
        <v>29.333333333333332</v>
      </c>
      <c r="E415">
        <f t="shared" si="36"/>
        <v>0.64291492051032706</v>
      </c>
    </row>
    <row r="416" spans="2:5">
      <c r="B416">
        <f t="shared" si="38"/>
        <v>1765</v>
      </c>
      <c r="C416">
        <f t="shared" si="39"/>
        <v>6.3759159335907554E-10</v>
      </c>
      <c r="D416" s="13">
        <f t="shared" si="37"/>
        <v>29.416666666666668</v>
      </c>
      <c r="E416">
        <f t="shared" si="36"/>
        <v>0.63759159335907556</v>
      </c>
    </row>
    <row r="417" spans="2:5">
      <c r="B417">
        <f t="shared" si="38"/>
        <v>1770</v>
      </c>
      <c r="C417">
        <f t="shared" si="39"/>
        <v>6.3235698014656954E-10</v>
      </c>
      <c r="D417" s="13">
        <f t="shared" si="37"/>
        <v>29.5</v>
      </c>
      <c r="E417">
        <f t="shared" si="36"/>
        <v>0.63235698014656949</v>
      </c>
    </row>
    <row r="418" spans="2:5">
      <c r="B418">
        <f t="shared" si="38"/>
        <v>1775</v>
      </c>
      <c r="C418">
        <f t="shared" si="39"/>
        <v>6.2720960244349135E-10</v>
      </c>
      <c r="D418" s="13">
        <f t="shared" si="37"/>
        <v>29.583333333333332</v>
      </c>
      <c r="E418">
        <f t="shared" si="36"/>
        <v>0.62720960244349133</v>
      </c>
    </row>
    <row r="419" spans="2:5">
      <c r="B419">
        <f t="shared" si="38"/>
        <v>1780</v>
      </c>
      <c r="C419">
        <f t="shared" si="39"/>
        <v>6.2214800645874001E-10</v>
      </c>
      <c r="D419" s="13">
        <f t="shared" si="37"/>
        <v>29.666666666666668</v>
      </c>
      <c r="E419">
        <f t="shared" si="36"/>
        <v>0.62214800645874002</v>
      </c>
    </row>
    <row r="420" spans="2:5">
      <c r="B420">
        <f t="shared" si="38"/>
        <v>1785</v>
      </c>
      <c r="C420">
        <f t="shared" si="39"/>
        <v>6.1717076262883223E-10</v>
      </c>
      <c r="D420" s="13">
        <f t="shared" si="37"/>
        <v>29.75</v>
      </c>
      <c r="E420">
        <f t="shared" si="36"/>
        <v>0.61717076262883219</v>
      </c>
    </row>
    <row r="421" spans="2:5">
      <c r="B421">
        <f t="shared" si="38"/>
        <v>1790</v>
      </c>
      <c r="C421">
        <f t="shared" si="39"/>
        <v>6.1227646521414605E-10</v>
      </c>
      <c r="D421" s="13">
        <f t="shared" si="37"/>
        <v>29.833333333333332</v>
      </c>
      <c r="E421">
        <f t="shared" si="36"/>
        <v>0.61227646521414603</v>
      </c>
    </row>
    <row r="422" spans="2:5">
      <c r="B422">
        <f t="shared" si="38"/>
        <v>1795</v>
      </c>
      <c r="C422">
        <f t="shared" si="39"/>
        <v>6.0746373190189271E-10</v>
      </c>
      <c r="D422" s="13">
        <f t="shared" si="37"/>
        <v>29.916666666666668</v>
      </c>
      <c r="E422">
        <f t="shared" si="36"/>
        <v>0.60746373190189273</v>
      </c>
    </row>
    <row r="423" spans="2:5">
      <c r="B423">
        <f t="shared" si="38"/>
        <v>1800</v>
      </c>
      <c r="C423">
        <f t="shared" si="39"/>
        <v>6.0273120341570587E-10</v>
      </c>
      <c r="D423" s="13">
        <f t="shared" si="37"/>
        <v>30</v>
      </c>
      <c r="E423">
        <f t="shared" ref="E423:E459" si="40">C423*10^9</f>
        <v>0.60273120341570585</v>
      </c>
    </row>
    <row r="424" spans="2:5">
      <c r="B424">
        <f t="shared" si="38"/>
        <v>1805</v>
      </c>
      <c r="C424">
        <f t="shared" si="39"/>
        <v>5.9807754313173668E-10</v>
      </c>
      <c r="D424" s="13">
        <f t="shared" ref="D424:D459" si="41">B424/60</f>
        <v>30.083333333333332</v>
      </c>
      <c r="E424">
        <f t="shared" si="40"/>
        <v>0.59807754313173667</v>
      </c>
    </row>
    <row r="425" spans="2:5">
      <c r="B425">
        <f t="shared" si="38"/>
        <v>1810</v>
      </c>
      <c r="C425">
        <f t="shared" si="39"/>
        <v>5.9350143670114589E-10</v>
      </c>
      <c r="D425" s="13">
        <f t="shared" si="41"/>
        <v>30.166666666666668</v>
      </c>
      <c r="E425">
        <f t="shared" si="40"/>
        <v>0.59350143670114586</v>
      </c>
    </row>
    <row r="426" spans="2:5">
      <c r="B426">
        <f>B425+5</f>
        <v>1815</v>
      </c>
      <c r="C426">
        <f t="shared" si="39"/>
        <v>5.8900159167888887E-10</v>
      </c>
      <c r="D426" s="13">
        <f t="shared" si="41"/>
        <v>30.25</v>
      </c>
      <c r="E426">
        <f t="shared" si="40"/>
        <v>0.58900159167888888</v>
      </c>
    </row>
    <row r="427" spans="2:5">
      <c r="B427">
        <f t="shared" ref="B427:B436" si="42">B426+5</f>
        <v>1820</v>
      </c>
      <c r="C427">
        <f t="shared" si="39"/>
        <v>5.8457673715868548E-10</v>
      </c>
      <c r="D427" s="13">
        <f t="shared" si="41"/>
        <v>30.333333333333332</v>
      </c>
      <c r="E427">
        <f t="shared" si="40"/>
        <v>0.58457673715868552</v>
      </c>
    </row>
    <row r="428" spans="2:5">
      <c r="B428">
        <f t="shared" si="42"/>
        <v>1825</v>
      </c>
      <c r="C428">
        <f t="shared" si="39"/>
        <v>5.8022562341407424E-10</v>
      </c>
      <c r="D428" s="13">
        <f t="shared" si="41"/>
        <v>30.416666666666668</v>
      </c>
      <c r="E428">
        <f t="shared" si="40"/>
        <v>0.58022562341407424</v>
      </c>
    </row>
    <row r="429" spans="2:5">
      <c r="B429">
        <f t="shared" si="42"/>
        <v>1830</v>
      </c>
      <c r="C429">
        <f t="shared" si="39"/>
        <v>5.75947021545447E-10</v>
      </c>
      <c r="D429" s="13">
        <f t="shared" si="41"/>
        <v>30.5</v>
      </c>
      <c r="E429">
        <f t="shared" si="40"/>
        <v>0.57594702154544697</v>
      </c>
    </row>
    <row r="430" spans="2:5">
      <c r="B430">
        <f t="shared" si="42"/>
        <v>1835</v>
      </c>
      <c r="C430">
        <f t="shared" si="39"/>
        <v>5.7173972313296738E-10</v>
      </c>
      <c r="D430" s="13">
        <f t="shared" si="41"/>
        <v>30.583333333333332</v>
      </c>
      <c r="E430">
        <f t="shared" si="40"/>
        <v>0.57173972313296739</v>
      </c>
    </row>
    <row r="431" spans="2:5">
      <c r="B431">
        <f t="shared" si="42"/>
        <v>1840</v>
      </c>
      <c r="C431">
        <f t="shared" si="39"/>
        <v>5.6760253989527307E-10</v>
      </c>
      <c r="D431" s="13">
        <f t="shared" si="41"/>
        <v>30.666666666666668</v>
      </c>
      <c r="E431">
        <f t="shared" si="40"/>
        <v>0.56760253989527309</v>
      </c>
    </row>
    <row r="432" spans="2:5">
      <c r="B432">
        <f t="shared" si="42"/>
        <v>1845</v>
      </c>
      <c r="C432">
        <f t="shared" si="39"/>
        <v>5.6353430335386464E-10</v>
      </c>
      <c r="D432" s="13">
        <f t="shared" si="41"/>
        <v>30.75</v>
      </c>
      <c r="E432">
        <f t="shared" si="40"/>
        <v>0.56353430335386467</v>
      </c>
    </row>
    <row r="433" spans="2:5">
      <c r="B433">
        <f t="shared" si="42"/>
        <v>1850</v>
      </c>
      <c r="C433">
        <f t="shared" si="39"/>
        <v>5.595338645030886E-10</v>
      </c>
      <c r="D433" s="13">
        <f t="shared" si="41"/>
        <v>30.833333333333332</v>
      </c>
      <c r="E433">
        <f t="shared" si="40"/>
        <v>0.55953386450308862</v>
      </c>
    </row>
    <row r="434" spans="2:5">
      <c r="B434">
        <f t="shared" si="42"/>
        <v>1855</v>
      </c>
      <c r="C434">
        <f t="shared" si="39"/>
        <v>5.5560009348562062E-10</v>
      </c>
      <c r="D434" s="13">
        <f t="shared" si="41"/>
        <v>30.916666666666668</v>
      </c>
      <c r="E434">
        <f t="shared" si="40"/>
        <v>0.55560009348562067</v>
      </c>
    </row>
    <row r="435" spans="2:5">
      <c r="B435">
        <f t="shared" si="42"/>
        <v>1860</v>
      </c>
      <c r="C435">
        <f t="shared" si="39"/>
        <v>5.5173187927335473E-10</v>
      </c>
      <c r="D435" s="13">
        <f t="shared" si="41"/>
        <v>31</v>
      </c>
      <c r="E435">
        <f t="shared" si="40"/>
        <v>0.55173187927335476</v>
      </c>
    </row>
    <row r="436" spans="2:5">
      <c r="B436">
        <f t="shared" si="42"/>
        <v>1865</v>
      </c>
      <c r="C436">
        <f t="shared" si="39"/>
        <v>5.4792812935361319E-10</v>
      </c>
      <c r="D436" s="13">
        <f t="shared" si="41"/>
        <v>31.083333333333332</v>
      </c>
      <c r="E436">
        <f t="shared" si="40"/>
        <v>0.54792812935361324</v>
      </c>
    </row>
    <row r="437" spans="2:5">
      <c r="B437">
        <f>B436+5</f>
        <v>1870</v>
      </c>
      <c r="C437">
        <f t="shared" si="39"/>
        <v>5.4418776942058392E-10</v>
      </c>
      <c r="D437" s="13">
        <f t="shared" si="41"/>
        <v>31.166666666666668</v>
      </c>
      <c r="E437">
        <f t="shared" si="40"/>
        <v>0.54418776942058389</v>
      </c>
    </row>
    <row r="438" spans="2:5">
      <c r="B438">
        <f t="shared" ref="B438:B443" si="43">B437+5</f>
        <v>1875</v>
      </c>
      <c r="C438">
        <f t="shared" si="39"/>
        <v>5.4050974307190075E-10</v>
      </c>
      <c r="D438" s="13">
        <f t="shared" si="41"/>
        <v>31.25</v>
      </c>
      <c r="E438">
        <f t="shared" si="40"/>
        <v>0.54050974307190081</v>
      </c>
    </row>
    <row r="439" spans="2:5">
      <c r="B439">
        <f t="shared" si="43"/>
        <v>1880</v>
      </c>
      <c r="C439">
        <f t="shared" si="39"/>
        <v>5.3689301151028049E-10</v>
      </c>
      <c r="D439" s="13">
        <f t="shared" si="41"/>
        <v>31.333333333333332</v>
      </c>
      <c r="E439">
        <f t="shared" si="40"/>
        <v>0.53689301151028046</v>
      </c>
    </row>
    <row r="440" spans="2:5">
      <c r="B440">
        <f t="shared" si="43"/>
        <v>1885</v>
      </c>
      <c r="C440">
        <f t="shared" si="39"/>
        <v>5.3333655325013116E-10</v>
      </c>
      <c r="D440" s="13">
        <f t="shared" si="41"/>
        <v>31.416666666666668</v>
      </c>
      <c r="E440">
        <f t="shared" si="40"/>
        <v>0.53333655325013118</v>
      </c>
    </row>
    <row r="441" spans="2:5">
      <c r="B441">
        <f t="shared" si="43"/>
        <v>1890</v>
      </c>
      <c r="C441">
        <f t="shared" si="39"/>
        <v>5.2983936382905126E-10</v>
      </c>
      <c r="D441" s="13">
        <f t="shared" si="41"/>
        <v>31.5</v>
      </c>
      <c r="E441">
        <f t="shared" si="40"/>
        <v>0.52983936382905128</v>
      </c>
    </row>
    <row r="442" spans="2:5">
      <c r="B442">
        <f t="shared" si="43"/>
        <v>1895</v>
      </c>
      <c r="C442">
        <f t="shared" si="39"/>
        <v>5.2640045552413578E-10</v>
      </c>
      <c r="D442" s="13">
        <f t="shared" si="41"/>
        <v>31.583333333333332</v>
      </c>
      <c r="E442">
        <f t="shared" si="40"/>
        <v>0.52640045552413584</v>
      </c>
    </row>
    <row r="443" spans="2:5">
      <c r="B443">
        <f t="shared" si="43"/>
        <v>1900</v>
      </c>
      <c r="C443">
        <f t="shared" si="39"/>
        <v>5.2301885707301014E-10</v>
      </c>
      <c r="D443" s="13">
        <f t="shared" si="41"/>
        <v>31.666666666666668</v>
      </c>
      <c r="E443">
        <f t="shared" si="40"/>
        <v>0.5230188570730101</v>
      </c>
    </row>
    <row r="444" spans="2:5">
      <c r="B444">
        <f>B443+5</f>
        <v>1905</v>
      </c>
      <c r="C444">
        <f t="shared" si="39"/>
        <v>5.1969361339951343E-10</v>
      </c>
      <c r="D444" s="13">
        <f t="shared" si="41"/>
        <v>31.75</v>
      </c>
      <c r="E444">
        <f t="shared" si="40"/>
        <v>0.51969361339951348</v>
      </c>
    </row>
    <row r="445" spans="2:5">
      <c r="B445">
        <f t="shared" ref="B445:B459" si="44">B444+5</f>
        <v>1910</v>
      </c>
      <c r="C445">
        <f t="shared" si="39"/>
        <v>5.1642378534395304E-10</v>
      </c>
      <c r="D445" s="13">
        <f t="shared" si="41"/>
        <v>31.833333333333332</v>
      </c>
      <c r="E445">
        <f t="shared" si="40"/>
        <v>0.51642378534395306</v>
      </c>
    </row>
    <row r="446" spans="2:5">
      <c r="B446">
        <f t="shared" si="44"/>
        <v>1915</v>
      </c>
      <c r="C446">
        <f t="shared" si="39"/>
        <v>5.1320844939785486E-10</v>
      </c>
      <c r="D446" s="13">
        <f t="shared" si="41"/>
        <v>31.916666666666668</v>
      </c>
      <c r="E446">
        <f t="shared" si="40"/>
        <v>0.51320844939785482</v>
      </c>
    </row>
    <row r="447" spans="2:5">
      <c r="B447">
        <f t="shared" si="44"/>
        <v>1920</v>
      </c>
      <c r="C447">
        <f t="shared" si="39"/>
        <v>5.1004669744313354E-10</v>
      </c>
      <c r="D447" s="13">
        <f t="shared" si="41"/>
        <v>32</v>
      </c>
      <c r="E447">
        <f t="shared" si="40"/>
        <v>0.51004669744313358</v>
      </c>
    </row>
    <row r="448" spans="2:5">
      <c r="B448">
        <f t="shared" si="44"/>
        <v>1925</v>
      </c>
      <c r="C448">
        <f t="shared" si="39"/>
        <v>5.0693763649560926E-10</v>
      </c>
      <c r="D448" s="13">
        <f t="shared" si="41"/>
        <v>32.083333333333336</v>
      </c>
      <c r="E448">
        <f t="shared" si="40"/>
        <v>0.5069376364956093</v>
      </c>
    </row>
    <row r="449" spans="2:5">
      <c r="B449">
        <f t="shared" si="44"/>
        <v>1930</v>
      </c>
      <c r="C449">
        <f t="shared" si="39"/>
        <v>5.0388038845280002E-10</v>
      </c>
      <c r="D449" s="13">
        <f t="shared" si="41"/>
        <v>32.166666666666664</v>
      </c>
      <c r="E449">
        <f t="shared" si="40"/>
        <v>0.50388038845280003</v>
      </c>
    </row>
    <row r="450" spans="2:5">
      <c r="B450">
        <f t="shared" si="44"/>
        <v>1935</v>
      </c>
      <c r="C450">
        <f t="shared" si="39"/>
        <v>5.0087408984591556E-10</v>
      </c>
      <c r="D450" s="13">
        <f t="shared" si="41"/>
        <v>32.25</v>
      </c>
      <c r="E450">
        <f t="shared" si="40"/>
        <v>0.50087408984591553</v>
      </c>
    </row>
    <row r="451" spans="2:5">
      <c r="B451">
        <f t="shared" si="44"/>
        <v>1940</v>
      </c>
      <c r="C451">
        <f t="shared" si="39"/>
        <v>4.9791789159598521E-10</v>
      </c>
      <c r="D451" s="13">
        <f t="shared" si="41"/>
        <v>32.333333333333336</v>
      </c>
      <c r="E451">
        <f t="shared" si="40"/>
        <v>0.49791789159598521</v>
      </c>
    </row>
    <row r="452" spans="2:5">
      <c r="B452">
        <f t="shared" si="44"/>
        <v>1945</v>
      </c>
      <c r="C452">
        <f t="shared" si="39"/>
        <v>4.9501095877405005E-10</v>
      </c>
      <c r="D452" s="13">
        <f t="shared" si="41"/>
        <v>32.416666666666664</v>
      </c>
      <c r="E452">
        <f t="shared" si="40"/>
        <v>0.49501095877405005</v>
      </c>
    </row>
    <row r="453" spans="2:5">
      <c r="B453">
        <f t="shared" si="44"/>
        <v>1950</v>
      </c>
      <c r="C453">
        <f t="shared" si="39"/>
        <v>4.9215247036535021E-10</v>
      </c>
      <c r="D453" s="13">
        <f t="shared" si="41"/>
        <v>32.5</v>
      </c>
      <c r="E453">
        <f t="shared" si="40"/>
        <v>0.4921524703653502</v>
      </c>
    </row>
    <row r="454" spans="2:5">
      <c r="B454">
        <f t="shared" si="44"/>
        <v>1955</v>
      </c>
      <c r="C454">
        <f t="shared" si="39"/>
        <v>4.893416190374437E-10</v>
      </c>
      <c r="D454" s="13">
        <f t="shared" si="41"/>
        <v>32.583333333333336</v>
      </c>
      <c r="E454">
        <f t="shared" si="40"/>
        <v>0.48934161903744372</v>
      </c>
    </row>
    <row r="455" spans="2:5">
      <c r="B455">
        <f t="shared" si="44"/>
        <v>1960</v>
      </c>
      <c r="C455">
        <f t="shared" si="39"/>
        <v>4.8657761091218882E-10</v>
      </c>
      <c r="D455" s="13">
        <f t="shared" si="41"/>
        <v>32.666666666666664</v>
      </c>
      <c r="E455">
        <f t="shared" si="40"/>
        <v>0.48657761091218882</v>
      </c>
    </row>
    <row r="456" spans="2:5">
      <c r="B456">
        <f t="shared" si="44"/>
        <v>1965</v>
      </c>
      <c r="C456">
        <f t="shared" si="39"/>
        <v>4.838596653415259E-10</v>
      </c>
      <c r="D456" s="13">
        <f t="shared" si="41"/>
        <v>32.75</v>
      </c>
      <c r="E456">
        <f t="shared" si="40"/>
        <v>0.48385966534152591</v>
      </c>
    </row>
    <row r="457" spans="2:5">
      <c r="B457">
        <f t="shared" si="44"/>
        <v>1970</v>
      </c>
      <c r="C457">
        <f t="shared" si="39"/>
        <v>4.8118701468699683E-10</v>
      </c>
      <c r="D457" s="13">
        <f t="shared" si="41"/>
        <v>32.833333333333336</v>
      </c>
      <c r="E457">
        <f t="shared" si="40"/>
        <v>0.48118701468699682</v>
      </c>
    </row>
    <row r="458" spans="2:5">
      <c r="B458">
        <f t="shared" si="44"/>
        <v>1975</v>
      </c>
      <c r="C458">
        <f t="shared" si="39"/>
        <v>4.7855890410293827E-10</v>
      </c>
      <c r="D458" s="13">
        <f t="shared" si="41"/>
        <v>32.916666666666664</v>
      </c>
      <c r="E458">
        <f t="shared" si="40"/>
        <v>0.47855890410293828</v>
      </c>
    </row>
    <row r="459" spans="2:5">
      <c r="B459">
        <f t="shared" si="44"/>
        <v>1980</v>
      </c>
      <c r="C459">
        <f t="shared" si="39"/>
        <v>4.759745913232877E-10</v>
      </c>
      <c r="D459" s="13">
        <f t="shared" si="41"/>
        <v>33</v>
      </c>
      <c r="E459">
        <f t="shared" si="40"/>
        <v>0.47597459132328768</v>
      </c>
    </row>
    <row r="460" spans="2:5">
      <c r="D460" s="13"/>
    </row>
    <row r="461" spans="2:5">
      <c r="D461" s="13"/>
    </row>
    <row r="462" spans="2:5">
      <c r="D462" s="13"/>
    </row>
    <row r="463" spans="2:5">
      <c r="D463" s="13"/>
    </row>
    <row r="518" spans="2:2">
      <c r="B518" s="16"/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DO518"/>
  <sheetViews>
    <sheetView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5" max="7" width="12.375" bestFit="1" customWidth="1"/>
    <col min="8" max="8" width="14.375" customWidth="1"/>
    <col min="9" max="10" width="12.375" bestFit="1" customWidth="1"/>
    <col min="11" max="11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165.46</v>
      </c>
      <c r="C11" s="13"/>
      <c r="D11" s="13">
        <v>165.46</v>
      </c>
      <c r="E11" s="13">
        <v>165.46</v>
      </c>
      <c r="F11" s="13">
        <v>165.46</v>
      </c>
      <c r="G11" s="13">
        <v>165.46</v>
      </c>
      <c r="H11" s="13">
        <v>165.46</v>
      </c>
      <c r="I11" s="13">
        <v>165.46</v>
      </c>
      <c r="J11" s="13">
        <v>165.46</v>
      </c>
      <c r="K11" s="13">
        <v>165.46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/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>
        <v>0.5</v>
      </c>
      <c r="K12">
        <v>0.5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/>
      <c r="D13" s="13">
        <f>1/180</f>
        <v>5.5555555555555558E-3</v>
      </c>
      <c r="E13" s="13">
        <f t="shared" ref="E13:K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>
        <f t="shared" si="0"/>
        <v>5.5555555555555558E-3</v>
      </c>
      <c r="K13" s="13">
        <f t="shared" si="0"/>
        <v>5.5555555555555558E-3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>
        <v>0.01</v>
      </c>
      <c r="K14">
        <v>0.01</v>
      </c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/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>
        <v>1</v>
      </c>
      <c r="K15">
        <v>1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13">
        <v>0.9</v>
      </c>
      <c r="C16" s="14"/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>
        <v>0.9</v>
      </c>
      <c r="K16">
        <v>0.9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/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>
        <v>0.9</v>
      </c>
      <c r="K17">
        <v>0.9</v>
      </c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/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>
        <v>0.9</v>
      </c>
      <c r="K18">
        <v>0.9</v>
      </c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/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>
        <v>0.9</v>
      </c>
      <c r="K19">
        <v>0.9</v>
      </c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 s="23">
        <f>5.84*10^-11</f>
        <v>5.84E-11</v>
      </c>
      <c r="C20" s="14"/>
      <c r="D20" s="23">
        <f t="shared" ref="D20:K20" si="1">5.84*10^-11</f>
        <v>5.84E-11</v>
      </c>
      <c r="E20" s="23">
        <f t="shared" si="1"/>
        <v>5.84E-11</v>
      </c>
      <c r="F20" s="23">
        <f t="shared" si="1"/>
        <v>5.84E-11</v>
      </c>
      <c r="G20" s="23">
        <f t="shared" si="1"/>
        <v>5.84E-11</v>
      </c>
      <c r="H20" s="23">
        <f t="shared" si="1"/>
        <v>5.84E-11</v>
      </c>
      <c r="I20" s="23">
        <f t="shared" si="1"/>
        <v>5.84E-11</v>
      </c>
      <c r="J20" s="23">
        <f t="shared" si="1"/>
        <v>5.84E-11</v>
      </c>
      <c r="K20" s="23">
        <f t="shared" si="1"/>
        <v>5.84E-11</v>
      </c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10</v>
      </c>
      <c r="B21" s="13">
        <v>0</v>
      </c>
      <c r="C21" s="13"/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27">
        <v>0</v>
      </c>
      <c r="C22" s="21"/>
      <c r="D22" s="23">
        <v>0</v>
      </c>
      <c r="E22" s="23">
        <f>(2/13*6*1.464*10^-7)</f>
        <v>1.3513846153846152E-7</v>
      </c>
      <c r="F22" s="23">
        <f>(2/13*6*1.464*10^-7)</f>
        <v>1.3513846153846152E-7</v>
      </c>
      <c r="G22" s="23">
        <f>(3/13*6*1.464*10^-7)</f>
        <v>2.027076923076923E-7</v>
      </c>
      <c r="H22" s="23">
        <f>(3/13*6*1.464*10^-7)</f>
        <v>2.027076923076923E-7</v>
      </c>
      <c r="I22" s="23">
        <v>0</v>
      </c>
      <c r="J22" s="23">
        <v>0</v>
      </c>
      <c r="K22" s="23">
        <v>0</v>
      </c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10</v>
      </c>
      <c r="B23" s="27">
        <v>0</v>
      </c>
      <c r="C23" s="21"/>
      <c r="D23" s="23">
        <f>(2/13*6*1.464*10^-7)/30</f>
        <v>4.5046153846153839E-9</v>
      </c>
      <c r="E23" s="23">
        <v>0</v>
      </c>
      <c r="F23" s="28">
        <f>6/26*1.464*10^-7*1/30</f>
        <v>1.126153846153846E-9</v>
      </c>
      <c r="G23" s="23">
        <v>0</v>
      </c>
      <c r="H23" s="23">
        <f>(-3/13*6*1.464*10^-7)/30</f>
        <v>-6.7569230769230771E-9</v>
      </c>
      <c r="I23" s="23">
        <v>0</v>
      </c>
      <c r="J23" s="23">
        <v>0</v>
      </c>
      <c r="K23" s="23">
        <v>0</v>
      </c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27">
        <v>0.5</v>
      </c>
      <c r="C24" s="27"/>
      <c r="D24" s="23">
        <v>0.5</v>
      </c>
      <c r="E24" s="23">
        <v>0.5</v>
      </c>
      <c r="F24" s="23">
        <v>0.5</v>
      </c>
      <c r="G24" s="23">
        <v>0.5</v>
      </c>
      <c r="H24" s="23">
        <v>0.5</v>
      </c>
      <c r="I24" s="23">
        <v>0.5</v>
      </c>
      <c r="J24" s="23">
        <v>0.5</v>
      </c>
      <c r="K24" s="23">
        <v>0.5</v>
      </c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 s="23">
        <v>0</v>
      </c>
      <c r="C25" s="27"/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f>2*10^-10</f>
        <v>2.0000000000000001E-10</v>
      </c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10</v>
      </c>
      <c r="B26" s="23">
        <v>0</v>
      </c>
      <c r="C26" s="27"/>
      <c r="D26" s="23">
        <v>0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  <c r="J26" s="23">
        <f>2*10^-10/60</f>
        <v>3.3333333333333335E-12</v>
      </c>
      <c r="K26" s="23">
        <v>0</v>
      </c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23">
        <f>1*10^-10</f>
        <v>1E-10</v>
      </c>
      <c r="C27" s="13"/>
      <c r="D27">
        <f>1*10^-10</f>
        <v>1E-10</v>
      </c>
      <c r="E27">
        <f t="shared" ref="E27:K27" si="2">1*10^-10</f>
        <v>1E-10</v>
      </c>
      <c r="F27">
        <f t="shared" si="2"/>
        <v>1E-10</v>
      </c>
      <c r="G27">
        <f t="shared" si="2"/>
        <v>1E-10</v>
      </c>
      <c r="H27">
        <f t="shared" si="2"/>
        <v>1E-10</v>
      </c>
      <c r="I27">
        <f t="shared" si="2"/>
        <v>1E-10</v>
      </c>
      <c r="J27">
        <f t="shared" si="2"/>
        <v>1E-10</v>
      </c>
      <c r="K27">
        <f t="shared" si="2"/>
        <v>1E-10</v>
      </c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10</v>
      </c>
      <c r="B28" s="13">
        <v>0</v>
      </c>
      <c r="C28" s="13"/>
      <c r="D28">
        <v>0</v>
      </c>
      <c r="E28">
        <v>0</v>
      </c>
      <c r="F28">
        <v>0</v>
      </c>
      <c r="G28">
        <v>0</v>
      </c>
      <c r="H28">
        <v>0</v>
      </c>
      <c r="I28" s="13">
        <v>0</v>
      </c>
      <c r="J28" s="13">
        <v>0</v>
      </c>
      <c r="K28" s="13">
        <v>0</v>
      </c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24</v>
      </c>
      <c r="B30" s="22">
        <v>0</v>
      </c>
      <c r="C30" s="11"/>
      <c r="D30" s="22">
        <v>1</v>
      </c>
      <c r="E30" s="22">
        <v>2</v>
      </c>
      <c r="F30" s="22">
        <v>3</v>
      </c>
      <c r="G30" s="22">
        <v>4</v>
      </c>
      <c r="H30" s="22">
        <v>5</v>
      </c>
      <c r="I30" s="22">
        <v>6</v>
      </c>
      <c r="J30" s="22">
        <v>7</v>
      </c>
      <c r="K30" s="22">
        <v>8</v>
      </c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13</v>
      </c>
      <c r="B31">
        <v>0</v>
      </c>
      <c r="D31">
        <v>120</v>
      </c>
      <c r="E31" s="23">
        <v>150</v>
      </c>
      <c r="F31" s="23">
        <v>180</v>
      </c>
      <c r="G31" s="23">
        <v>210</v>
      </c>
      <c r="H31" s="23">
        <v>270</v>
      </c>
      <c r="I31" s="23">
        <v>300</v>
      </c>
      <c r="J31">
        <v>1020</v>
      </c>
      <c r="K31">
        <v>1080</v>
      </c>
    </row>
    <row r="32" spans="1:119">
      <c r="A32" s="10" t="s">
        <v>14</v>
      </c>
      <c r="B32">
        <f>B13*(1+B14-B12*B18*B16*B15)</f>
        <v>3.3611111111111112E-3</v>
      </c>
      <c r="D32">
        <f>D13*(1+D14-D12*D18*D16*D15)</f>
        <v>3.3611111111111112E-3</v>
      </c>
      <c r="E32">
        <f t="shared" ref="E32:K32" si="3">E13*(1+E14-E12*E18*E16*E15)</f>
        <v>3.3611111111111112E-3</v>
      </c>
      <c r="F32">
        <f t="shared" si="3"/>
        <v>3.3611111111111112E-3</v>
      </c>
      <c r="G32">
        <f t="shared" si="3"/>
        <v>3.3611111111111112E-3</v>
      </c>
      <c r="H32">
        <f t="shared" si="3"/>
        <v>3.3611111111111112E-3</v>
      </c>
      <c r="I32">
        <f t="shared" si="3"/>
        <v>3.3611111111111112E-3</v>
      </c>
      <c r="J32">
        <f t="shared" si="3"/>
        <v>3.3611111111111112E-3</v>
      </c>
      <c r="K32">
        <f t="shared" si="3"/>
        <v>3.3611111111111112E-3</v>
      </c>
    </row>
    <row r="33" spans="1:11">
      <c r="A33" s="10" t="s">
        <v>11</v>
      </c>
      <c r="B33">
        <f>1/B11*(B20+B22*B24*B15+(1-B12)*(B25+B27)*B19*B17*B15)</f>
        <v>5.977275474434908E-13</v>
      </c>
      <c r="D33">
        <f t="shared" ref="D33:K33" si="4">1/D11*(D20+D22*D24*D15+(1-D12)*(D25+D27)*D19*D17*D15)</f>
        <v>5.977275474434908E-13</v>
      </c>
      <c r="E33">
        <f t="shared" si="4"/>
        <v>4.089697254274795E-10</v>
      </c>
      <c r="F33">
        <f t="shared" si="4"/>
        <v>4.089697254274795E-10</v>
      </c>
      <c r="G33">
        <f t="shared" si="4"/>
        <v>6.1315572436749755E-10</v>
      </c>
      <c r="H33">
        <f t="shared" si="4"/>
        <v>6.1315572436749755E-10</v>
      </c>
      <c r="I33">
        <f t="shared" si="4"/>
        <v>5.977275474434908E-13</v>
      </c>
      <c r="J33">
        <f t="shared" si="4"/>
        <v>5.977275474434908E-13</v>
      </c>
      <c r="K33">
        <f t="shared" si="4"/>
        <v>1.087271848180829E-12</v>
      </c>
    </row>
    <row r="34" spans="1:11">
      <c r="A34" s="10" t="s">
        <v>12</v>
      </c>
      <c r="B34">
        <f>1/B11*(B21+B23*B24*B15+(1-B12)*(B26+B28)*B19*B17*B15)</f>
        <v>0</v>
      </c>
      <c r="D34">
        <f t="shared" ref="D34:K34" si="5">1/D11*(D21+D23*D24*D15+(1-D12)*(D26+D28)*D19*D17*D15)</f>
        <v>1.3612399929334532E-11</v>
      </c>
      <c r="E34">
        <f t="shared" si="5"/>
        <v>0</v>
      </c>
      <c r="F34">
        <f t="shared" si="5"/>
        <v>3.403099982333633E-12</v>
      </c>
      <c r="G34">
        <f t="shared" si="5"/>
        <v>0</v>
      </c>
      <c r="H34">
        <f t="shared" si="5"/>
        <v>-2.0418599894001802E-11</v>
      </c>
      <c r="I34">
        <f t="shared" si="5"/>
        <v>0</v>
      </c>
      <c r="J34">
        <f t="shared" si="5"/>
        <v>8.1590716789556381E-15</v>
      </c>
      <c r="K34">
        <f t="shared" si="5"/>
        <v>0</v>
      </c>
    </row>
    <row r="35" spans="1:11">
      <c r="A35" s="10" t="s">
        <v>15</v>
      </c>
      <c r="B35">
        <f>0.1*10^-9</f>
        <v>1.0000000000000002E-10</v>
      </c>
      <c r="C35" s="14"/>
      <c r="D35" s="23">
        <f>C63</f>
        <v>1.2583469407683283E-10</v>
      </c>
      <c r="E35" s="23">
        <f>C78</f>
        <v>6.0556020637308883E-9</v>
      </c>
      <c r="F35" s="23">
        <f>C93</f>
        <v>1.7145573187742258E-8</v>
      </c>
      <c r="G35" s="23">
        <f>C99</f>
        <v>2.8653030217064728E-8</v>
      </c>
      <c r="H35" s="23">
        <f>C111</f>
        <v>5.6737087661574724E-8</v>
      </c>
      <c r="I35" s="23">
        <f>C117</f>
        <v>5.9905581235328486E-8</v>
      </c>
      <c r="J35" s="23">
        <f>C261</f>
        <v>5.4889239823933136E-9</v>
      </c>
      <c r="K35" s="23">
        <f>C273</f>
        <v>4.5326928147594478E-9</v>
      </c>
    </row>
    <row r="36" spans="1:11">
      <c r="A36" s="10" t="s">
        <v>19</v>
      </c>
      <c r="B36">
        <f>B35-(1/B32)*(B33-B34/B32)</f>
        <v>-7.7836295107154269E-11</v>
      </c>
      <c r="D36">
        <f>D35-(1/D32)*(D33-D34/D32)</f>
        <v>1.2048978179753342E-6</v>
      </c>
      <c r="E36">
        <f t="shared" ref="E36:H36" si="6">E35-(1/E32)*(E33-E34/E32)</f>
        <v>-1.1562134103865971E-7</v>
      </c>
      <c r="F36">
        <f t="shared" si="6"/>
        <v>1.9670608497944278E-7</v>
      </c>
      <c r="G36">
        <f t="shared" si="6"/>
        <v>-1.537734662889676E-7</v>
      </c>
      <c r="H36">
        <f t="shared" si="6"/>
        <v>-1.933114138209005E-6</v>
      </c>
      <c r="I36">
        <f>I35-(1/I32)*(I33-I34/I32)</f>
        <v>5.972774494022133E-8</v>
      </c>
      <c r="J36">
        <f>J35-(1/J32)*(J33-J34/J32)</f>
        <v>6.0333168311920745E-9</v>
      </c>
      <c r="K36">
        <f>K35-(1/K32)*(K33-K34/K32)</f>
        <v>4.2092069756312671E-9</v>
      </c>
    </row>
    <row r="38" spans="1:11">
      <c r="A38" s="17"/>
      <c r="B38" s="17" t="s">
        <v>17</v>
      </c>
      <c r="C38" s="17" t="s">
        <v>18</v>
      </c>
      <c r="D38" s="17" t="s">
        <v>20</v>
      </c>
      <c r="E38" s="17" t="s">
        <v>21</v>
      </c>
    </row>
    <row r="39" spans="1:11">
      <c r="B39" s="16">
        <v>0</v>
      </c>
      <c r="C39" s="16">
        <f>B35</f>
        <v>1.0000000000000002E-10</v>
      </c>
      <c r="D39" s="13">
        <f>B39/60</f>
        <v>0</v>
      </c>
      <c r="E39">
        <f t="shared" ref="E39:E102" si="7">C39*10^9</f>
        <v>0.10000000000000002</v>
      </c>
    </row>
    <row r="40" spans="1:11">
      <c r="B40">
        <f>B39+5</f>
        <v>5</v>
      </c>
      <c r="C40">
        <f>$B$36*EXP(-$B$32*B40)+(1/$B$32)*($B$33+$B$34*(B40-1/$B$32))</f>
        <v>1.0129715197283819E-10</v>
      </c>
      <c r="D40" s="13">
        <f t="shared" ref="D40:D103" si="8">B40/60</f>
        <v>8.3333333333333329E-2</v>
      </c>
      <c r="E40">
        <f t="shared" si="7"/>
        <v>0.10129715197283819</v>
      </c>
    </row>
    <row r="41" spans="1:11">
      <c r="B41">
        <f>B40+5</f>
        <v>10</v>
      </c>
      <c r="C41">
        <f t="shared" ref="C41:C63" si="9">$B$36*EXP(-$B$32*B41)+(1/$B$32)*($B$33+$B$34*(B41-1/$B$32))</f>
        <v>1.0257268673948327E-10</v>
      </c>
      <c r="D41" s="13">
        <f t="shared" si="8"/>
        <v>0.16666666666666666</v>
      </c>
      <c r="E41">
        <f t="shared" si="7"/>
        <v>0.10257268673948328</v>
      </c>
    </row>
    <row r="42" spans="1:11">
      <c r="B42">
        <f t="shared" ref="B42:B63" si="10">B41+5</f>
        <v>15</v>
      </c>
      <c r="C42">
        <f t="shared" si="9"/>
        <v>1.0382696455348565E-10</v>
      </c>
      <c r="D42" s="13">
        <f t="shared" si="8"/>
        <v>0.25</v>
      </c>
      <c r="E42">
        <f t="shared" si="7"/>
        <v>0.10382696455348565</v>
      </c>
    </row>
    <row r="43" spans="1:11">
      <c r="B43">
        <f t="shared" si="10"/>
        <v>20</v>
      </c>
      <c r="C43">
        <f t="shared" si="9"/>
        <v>1.0506033966472343E-10</v>
      </c>
      <c r="D43" s="13">
        <f t="shared" si="8"/>
        <v>0.33333333333333331</v>
      </c>
      <c r="E43">
        <f t="shared" si="7"/>
        <v>0.10506033966472343</v>
      </c>
    </row>
    <row r="44" spans="1:11">
      <c r="B44">
        <f t="shared" si="10"/>
        <v>25</v>
      </c>
      <c r="C44">
        <f t="shared" si="9"/>
        <v>1.0627316041945455E-10</v>
      </c>
      <c r="D44" s="13">
        <f t="shared" si="8"/>
        <v>0.41666666666666669</v>
      </c>
      <c r="E44">
        <f t="shared" si="7"/>
        <v>0.10627316041945455</v>
      </c>
    </row>
    <row r="45" spans="1:11">
      <c r="B45">
        <f t="shared" si="10"/>
        <v>30</v>
      </c>
      <c r="C45">
        <f t="shared" si="9"/>
        <v>1.0746576935870122E-10</v>
      </c>
      <c r="D45" s="13">
        <f t="shared" si="8"/>
        <v>0.5</v>
      </c>
      <c r="E45">
        <f t="shared" si="7"/>
        <v>0.10746576935870122</v>
      </c>
    </row>
    <row r="46" spans="1:11">
      <c r="B46">
        <f t="shared" si="10"/>
        <v>35</v>
      </c>
      <c r="C46">
        <f t="shared" si="9"/>
        <v>1.0863850331499504E-10</v>
      </c>
      <c r="D46" s="13">
        <f t="shared" si="8"/>
        <v>0.58333333333333337</v>
      </c>
      <c r="E46">
        <f t="shared" si="7"/>
        <v>0.10863850331499504</v>
      </c>
    </row>
    <row r="47" spans="1:11">
      <c r="B47">
        <f t="shared" si="10"/>
        <v>40</v>
      </c>
      <c r="C47">
        <f t="shared" si="9"/>
        <v>1.0979169350750966E-10</v>
      </c>
      <c r="D47" s="13">
        <f t="shared" si="8"/>
        <v>0.66666666666666663</v>
      </c>
      <c r="E47">
        <f t="shared" si="7"/>
        <v>0.10979169350750967</v>
      </c>
    </row>
    <row r="48" spans="1:11">
      <c r="B48">
        <f t="shared" si="10"/>
        <v>45</v>
      </c>
      <c r="C48">
        <f t="shared" si="9"/>
        <v>1.1092566563560823E-10</v>
      </c>
      <c r="D48" s="13">
        <f t="shared" si="8"/>
        <v>0.75</v>
      </c>
      <c r="E48">
        <f t="shared" si="7"/>
        <v>0.11092566563560823</v>
      </c>
    </row>
    <row r="49" spans="2:5">
      <c r="B49">
        <f t="shared" si="10"/>
        <v>50</v>
      </c>
      <c r="C49">
        <f t="shared" si="9"/>
        <v>1.120407399708316E-10</v>
      </c>
      <c r="D49" s="13">
        <f t="shared" si="8"/>
        <v>0.83333333333333337</v>
      </c>
      <c r="E49">
        <f t="shared" si="7"/>
        <v>0.11204073997083161</v>
      </c>
    </row>
    <row r="50" spans="2:5">
      <c r="B50">
        <f t="shared" si="10"/>
        <v>55</v>
      </c>
      <c r="C50">
        <f t="shared" si="9"/>
        <v>1.1313723144735384E-10</v>
      </c>
      <c r="D50" s="13">
        <f t="shared" si="8"/>
        <v>0.91666666666666663</v>
      </c>
      <c r="E50">
        <f t="shared" si="7"/>
        <v>0.11313723144735384</v>
      </c>
    </row>
    <row r="51" spans="2:5">
      <c r="B51">
        <f t="shared" si="10"/>
        <v>60</v>
      </c>
      <c r="C51">
        <f t="shared" si="9"/>
        <v>1.1421544975093005E-10</v>
      </c>
      <c r="D51" s="13">
        <f t="shared" si="8"/>
        <v>1</v>
      </c>
      <c r="E51">
        <f t="shared" si="7"/>
        <v>0.11421544975093005</v>
      </c>
    </row>
    <row r="52" spans="2:5">
      <c r="B52">
        <f t="shared" si="10"/>
        <v>65</v>
      </c>
      <c r="C52">
        <f t="shared" si="9"/>
        <v>1.15275699406362E-10</v>
      </c>
      <c r="D52" s="13">
        <f t="shared" si="8"/>
        <v>1.0833333333333333</v>
      </c>
      <c r="E52">
        <f t="shared" si="7"/>
        <v>0.11527569940636199</v>
      </c>
    </row>
    <row r="53" spans="2:5">
      <c r="B53">
        <f t="shared" si="10"/>
        <v>70</v>
      </c>
      <c r="C53">
        <f t="shared" si="9"/>
        <v>1.1631827986350602E-10</v>
      </c>
      <c r="D53" s="13">
        <f t="shared" si="8"/>
        <v>1.1666666666666667</v>
      </c>
      <c r="E53">
        <f t="shared" si="7"/>
        <v>0.11631827986350601</v>
      </c>
    </row>
    <row r="54" spans="2:5">
      <c r="B54">
        <f t="shared" si="10"/>
        <v>75</v>
      </c>
      <c r="C54">
        <f t="shared" si="9"/>
        <v>1.1734348558184773E-10</v>
      </c>
      <c r="D54" s="13">
        <f t="shared" si="8"/>
        <v>1.25</v>
      </c>
      <c r="E54">
        <f t="shared" si="7"/>
        <v>0.11734348558184773</v>
      </c>
    </row>
    <row r="55" spans="2:5">
      <c r="B55">
        <f t="shared" si="10"/>
        <v>80</v>
      </c>
      <c r="C55">
        <f t="shared" si="9"/>
        <v>1.1835160611366712E-10</v>
      </c>
      <c r="D55" s="13">
        <f t="shared" si="8"/>
        <v>1.3333333333333333</v>
      </c>
      <c r="E55">
        <f t="shared" si="7"/>
        <v>0.11835160611366712</v>
      </c>
    </row>
    <row r="56" spans="2:5">
      <c r="B56">
        <f t="shared" si="10"/>
        <v>85</v>
      </c>
      <c r="C56">
        <f t="shared" si="9"/>
        <v>1.1934292618581782E-10</v>
      </c>
      <c r="D56" s="13">
        <f t="shared" si="8"/>
        <v>1.4166666666666667</v>
      </c>
      <c r="E56">
        <f t="shared" si="7"/>
        <v>0.11934292618581782</v>
      </c>
    </row>
    <row r="57" spans="2:5">
      <c r="B57">
        <f t="shared" si="10"/>
        <v>90</v>
      </c>
      <c r="C57">
        <f t="shared" si="9"/>
        <v>1.2031772578014343E-10</v>
      </c>
      <c r="D57" s="13">
        <f t="shared" si="8"/>
        <v>1.5</v>
      </c>
      <c r="E57">
        <f t="shared" si="7"/>
        <v>0.12031772578014342</v>
      </c>
    </row>
    <row r="58" spans="2:5">
      <c r="B58">
        <f t="shared" si="10"/>
        <v>95</v>
      </c>
      <c r="C58">
        <f t="shared" si="9"/>
        <v>1.2127628021255377E-10</v>
      </c>
      <c r="D58" s="13">
        <f t="shared" si="8"/>
        <v>1.5833333333333333</v>
      </c>
      <c r="E58">
        <f t="shared" si="7"/>
        <v>0.12127628021255377</v>
      </c>
    </row>
    <row r="59" spans="2:5">
      <c r="B59">
        <f t="shared" si="10"/>
        <v>100</v>
      </c>
      <c r="C59">
        <f t="shared" si="9"/>
        <v>1.222188602107832E-10</v>
      </c>
      <c r="D59" s="13">
        <f t="shared" si="8"/>
        <v>1.6666666666666667</v>
      </c>
      <c r="E59">
        <f t="shared" si="7"/>
        <v>0.12221886021078321</v>
      </c>
    </row>
    <row r="60" spans="2:5">
      <c r="B60">
        <f t="shared" si="10"/>
        <v>105</v>
      </c>
      <c r="C60">
        <f t="shared" si="9"/>
        <v>1.2314573199085327E-10</v>
      </c>
      <c r="D60" s="13">
        <f t="shared" si="8"/>
        <v>1.75</v>
      </c>
      <c r="E60">
        <f t="shared" si="7"/>
        <v>0.12314573199085327</v>
      </c>
    </row>
    <row r="61" spans="2:5">
      <c r="B61">
        <f t="shared" si="10"/>
        <v>110</v>
      </c>
      <c r="C61">
        <f t="shared" si="9"/>
        <v>1.2405715733226089E-10</v>
      </c>
      <c r="D61" s="13">
        <f t="shared" si="8"/>
        <v>1.8333333333333333</v>
      </c>
      <c r="E61">
        <f t="shared" si="7"/>
        <v>0.12405715733226089</v>
      </c>
    </row>
    <row r="62" spans="2:5">
      <c r="B62">
        <f t="shared" si="10"/>
        <v>115</v>
      </c>
      <c r="C62">
        <f t="shared" si="9"/>
        <v>1.2495339365191361E-10</v>
      </c>
      <c r="D62" s="13">
        <f t="shared" si="8"/>
        <v>1.9166666666666667</v>
      </c>
      <c r="E62">
        <f t="shared" si="7"/>
        <v>0.12495339365191362</v>
      </c>
    </row>
    <row r="63" spans="2:5">
      <c r="B63" s="16">
        <f t="shared" si="10"/>
        <v>120</v>
      </c>
      <c r="C63">
        <f t="shared" si="9"/>
        <v>1.2583469407683283E-10</v>
      </c>
      <c r="D63" s="13">
        <f t="shared" si="8"/>
        <v>2</v>
      </c>
      <c r="E63">
        <f t="shared" si="7"/>
        <v>0.12583469407683281</v>
      </c>
    </row>
    <row r="64" spans="2:5">
      <c r="B64">
        <f>B63+2</f>
        <v>122</v>
      </c>
      <c r="C64">
        <f>$D$36*EXP(-$D$32*(B64-120))+(1/$D$32)*($D$33+$D$34*((B64-120)-1/$D$32))</f>
        <v>1.5334698661463236E-10</v>
      </c>
      <c r="D64" s="13">
        <f t="shared" si="8"/>
        <v>2.0333333333333332</v>
      </c>
      <c r="E64">
        <f t="shared" si="7"/>
        <v>0.15334698661463236</v>
      </c>
    </row>
    <row r="65" spans="2:5">
      <c r="B65">
        <f t="shared" ref="B65:B93" si="11">B64+2</f>
        <v>124</v>
      </c>
      <c r="C65">
        <f t="shared" ref="C65:C78" si="12">$D$36*EXP(-$D$32*(B65-120))+(1/$D$32)*($D$33+$D$34*((B65-120)-1/$D$32))</f>
        <v>2.3494195358950624E-10</v>
      </c>
      <c r="D65" s="13">
        <f t="shared" si="8"/>
        <v>2.0666666666666669</v>
      </c>
      <c r="E65">
        <f t="shared" si="7"/>
        <v>0.23494195358950623</v>
      </c>
    </row>
    <row r="66" spans="2:5">
      <c r="B66">
        <f t="shared" si="11"/>
        <v>126</v>
      </c>
      <c r="C66">
        <f t="shared" si="12"/>
        <v>3.7025725846260306E-10</v>
      </c>
      <c r="D66" s="13">
        <f t="shared" si="8"/>
        <v>2.1</v>
      </c>
      <c r="E66">
        <f t="shared" si="7"/>
        <v>0.37025725846260304</v>
      </c>
    </row>
    <row r="67" spans="2:5">
      <c r="B67">
        <f t="shared" si="11"/>
        <v>128</v>
      </c>
      <c r="C67">
        <f t="shared" si="12"/>
        <v>5.5893299223508393E-10</v>
      </c>
      <c r="D67" s="13">
        <f t="shared" si="8"/>
        <v>2.1333333333333333</v>
      </c>
      <c r="E67">
        <f t="shared" si="7"/>
        <v>0.55893299223508397</v>
      </c>
    </row>
    <row r="68" spans="2:5">
      <c r="B68">
        <f t="shared" si="11"/>
        <v>130</v>
      </c>
      <c r="C68">
        <f t="shared" si="12"/>
        <v>8.006116571805178E-10</v>
      </c>
      <c r="D68" s="13">
        <f t="shared" si="8"/>
        <v>2.1666666666666665</v>
      </c>
      <c r="E68">
        <f t="shared" si="7"/>
        <v>0.80061165718051786</v>
      </c>
    </row>
    <row r="69" spans="2:5">
      <c r="B69">
        <f t="shared" si="11"/>
        <v>132</v>
      </c>
      <c r="C69">
        <f t="shared" si="12"/>
        <v>1.0949381506947161E-9</v>
      </c>
      <c r="D69" s="13">
        <f t="shared" si="8"/>
        <v>2.2000000000000002</v>
      </c>
      <c r="E69">
        <f t="shared" si="7"/>
        <v>1.094938150694716</v>
      </c>
    </row>
    <row r="70" spans="2:5">
      <c r="B70">
        <f t="shared" si="11"/>
        <v>134</v>
      </c>
      <c r="C70">
        <f t="shared" si="12"/>
        <v>1.4415597492457288E-9</v>
      </c>
      <c r="D70" s="13">
        <f t="shared" si="8"/>
        <v>2.2333333333333334</v>
      </c>
      <c r="E70">
        <f t="shared" si="7"/>
        <v>1.4415597492457288</v>
      </c>
    </row>
    <row r="71" spans="2:5">
      <c r="B71">
        <f t="shared" si="11"/>
        <v>136</v>
      </c>
      <c r="C71">
        <f t="shared" si="12"/>
        <v>1.8401260924348021E-9</v>
      </c>
      <c r="D71" s="13">
        <f t="shared" si="8"/>
        <v>2.2666666666666666</v>
      </c>
      <c r="E71">
        <f t="shared" si="7"/>
        <v>1.8401260924348022</v>
      </c>
    </row>
    <row r="72" spans="2:5">
      <c r="B72">
        <f t="shared" si="11"/>
        <v>138</v>
      </c>
      <c r="C72">
        <f t="shared" si="12"/>
        <v>2.2902891671678736E-9</v>
      </c>
      <c r="D72" s="13">
        <f t="shared" si="8"/>
        <v>2.2999999999999998</v>
      </c>
      <c r="E72">
        <f t="shared" si="7"/>
        <v>2.2902891671678738</v>
      </c>
    </row>
    <row r="73" spans="2:5">
      <c r="B73">
        <f t="shared" si="11"/>
        <v>140</v>
      </c>
      <c r="C73">
        <f t="shared" si="12"/>
        <v>2.7917032919242646E-9</v>
      </c>
      <c r="D73" s="13">
        <f t="shared" si="8"/>
        <v>2.3333333333333335</v>
      </c>
      <c r="E73">
        <f t="shared" si="7"/>
        <v>2.7917032919242648</v>
      </c>
    </row>
    <row r="74" spans="2:5">
      <c r="B74">
        <f t="shared" si="11"/>
        <v>142</v>
      </c>
      <c r="C74">
        <f t="shared" si="12"/>
        <v>3.3440251011399341E-9</v>
      </c>
      <c r="D74" s="13">
        <f t="shared" si="8"/>
        <v>2.3666666666666667</v>
      </c>
      <c r="E74">
        <f t="shared" si="7"/>
        <v>3.344025101139934</v>
      </c>
    </row>
    <row r="75" spans="2:5">
      <c r="B75">
        <f t="shared" si="11"/>
        <v>144</v>
      </c>
      <c r="C75">
        <f t="shared" si="12"/>
        <v>3.9469135296891991E-9</v>
      </c>
      <c r="D75" s="13">
        <f t="shared" si="8"/>
        <v>2.4</v>
      </c>
      <c r="E75">
        <f t="shared" si="7"/>
        <v>3.9469135296891991</v>
      </c>
    </row>
    <row r="76" spans="2:5">
      <c r="B76">
        <f t="shared" si="11"/>
        <v>146</v>
      </c>
      <c r="C76">
        <f t="shared" si="12"/>
        <v>4.6000297974727591E-9</v>
      </c>
      <c r="D76" s="13">
        <f t="shared" si="8"/>
        <v>2.4333333333333331</v>
      </c>
      <c r="E76">
        <f t="shared" si="7"/>
        <v>4.6000297974727591</v>
      </c>
    </row>
    <row r="77" spans="2:5">
      <c r="B77">
        <f t="shared" si="11"/>
        <v>148</v>
      </c>
      <c r="C77">
        <f t="shared" si="12"/>
        <v>5.3030373941099049E-9</v>
      </c>
      <c r="D77" s="13">
        <f t="shared" si="8"/>
        <v>2.4666666666666668</v>
      </c>
      <c r="E77">
        <f t="shared" si="7"/>
        <v>5.3030373941099045</v>
      </c>
    </row>
    <row r="78" spans="2:5">
      <c r="B78" s="16">
        <f t="shared" si="11"/>
        <v>150</v>
      </c>
      <c r="C78">
        <f t="shared" si="12"/>
        <v>6.0556020637308883E-9</v>
      </c>
      <c r="D78" s="13">
        <f t="shared" si="8"/>
        <v>2.5</v>
      </c>
      <c r="E78">
        <f t="shared" si="7"/>
        <v>6.0556020637308885</v>
      </c>
    </row>
    <row r="79" spans="2:5">
      <c r="B79">
        <f t="shared" si="11"/>
        <v>152</v>
      </c>
      <c r="C79">
        <f>$E$36*EXP(-$E$32*(B79-150))+(1/$E$32)*($E$33+$E$34*((B79-150)-1/$E$32))</f>
        <v>6.8302278913499412E-9</v>
      </c>
      <c r="D79" s="13">
        <f t="shared" si="8"/>
        <v>2.5333333333333332</v>
      </c>
      <c r="E79">
        <f t="shared" si="7"/>
        <v>6.8302278913499412</v>
      </c>
    </row>
    <row r="80" spans="2:5">
      <c r="B80">
        <f t="shared" si="11"/>
        <v>154</v>
      </c>
      <c r="C80">
        <f t="shared" ref="C80:C93" si="13">$E$36*EXP(-$E$32*(B80-150))+(1/$E$32)*($E$33+$E$34*((B80-150)-1/$E$32))</f>
        <v>7.5996639748661905E-9</v>
      </c>
      <c r="D80" s="13">
        <f t="shared" si="8"/>
        <v>2.5666666666666669</v>
      </c>
      <c r="E80">
        <f t="shared" si="7"/>
        <v>7.5996639748661909</v>
      </c>
    </row>
    <row r="81" spans="2:5">
      <c r="B81">
        <f t="shared" si="11"/>
        <v>156</v>
      </c>
      <c r="C81">
        <f t="shared" si="13"/>
        <v>8.3639450838972836E-9</v>
      </c>
      <c r="D81" s="13">
        <f t="shared" si="8"/>
        <v>2.6</v>
      </c>
      <c r="E81">
        <f t="shared" si="7"/>
        <v>8.3639450838972831</v>
      </c>
    </row>
    <row r="82" spans="2:5">
      <c r="B82">
        <f t="shared" si="11"/>
        <v>158</v>
      </c>
      <c r="C82">
        <f t="shared" si="13"/>
        <v>9.1231057551155974E-9</v>
      </c>
      <c r="D82" s="13">
        <f t="shared" si="8"/>
        <v>2.6333333333333333</v>
      </c>
      <c r="E82">
        <f t="shared" si="7"/>
        <v>9.1231057551155974</v>
      </c>
    </row>
    <row r="83" spans="2:5">
      <c r="B83">
        <f t="shared" si="11"/>
        <v>160</v>
      </c>
      <c r="C83">
        <f t="shared" si="13"/>
        <v>9.8771802938089362E-9</v>
      </c>
      <c r="D83" s="13">
        <f t="shared" si="8"/>
        <v>2.6666666666666665</v>
      </c>
      <c r="E83">
        <f t="shared" si="7"/>
        <v>9.8771802938089355</v>
      </c>
    </row>
    <row r="84" spans="2:5">
      <c r="B84">
        <f t="shared" si="11"/>
        <v>162</v>
      </c>
      <c r="C84">
        <f t="shared" si="13"/>
        <v>1.0626202775430695E-8</v>
      </c>
      <c r="D84" s="13">
        <f t="shared" si="8"/>
        <v>2.7</v>
      </c>
      <c r="E84">
        <f t="shared" si="7"/>
        <v>10.626202775430695</v>
      </c>
    </row>
    <row r="85" spans="2:5">
      <c r="B85">
        <f t="shared" si="11"/>
        <v>164</v>
      </c>
      <c r="C85">
        <f t="shared" si="13"/>
        <v>1.1370207047139645E-8</v>
      </c>
      <c r="D85" s="13">
        <f t="shared" si="8"/>
        <v>2.7333333333333334</v>
      </c>
      <c r="E85">
        <f t="shared" si="7"/>
        <v>11.370207047139646</v>
      </c>
    </row>
    <row r="86" spans="2:5">
      <c r="B86" s="29">
        <f t="shared" si="11"/>
        <v>166</v>
      </c>
      <c r="C86">
        <f t="shared" si="13"/>
        <v>1.2109226729329492E-8</v>
      </c>
      <c r="D86" s="13">
        <f t="shared" si="8"/>
        <v>2.7666666666666666</v>
      </c>
      <c r="E86">
        <f t="shared" si="7"/>
        <v>12.109226729329492</v>
      </c>
    </row>
    <row r="87" spans="2:5">
      <c r="B87" s="29">
        <f t="shared" si="11"/>
        <v>168</v>
      </c>
      <c r="C87">
        <f t="shared" si="13"/>
        <v>1.2843295217148135E-8</v>
      </c>
      <c r="D87" s="13">
        <f t="shared" si="8"/>
        <v>2.8</v>
      </c>
      <c r="E87">
        <f t="shared" si="7"/>
        <v>12.843295217148135</v>
      </c>
    </row>
    <row r="88" spans="2:5">
      <c r="B88" s="29">
        <f t="shared" si="11"/>
        <v>170</v>
      </c>
      <c r="C88">
        <f t="shared" si="13"/>
        <v>1.357244568200668E-8</v>
      </c>
      <c r="D88" s="13">
        <f t="shared" si="8"/>
        <v>2.8333333333333335</v>
      </c>
      <c r="E88">
        <f t="shared" si="7"/>
        <v>13.572445682006681</v>
      </c>
    </row>
    <row r="89" spans="2:5">
      <c r="B89" s="29">
        <f t="shared" si="11"/>
        <v>172</v>
      </c>
      <c r="C89">
        <f t="shared" si="13"/>
        <v>1.4296711073078452E-8</v>
      </c>
      <c r="D89" s="13">
        <f t="shared" si="8"/>
        <v>2.8666666666666667</v>
      </c>
      <c r="E89">
        <f t="shared" si="7"/>
        <v>14.296711073078452</v>
      </c>
    </row>
    <row r="90" spans="2:5">
      <c r="B90" s="29">
        <f t="shared" si="11"/>
        <v>174</v>
      </c>
      <c r="C90">
        <f t="shared" si="13"/>
        <v>1.5016124118787881E-8</v>
      </c>
      <c r="D90" s="13">
        <f t="shared" si="8"/>
        <v>2.9</v>
      </c>
      <c r="E90">
        <f t="shared" si="7"/>
        <v>15.01612411878788</v>
      </c>
    </row>
    <row r="91" spans="2:5">
      <c r="B91" s="29">
        <f t="shared" si="11"/>
        <v>176</v>
      </c>
      <c r="C91">
        <f t="shared" si="13"/>
        <v>1.5730717328289525E-8</v>
      </c>
      <c r="D91" s="13">
        <f t="shared" si="8"/>
        <v>2.9333333333333331</v>
      </c>
      <c r="E91">
        <f t="shared" si="7"/>
        <v>15.730717328289526</v>
      </c>
    </row>
    <row r="92" spans="2:5">
      <c r="B92" s="29">
        <f t="shared" si="11"/>
        <v>178</v>
      </c>
      <c r="C92">
        <f t="shared" si="13"/>
        <v>1.6440522992937001E-8</v>
      </c>
      <c r="D92" s="13">
        <f t="shared" si="8"/>
        <v>2.9666666666666668</v>
      </c>
      <c r="E92">
        <f t="shared" si="7"/>
        <v>16.440522992937002</v>
      </c>
    </row>
    <row r="93" spans="2:5">
      <c r="B93" s="16">
        <f t="shared" si="11"/>
        <v>180</v>
      </c>
      <c r="C93">
        <f t="shared" si="13"/>
        <v>1.7145573187742258E-8</v>
      </c>
      <c r="D93" s="13">
        <f t="shared" si="8"/>
        <v>3</v>
      </c>
      <c r="E93">
        <f t="shared" si="7"/>
        <v>17.145573187742258</v>
      </c>
    </row>
    <row r="94" spans="2:5">
      <c r="B94" s="29">
        <f>B93+5</f>
        <v>185</v>
      </c>
      <c r="C94">
        <f>$F$36*EXP(-$F$32*(B94-180))+(1/$F$32)*($F$33+$F$34*((B94-180)-1/$F$32))</f>
        <v>1.8929903503112256E-8</v>
      </c>
      <c r="D94" s="13">
        <f t="shared" si="8"/>
        <v>3.0833333333333335</v>
      </c>
      <c r="E94">
        <f t="shared" si="7"/>
        <v>18.929903503112257</v>
      </c>
    </row>
    <row r="95" spans="2:5">
      <c r="B95" s="29">
        <f t="shared" ref="B95:B158" si="14">B94+5</f>
        <v>190</v>
      </c>
      <c r="C95">
        <f t="shared" ref="C95:C99" si="15">$F$36*EXP(-$F$32*(B95-180))+(1/$F$32)*($F$33+$F$34*((B95-180)-1/$F$32))</f>
        <v>2.0768864322061384E-8</v>
      </c>
      <c r="D95" s="13">
        <f t="shared" si="8"/>
        <v>3.1666666666666665</v>
      </c>
      <c r="E95">
        <f t="shared" si="7"/>
        <v>20.768864322061383</v>
      </c>
    </row>
    <row r="96" spans="2:5">
      <c r="B96" s="29">
        <f t="shared" si="14"/>
        <v>195</v>
      </c>
      <c r="C96">
        <f t="shared" si="15"/>
        <v>2.2661545220148269E-8</v>
      </c>
      <c r="D96" s="13">
        <f t="shared" si="8"/>
        <v>3.25</v>
      </c>
      <c r="E96">
        <f t="shared" si="7"/>
        <v>22.66154522014827</v>
      </c>
    </row>
    <row r="97" spans="2:5">
      <c r="B97" s="29">
        <f t="shared" si="14"/>
        <v>200</v>
      </c>
      <c r="C97">
        <f t="shared" si="15"/>
        <v>2.4607050945272992E-8</v>
      </c>
      <c r="D97" s="13">
        <f t="shared" si="8"/>
        <v>3.3333333333333335</v>
      </c>
      <c r="E97">
        <f t="shared" si="7"/>
        <v>24.607050945272992</v>
      </c>
    </row>
    <row r="98" spans="2:5">
      <c r="B98" s="29">
        <f t="shared" si="14"/>
        <v>205</v>
      </c>
      <c r="C98">
        <f t="shared" si="15"/>
        <v>2.6604501164828464E-8</v>
      </c>
      <c r="D98" s="13">
        <f t="shared" si="8"/>
        <v>3.4166666666666665</v>
      </c>
      <c r="E98">
        <f t="shared" si="7"/>
        <v>26.604501164828463</v>
      </c>
    </row>
    <row r="99" spans="2:5">
      <c r="B99" s="16">
        <f t="shared" si="14"/>
        <v>210</v>
      </c>
      <c r="C99">
        <f t="shared" si="15"/>
        <v>2.8653030217064728E-8</v>
      </c>
      <c r="D99" s="13">
        <f t="shared" si="8"/>
        <v>3.5</v>
      </c>
      <c r="E99">
        <f t="shared" si="7"/>
        <v>28.653030217064728</v>
      </c>
    </row>
    <row r="100" spans="2:5">
      <c r="B100" s="29">
        <f t="shared" si="14"/>
        <v>215</v>
      </c>
      <c r="C100">
        <f>$G$36*EXP(-$G$32*(B100-210))+(1/$G$32)*($G$33+$G$34*((B100-210)-1/$G$32))</f>
        <v>3.1215685015732871E-8</v>
      </c>
      <c r="D100" s="13">
        <f t="shared" si="8"/>
        <v>3.5833333333333335</v>
      </c>
      <c r="E100">
        <f t="shared" si="7"/>
        <v>31.21568501573287</v>
      </c>
    </row>
    <row r="101" spans="2:5">
      <c r="B101" s="29">
        <f t="shared" si="14"/>
        <v>220</v>
      </c>
      <c r="C101">
        <f t="shared" ref="C101:C111" si="16">$G$36*EXP(-$G$32*(B101-210))+(1/$G$32)*($G$33+$G$34*((B101-210)-1/$G$32))</f>
        <v>3.3735632839162575E-8</v>
      </c>
      <c r="D101" s="13">
        <f t="shared" si="8"/>
        <v>3.6666666666666665</v>
      </c>
      <c r="E101">
        <f t="shared" si="7"/>
        <v>33.735632839162577</v>
      </c>
    </row>
    <row r="102" spans="2:5">
      <c r="B102" s="29">
        <f t="shared" si="14"/>
        <v>225</v>
      </c>
      <c r="C102">
        <f t="shared" si="16"/>
        <v>3.6213585404645916E-8</v>
      </c>
      <c r="D102" s="13">
        <f t="shared" si="8"/>
        <v>3.75</v>
      </c>
      <c r="E102">
        <f t="shared" si="7"/>
        <v>36.213585404645919</v>
      </c>
    </row>
    <row r="103" spans="2:5">
      <c r="B103" s="29">
        <f t="shared" si="14"/>
        <v>230</v>
      </c>
      <c r="C103">
        <f t="shared" si="16"/>
        <v>3.8650242568613955E-8</v>
      </c>
      <c r="D103" s="13">
        <f t="shared" si="8"/>
        <v>3.8333333333333335</v>
      </c>
      <c r="E103">
        <f t="shared" ref="E103:E166" si="17">C103*10^9</f>
        <v>38.650242568613955</v>
      </c>
    </row>
    <row r="104" spans="2:5">
      <c r="B104" s="29">
        <f t="shared" si="14"/>
        <v>235</v>
      </c>
      <c r="C104">
        <f t="shared" si="16"/>
        <v>4.1046292524299242E-8</v>
      </c>
      <c r="D104" s="13">
        <f t="shared" ref="D104:D167" si="18">B104/60</f>
        <v>3.9166666666666665</v>
      </c>
      <c r="E104">
        <f t="shared" si="17"/>
        <v>41.04629252429924</v>
      </c>
    </row>
    <row r="105" spans="2:5">
      <c r="B105" s="29">
        <f t="shared" si="14"/>
        <v>240</v>
      </c>
      <c r="C105">
        <f t="shared" si="16"/>
        <v>4.3402411996104806E-8</v>
      </c>
      <c r="D105" s="13">
        <f t="shared" si="18"/>
        <v>4</v>
      </c>
      <c r="E105">
        <f t="shared" si="17"/>
        <v>43.402411996104803</v>
      </c>
    </row>
    <row r="106" spans="2:5">
      <c r="B106" s="29">
        <f t="shared" si="14"/>
        <v>245</v>
      </c>
      <c r="C106">
        <f t="shared" si="16"/>
        <v>4.5719266430733458E-8</v>
      </c>
      <c r="D106" s="13">
        <f t="shared" si="18"/>
        <v>4.083333333333333</v>
      </c>
      <c r="E106">
        <f t="shared" si="17"/>
        <v>45.719266430733455</v>
      </c>
    </row>
    <row r="107" spans="2:5">
      <c r="B107" s="29">
        <f t="shared" si="14"/>
        <v>250</v>
      </c>
      <c r="C107">
        <f t="shared" si="16"/>
        <v>4.7997510185132259E-8</v>
      </c>
      <c r="D107" s="13">
        <f t="shared" si="18"/>
        <v>4.166666666666667</v>
      </c>
      <c r="E107">
        <f t="shared" si="17"/>
        <v>47.997510185132256</v>
      </c>
    </row>
    <row r="108" spans="2:5">
      <c r="B108" s="29">
        <f t="shared" si="14"/>
        <v>255</v>
      </c>
      <c r="C108">
        <f t="shared" si="16"/>
        <v>5.0237786711304753E-8</v>
      </c>
      <c r="D108" s="13">
        <f t="shared" si="18"/>
        <v>4.25</v>
      </c>
      <c r="E108">
        <f t="shared" si="17"/>
        <v>50.23778671130475</v>
      </c>
    </row>
    <row r="109" spans="2:5">
      <c r="B109" s="29">
        <f t="shared" si="14"/>
        <v>260</v>
      </c>
      <c r="C109">
        <f t="shared" si="16"/>
        <v>5.2440728738043159E-8</v>
      </c>
      <c r="D109" s="13">
        <f t="shared" si="18"/>
        <v>4.333333333333333</v>
      </c>
      <c r="E109">
        <f t="shared" si="17"/>
        <v>52.440728738043155</v>
      </c>
    </row>
    <row r="110" spans="2:5">
      <c r="B110" s="29">
        <f t="shared" si="14"/>
        <v>265</v>
      </c>
      <c r="C110">
        <f t="shared" si="16"/>
        <v>5.460695844963226E-8</v>
      </c>
      <c r="D110" s="13">
        <f t="shared" si="18"/>
        <v>4.416666666666667</v>
      </c>
      <c r="E110">
        <f t="shared" si="17"/>
        <v>54.606958449632259</v>
      </c>
    </row>
    <row r="111" spans="2:5">
      <c r="B111" s="16">
        <f t="shared" si="14"/>
        <v>270</v>
      </c>
      <c r="C111">
        <f t="shared" si="16"/>
        <v>5.6737087661574724E-8</v>
      </c>
      <c r="D111" s="13">
        <f t="shared" si="18"/>
        <v>4.5</v>
      </c>
      <c r="E111">
        <f t="shared" si="17"/>
        <v>56.737087661574726</v>
      </c>
    </row>
    <row r="112" spans="2:5">
      <c r="B112" s="29">
        <f t="shared" si="14"/>
        <v>275</v>
      </c>
      <c r="C112">
        <f>$H$36*EXP(-$H$32*(B112-270))+(1/$H$32)*($H$33+$H$34*((B112-270)-1/$H$32))</f>
        <v>5.8577909282453272E-8</v>
      </c>
      <c r="D112" s="13">
        <f t="shared" si="18"/>
        <v>4.583333333333333</v>
      </c>
      <c r="E112">
        <f t="shared" si="17"/>
        <v>58.57790928245327</v>
      </c>
    </row>
    <row r="113" spans="2:5">
      <c r="B113" s="29">
        <f t="shared" si="14"/>
        <v>280</v>
      </c>
      <c r="C113">
        <f t="shared" ref="C113:C117" si="19">$H$36*EXP(-$H$32*(B113-270))+(1/$H$32)*($H$33+$H$34*((B113-270)-1/$H$32))</f>
        <v>5.9881853770846121E-8</v>
      </c>
      <c r="D113" s="13">
        <f t="shared" si="18"/>
        <v>4.666666666666667</v>
      </c>
      <c r="E113">
        <f t="shared" si="17"/>
        <v>59.881853770846121</v>
      </c>
    </row>
    <row r="114" spans="2:5">
      <c r="B114" s="29">
        <f t="shared" si="14"/>
        <v>285</v>
      </c>
      <c r="C114">
        <f t="shared" si="19"/>
        <v>6.0657868253933447E-8</v>
      </c>
      <c r="D114" s="13">
        <f t="shared" si="18"/>
        <v>4.75</v>
      </c>
      <c r="E114">
        <f t="shared" si="17"/>
        <v>60.657868253933444</v>
      </c>
    </row>
    <row r="115" spans="2:5">
      <c r="B115" s="29">
        <f t="shared" si="14"/>
        <v>290</v>
      </c>
      <c r="C115">
        <f t="shared" si="19"/>
        <v>6.0914750753858535E-8</v>
      </c>
      <c r="D115" s="13">
        <f t="shared" si="18"/>
        <v>4.833333333333333</v>
      </c>
      <c r="E115">
        <f t="shared" si="17"/>
        <v>60.914750753858534</v>
      </c>
    </row>
    <row r="116" spans="2:5">
      <c r="B116" s="29">
        <f t="shared" si="14"/>
        <v>295</v>
      </c>
      <c r="C116">
        <f t="shared" si="19"/>
        <v>6.0661152672582712E-8</v>
      </c>
      <c r="D116" s="13">
        <f t="shared" si="18"/>
        <v>4.916666666666667</v>
      </c>
      <c r="E116">
        <f t="shared" si="17"/>
        <v>60.661152672582709</v>
      </c>
    </row>
    <row r="117" spans="2:5">
      <c r="B117" s="16">
        <f t="shared" si="14"/>
        <v>300</v>
      </c>
      <c r="C117">
        <f t="shared" si="19"/>
        <v>5.9905581235328486E-8</v>
      </c>
      <c r="D117" s="13">
        <f t="shared" si="18"/>
        <v>5</v>
      </c>
      <c r="E117">
        <f t="shared" si="17"/>
        <v>59.905581235328484</v>
      </c>
    </row>
    <row r="118" spans="2:5">
      <c r="B118" s="29">
        <f t="shared" si="14"/>
        <v>305</v>
      </c>
      <c r="C118">
        <f>$I$36*EXP(-$I$32*(B118-300))+(1/$I$32)*($I$33+$I$34*((B118-300)-1/$I$32))</f>
        <v>5.8910210604240181E-8</v>
      </c>
      <c r="D118" s="13">
        <f t="shared" si="18"/>
        <v>5.083333333333333</v>
      </c>
      <c r="E118">
        <f t="shared" si="17"/>
        <v>58.910210604240184</v>
      </c>
    </row>
    <row r="119" spans="2:5">
      <c r="B119" s="29">
        <f t="shared" si="14"/>
        <v>310</v>
      </c>
      <c r="C119">
        <f t="shared" ref="C119:C182" si="20">$I$36*EXP(-$I$32*(B119-300))+(1/$I$32)*($I$33+$I$34*((B119-300)-1/$I$32))</f>
        <v>5.7931427954068032E-8</v>
      </c>
      <c r="D119" s="13">
        <f t="shared" si="18"/>
        <v>5.166666666666667</v>
      </c>
      <c r="E119">
        <f t="shared" si="17"/>
        <v>57.931427954068035</v>
      </c>
    </row>
    <row r="120" spans="2:5">
      <c r="B120" s="29">
        <f t="shared" si="14"/>
        <v>315</v>
      </c>
      <c r="C120">
        <f t="shared" si="20"/>
        <v>5.6968956843954437E-8</v>
      </c>
      <c r="D120" s="13">
        <f t="shared" si="18"/>
        <v>5.25</v>
      </c>
      <c r="E120">
        <f t="shared" si="17"/>
        <v>56.968956843954437</v>
      </c>
    </row>
    <row r="121" spans="2:5">
      <c r="B121" s="29">
        <f t="shared" si="14"/>
        <v>320</v>
      </c>
      <c r="C121">
        <f t="shared" si="20"/>
        <v>5.6022525439964645E-8</v>
      </c>
      <c r="D121" s="13">
        <f t="shared" si="18"/>
        <v>5.333333333333333</v>
      </c>
      <c r="E121">
        <f t="shared" si="17"/>
        <v>56.022525439964646</v>
      </c>
    </row>
    <row r="122" spans="2:5">
      <c r="B122" s="29">
        <f t="shared" si="14"/>
        <v>325</v>
      </c>
      <c r="C122">
        <f t="shared" si="20"/>
        <v>5.5091866438311715E-8</v>
      </c>
      <c r="D122" s="13">
        <f t="shared" si="18"/>
        <v>5.416666666666667</v>
      </c>
      <c r="E122">
        <f t="shared" si="17"/>
        <v>55.091866438311719</v>
      </c>
    </row>
    <row r="123" spans="2:5">
      <c r="B123" s="29">
        <f t="shared" si="14"/>
        <v>330</v>
      </c>
      <c r="C123">
        <f t="shared" si="20"/>
        <v>5.4176716989861084E-8</v>
      </c>
      <c r="D123" s="13">
        <f t="shared" si="18"/>
        <v>5.5</v>
      </c>
      <c r="E123">
        <f t="shared" si="17"/>
        <v>54.176716989861085</v>
      </c>
    </row>
    <row r="124" spans="2:5">
      <c r="B124" s="29">
        <f t="shared" si="14"/>
        <v>335</v>
      </c>
      <c r="C124">
        <f t="shared" si="20"/>
        <v>5.3276818625893142E-8</v>
      </c>
      <c r="D124" s="13">
        <f t="shared" si="18"/>
        <v>5.583333333333333</v>
      </c>
      <c r="E124">
        <f t="shared" si="17"/>
        <v>53.276818625893142</v>
      </c>
    </row>
    <row r="125" spans="2:5">
      <c r="B125" s="29">
        <f t="shared" si="14"/>
        <v>340</v>
      </c>
      <c r="C125">
        <f t="shared" si="20"/>
        <v>5.2391917185103116E-8</v>
      </c>
      <c r="D125" s="13">
        <f t="shared" si="18"/>
        <v>5.666666666666667</v>
      </c>
      <c r="E125">
        <f t="shared" si="17"/>
        <v>52.391917185103118</v>
      </c>
    </row>
    <row r="126" spans="2:5">
      <c r="B126" s="29">
        <f t="shared" si="14"/>
        <v>345</v>
      </c>
      <c r="C126">
        <f t="shared" si="20"/>
        <v>5.152176274181738E-8</v>
      </c>
      <c r="D126" s="13">
        <f t="shared" si="18"/>
        <v>5.75</v>
      </c>
      <c r="E126">
        <f t="shared" si="17"/>
        <v>51.521762741817383</v>
      </c>
    </row>
    <row r="127" spans="2:5">
      <c r="B127" s="29">
        <f t="shared" si="14"/>
        <v>350</v>
      </c>
      <c r="C127">
        <f t="shared" si="20"/>
        <v>5.0666109535406128E-8</v>
      </c>
      <c r="D127" s="13">
        <f t="shared" si="18"/>
        <v>5.833333333333333</v>
      </c>
      <c r="E127">
        <f t="shared" si="17"/>
        <v>50.666109535406129</v>
      </c>
    </row>
    <row r="128" spans="2:5">
      <c r="B128" s="29">
        <f t="shared" si="14"/>
        <v>355</v>
      </c>
      <c r="C128">
        <f t="shared" si="20"/>
        <v>4.9824715900872416E-8</v>
      </c>
      <c r="D128" s="13">
        <f t="shared" si="18"/>
        <v>5.916666666666667</v>
      </c>
      <c r="E128">
        <f t="shared" si="17"/>
        <v>49.824715900872413</v>
      </c>
    </row>
    <row r="129" spans="2:5">
      <c r="B129" s="29">
        <f t="shared" si="14"/>
        <v>360</v>
      </c>
      <c r="C129">
        <f t="shared" si="20"/>
        <v>4.8997344200597865E-8</v>
      </c>
      <c r="D129" s="13">
        <f t="shared" si="18"/>
        <v>6</v>
      </c>
      <c r="E129">
        <f t="shared" si="17"/>
        <v>48.997344200597865</v>
      </c>
    </row>
    <row r="130" spans="2:5">
      <c r="B130" s="29">
        <f t="shared" si="14"/>
        <v>365</v>
      </c>
      <c r="C130">
        <f t="shared" si="20"/>
        <v>4.8183760757225881E-8</v>
      </c>
      <c r="D130" s="13">
        <f t="shared" si="18"/>
        <v>6.083333333333333</v>
      </c>
      <c r="E130">
        <f t="shared" si="17"/>
        <v>48.183760757225883</v>
      </c>
    </row>
    <row r="131" spans="2:5">
      <c r="B131" s="29">
        <f t="shared" si="14"/>
        <v>370</v>
      </c>
      <c r="C131">
        <f t="shared" si="20"/>
        <v>4.7383735787663403E-8</v>
      </c>
      <c r="D131" s="13">
        <f t="shared" si="18"/>
        <v>6.166666666666667</v>
      </c>
      <c r="E131">
        <f t="shared" si="17"/>
        <v>47.383735787663404</v>
      </c>
    </row>
    <row r="132" spans="2:5">
      <c r="B132" s="29">
        <f t="shared" si="14"/>
        <v>375</v>
      </c>
      <c r="C132">
        <f t="shared" si="20"/>
        <v>4.6597043338182438E-8</v>
      </c>
      <c r="D132" s="13">
        <f t="shared" si="18"/>
        <v>6.25</v>
      </c>
      <c r="E132">
        <f t="shared" si="17"/>
        <v>46.597043338182438</v>
      </c>
    </row>
    <row r="133" spans="2:5">
      <c r="B133" s="29">
        <f t="shared" si="14"/>
        <v>380</v>
      </c>
      <c r="C133">
        <f t="shared" si="20"/>
        <v>4.582346122060327E-8</v>
      </c>
      <c r="D133" s="13">
        <f t="shared" si="18"/>
        <v>6.333333333333333</v>
      </c>
      <c r="E133">
        <f t="shared" si="17"/>
        <v>45.823461220603271</v>
      </c>
    </row>
    <row r="134" spans="2:5">
      <c r="B134" s="29">
        <f t="shared" si="14"/>
        <v>385</v>
      </c>
      <c r="C134">
        <f t="shared" si="20"/>
        <v>4.506277094954107E-8</v>
      </c>
      <c r="D134" s="13">
        <f t="shared" si="18"/>
        <v>6.416666666666667</v>
      </c>
      <c r="E134">
        <f t="shared" si="17"/>
        <v>45.062770949541068</v>
      </c>
    </row>
    <row r="135" spans="2:5">
      <c r="B135" s="29">
        <f t="shared" si="14"/>
        <v>390</v>
      </c>
      <c r="C135">
        <f t="shared" si="20"/>
        <v>4.4314757680698317E-8</v>
      </c>
      <c r="D135" s="13">
        <f t="shared" si="18"/>
        <v>6.5</v>
      </c>
      <c r="E135">
        <f t="shared" si="17"/>
        <v>44.314757680698314</v>
      </c>
    </row>
    <row r="136" spans="2:5">
      <c r="B136" s="29">
        <f t="shared" si="14"/>
        <v>395</v>
      </c>
      <c r="C136">
        <f t="shared" si="20"/>
        <v>4.3579210150185642E-8</v>
      </c>
      <c r="D136" s="13">
        <f t="shared" si="18"/>
        <v>6.583333333333333</v>
      </c>
      <c r="E136">
        <f t="shared" si="17"/>
        <v>43.579210150185645</v>
      </c>
    </row>
    <row r="137" spans="2:5">
      <c r="B137" s="29">
        <f t="shared" si="14"/>
        <v>400</v>
      </c>
      <c r="C137">
        <f t="shared" si="20"/>
        <v>4.2855920614853842E-8</v>
      </c>
      <c r="D137" s="13">
        <f t="shared" si="18"/>
        <v>6.666666666666667</v>
      </c>
      <c r="E137">
        <f t="shared" si="17"/>
        <v>42.855920614853844</v>
      </c>
    </row>
    <row r="138" spans="2:5">
      <c r="B138" s="29">
        <f t="shared" si="14"/>
        <v>405</v>
      </c>
      <c r="C138">
        <f t="shared" si="20"/>
        <v>4.2144684793620297E-8</v>
      </c>
      <c r="D138" s="13">
        <f t="shared" si="18"/>
        <v>6.75</v>
      </c>
      <c r="E138">
        <f t="shared" si="17"/>
        <v>42.1446847936203</v>
      </c>
    </row>
    <row r="139" spans="2:5">
      <c r="B139" s="29">
        <f t="shared" si="14"/>
        <v>410</v>
      </c>
      <c r="C139">
        <f t="shared" si="20"/>
        <v>4.1445301809773171E-8</v>
      </c>
      <c r="D139" s="13">
        <f t="shared" si="18"/>
        <v>6.833333333333333</v>
      </c>
      <c r="E139">
        <f t="shared" si="17"/>
        <v>41.44530180977317</v>
      </c>
    </row>
    <row r="140" spans="2:5">
      <c r="B140" s="29">
        <f t="shared" si="14"/>
        <v>415</v>
      </c>
      <c r="C140">
        <f t="shared" si="20"/>
        <v>4.075757413423713E-8</v>
      </c>
      <c r="D140" s="13">
        <f t="shared" si="18"/>
        <v>6.916666666666667</v>
      </c>
      <c r="E140">
        <f t="shared" si="17"/>
        <v>40.757574134237132</v>
      </c>
    </row>
    <row r="141" spans="2:5">
      <c r="B141" s="29">
        <f t="shared" si="14"/>
        <v>420</v>
      </c>
      <c r="C141">
        <f t="shared" si="20"/>
        <v>4.0081307529784554E-8</v>
      </c>
      <c r="D141" s="13">
        <f t="shared" si="18"/>
        <v>7</v>
      </c>
      <c r="E141">
        <f t="shared" si="17"/>
        <v>40.081307529784553</v>
      </c>
    </row>
    <row r="142" spans="2:5">
      <c r="B142" s="29">
        <f t="shared" si="14"/>
        <v>425</v>
      </c>
      <c r="C142">
        <f t="shared" si="20"/>
        <v>3.9416310996176477E-8</v>
      </c>
      <c r="D142" s="13">
        <f t="shared" si="18"/>
        <v>7.083333333333333</v>
      </c>
      <c r="E142">
        <f t="shared" si="17"/>
        <v>39.416310996176477</v>
      </c>
    </row>
    <row r="143" spans="2:5">
      <c r="B143" s="29">
        <f t="shared" si="14"/>
        <v>430</v>
      </c>
      <c r="C143">
        <f t="shared" si="20"/>
        <v>3.8762396716217695E-8</v>
      </c>
      <c r="D143" s="13">
        <f t="shared" si="18"/>
        <v>7.166666666666667</v>
      </c>
      <c r="E143">
        <f t="shared" si="17"/>
        <v>38.762396716217694</v>
      </c>
    </row>
    <row r="144" spans="2:5">
      <c r="B144" s="29">
        <f t="shared" si="14"/>
        <v>435</v>
      </c>
      <c r="C144">
        <f t="shared" si="20"/>
        <v>3.8119380002711029E-8</v>
      </c>
      <c r="D144" s="13">
        <f t="shared" si="18"/>
        <v>7.25</v>
      </c>
      <c r="E144">
        <f t="shared" si="17"/>
        <v>38.119380002711026</v>
      </c>
    </row>
    <row r="145" spans="2:5">
      <c r="B145" s="29">
        <f t="shared" si="14"/>
        <v>440</v>
      </c>
      <c r="C145">
        <f t="shared" si="20"/>
        <v>3.7487079246295395E-8</v>
      </c>
      <c r="D145" s="13">
        <f t="shared" si="18"/>
        <v>7.333333333333333</v>
      </c>
      <c r="E145">
        <f t="shared" si="17"/>
        <v>37.487079246295394</v>
      </c>
    </row>
    <row r="146" spans="2:5">
      <c r="B146" s="29">
        <f t="shared" si="14"/>
        <v>445</v>
      </c>
      <c r="C146">
        <f t="shared" si="20"/>
        <v>3.686531586415332E-8</v>
      </c>
      <c r="D146" s="13">
        <f t="shared" si="18"/>
        <v>7.416666666666667</v>
      </c>
      <c r="E146">
        <f t="shared" si="17"/>
        <v>36.865315864153317</v>
      </c>
    </row>
    <row r="147" spans="2:5">
      <c r="B147" s="29">
        <f t="shared" si="14"/>
        <v>450</v>
      </c>
      <c r="C147">
        <f t="shared" si="20"/>
        <v>3.6253914249573209E-8</v>
      </c>
      <c r="D147" s="13">
        <f t="shared" si="18"/>
        <v>7.5</v>
      </c>
      <c r="E147">
        <f t="shared" si="17"/>
        <v>36.253914249573207</v>
      </c>
    </row>
    <row r="148" spans="2:5">
      <c r="B148" s="29">
        <f t="shared" si="14"/>
        <v>455</v>
      </c>
      <c r="C148">
        <f t="shared" si="20"/>
        <v>3.5652701722352108E-8</v>
      </c>
      <c r="D148" s="13">
        <f t="shared" si="18"/>
        <v>7.583333333333333</v>
      </c>
      <c r="E148">
        <f t="shared" si="17"/>
        <v>35.652701722352106</v>
      </c>
    </row>
    <row r="149" spans="2:5">
      <c r="B149" s="29">
        <f t="shared" si="14"/>
        <v>460</v>
      </c>
      <c r="C149">
        <f t="shared" si="20"/>
        <v>3.5061508480025107E-8</v>
      </c>
      <c r="D149" s="13">
        <f t="shared" si="18"/>
        <v>7.666666666666667</v>
      </c>
      <c r="E149">
        <f t="shared" si="17"/>
        <v>35.061508480025104</v>
      </c>
    </row>
    <row r="150" spans="2:5">
      <c r="B150" s="29">
        <f t="shared" si="14"/>
        <v>465</v>
      </c>
      <c r="C150">
        <f t="shared" si="20"/>
        <v>3.448016754990744E-8</v>
      </c>
      <c r="D150" s="13">
        <f t="shared" si="18"/>
        <v>7.75</v>
      </c>
      <c r="E150">
        <f t="shared" si="17"/>
        <v>34.480167549907442</v>
      </c>
    </row>
    <row r="151" spans="2:5">
      <c r="B151" s="29">
        <f t="shared" si="14"/>
        <v>470</v>
      </c>
      <c r="C151">
        <f t="shared" si="20"/>
        <v>3.3908514741935806E-8</v>
      </c>
      <c r="D151" s="13">
        <f t="shared" si="18"/>
        <v>7.833333333333333</v>
      </c>
      <c r="E151">
        <f t="shared" si="17"/>
        <v>33.908514741935804</v>
      </c>
    </row>
    <row r="152" spans="2:5">
      <c r="B152" s="29">
        <f t="shared" si="14"/>
        <v>475</v>
      </c>
      <c r="C152">
        <f t="shared" si="20"/>
        <v>3.3346388602295685E-8</v>
      </c>
      <c r="D152" s="13">
        <f t="shared" si="18"/>
        <v>7.916666666666667</v>
      </c>
      <c r="E152">
        <f t="shared" si="17"/>
        <v>33.346388602295683</v>
      </c>
    </row>
    <row r="153" spans="2:5">
      <c r="B153" s="29">
        <f t="shared" si="14"/>
        <v>480</v>
      </c>
      <c r="C153">
        <f t="shared" si="20"/>
        <v>3.2793630367821321E-8</v>
      </c>
      <c r="D153" s="13">
        <f t="shared" si="18"/>
        <v>8</v>
      </c>
      <c r="E153">
        <f t="shared" si="17"/>
        <v>32.793630367821322</v>
      </c>
    </row>
    <row r="154" spans="2:5">
      <c r="B154" s="29">
        <f t="shared" si="14"/>
        <v>485</v>
      </c>
      <c r="C154">
        <f t="shared" si="20"/>
        <v>3.2250083921155772E-8</v>
      </c>
      <c r="D154" s="13">
        <f t="shared" si="18"/>
        <v>8.0833333333333339</v>
      </c>
      <c r="E154">
        <f t="shared" si="17"/>
        <v>32.25008392115577</v>
      </c>
    </row>
    <row r="155" spans="2:5">
      <c r="B155" s="29">
        <f t="shared" si="14"/>
        <v>490</v>
      </c>
      <c r="C155">
        <f t="shared" si="20"/>
        <v>3.1715595746658118E-8</v>
      </c>
      <c r="D155" s="13">
        <f t="shared" si="18"/>
        <v>8.1666666666666661</v>
      </c>
      <c r="E155">
        <f t="shared" si="17"/>
        <v>31.715595746658117</v>
      </c>
    </row>
    <row r="156" spans="2:5">
      <c r="B156" s="29">
        <f t="shared" si="14"/>
        <v>495</v>
      </c>
      <c r="C156">
        <f t="shared" si="20"/>
        <v>3.1190014887045554E-8</v>
      </c>
      <c r="D156" s="13">
        <f t="shared" si="18"/>
        <v>8.25</v>
      </c>
      <c r="E156">
        <f t="shared" si="17"/>
        <v>31.190014887045553</v>
      </c>
    </row>
    <row r="157" spans="2:5">
      <c r="B157" s="29">
        <f t="shared" si="14"/>
        <v>500</v>
      </c>
      <c r="C157">
        <f t="shared" si="20"/>
        <v>3.0673192900758005E-8</v>
      </c>
      <c r="D157" s="13">
        <f t="shared" si="18"/>
        <v>8.3333333333333339</v>
      </c>
      <c r="E157">
        <f t="shared" si="17"/>
        <v>30.673192900758004</v>
      </c>
    </row>
    <row r="158" spans="2:5">
      <c r="B158" s="29">
        <f t="shared" si="14"/>
        <v>505</v>
      </c>
      <c r="C158">
        <f t="shared" si="20"/>
        <v>3.0164983820033306E-8</v>
      </c>
      <c r="D158" s="13">
        <f t="shared" si="18"/>
        <v>8.4166666666666661</v>
      </c>
      <c r="E158">
        <f t="shared" si="17"/>
        <v>30.164983820033306</v>
      </c>
    </row>
    <row r="159" spans="2:5">
      <c r="B159" s="29">
        <f t="shared" ref="B159:B222" si="21">B158+5</f>
        <v>510</v>
      </c>
      <c r="C159">
        <f t="shared" si="20"/>
        <v>2.9665244109680976E-8</v>
      </c>
      <c r="D159" s="13">
        <f t="shared" si="18"/>
        <v>8.5</v>
      </c>
      <c r="E159">
        <f t="shared" si="17"/>
        <v>29.665244109680977</v>
      </c>
    </row>
    <row r="160" spans="2:5">
      <c r="B160" s="29">
        <f t="shared" si="21"/>
        <v>515</v>
      </c>
      <c r="C160">
        <f t="shared" si="20"/>
        <v>2.917383262654317E-8</v>
      </c>
      <c r="D160" s="13">
        <f t="shared" si="18"/>
        <v>8.5833333333333339</v>
      </c>
      <c r="E160">
        <f t="shared" si="17"/>
        <v>29.17383262654317</v>
      </c>
    </row>
    <row r="161" spans="2:5">
      <c r="B161" s="29">
        <f t="shared" si="21"/>
        <v>520</v>
      </c>
      <c r="C161">
        <f t="shared" si="20"/>
        <v>2.8690610579631108E-8</v>
      </c>
      <c r="D161" s="13">
        <f t="shared" si="18"/>
        <v>8.6666666666666661</v>
      </c>
      <c r="E161">
        <f t="shared" si="17"/>
        <v>28.690610579631109</v>
      </c>
    </row>
    <row r="162" spans="2:5">
      <c r="B162" s="29">
        <f t="shared" si="21"/>
        <v>525</v>
      </c>
      <c r="C162">
        <f t="shared" si="20"/>
        <v>2.821544149092585E-8</v>
      </c>
      <c r="D162" s="13">
        <f t="shared" si="18"/>
        <v>8.75</v>
      </c>
      <c r="E162">
        <f t="shared" si="17"/>
        <v>28.215441490925851</v>
      </c>
    </row>
    <row r="163" spans="2:5">
      <c r="B163" s="29">
        <f t="shared" si="21"/>
        <v>530</v>
      </c>
      <c r="C163">
        <f t="shared" si="20"/>
        <v>2.7748191156832398E-8</v>
      </c>
      <c r="D163" s="13">
        <f t="shared" si="18"/>
        <v>8.8333333333333339</v>
      </c>
      <c r="E163">
        <f t="shared" si="17"/>
        <v>27.748191156832398</v>
      </c>
    </row>
    <row r="164" spans="2:5">
      <c r="B164" s="29">
        <f t="shared" si="21"/>
        <v>535</v>
      </c>
      <c r="C164">
        <f t="shared" si="20"/>
        <v>2.7288727610276101E-8</v>
      </c>
      <c r="D164" s="13">
        <f t="shared" si="18"/>
        <v>8.9166666666666661</v>
      </c>
      <c r="E164">
        <f t="shared" si="17"/>
        <v>27.288727610276101</v>
      </c>
    </row>
    <row r="165" spans="2:5">
      <c r="B165" s="29">
        <f t="shared" si="21"/>
        <v>540</v>
      </c>
      <c r="C165">
        <f t="shared" si="20"/>
        <v>2.6836921083430755E-8</v>
      </c>
      <c r="D165" s="13">
        <f t="shared" si="18"/>
        <v>9</v>
      </c>
      <c r="E165">
        <f t="shared" si="17"/>
        <v>26.836921083430756</v>
      </c>
    </row>
    <row r="166" spans="2:5">
      <c r="B166" s="29">
        <f t="shared" si="21"/>
        <v>545</v>
      </c>
      <c r="C166">
        <f t="shared" si="20"/>
        <v>2.6392643971067839E-8</v>
      </c>
      <c r="D166" s="13">
        <f t="shared" si="18"/>
        <v>9.0833333333333339</v>
      </c>
      <c r="E166">
        <f t="shared" si="17"/>
        <v>26.392643971067837</v>
      </c>
    </row>
    <row r="167" spans="2:5">
      <c r="B167" s="29">
        <f t="shared" si="21"/>
        <v>550</v>
      </c>
      <c r="C167">
        <f t="shared" si="20"/>
        <v>2.5955770794516554E-8</v>
      </c>
      <c r="D167" s="13">
        <f t="shared" si="18"/>
        <v>9.1666666666666661</v>
      </c>
      <c r="E167">
        <f t="shared" ref="E167:E230" si="22">C167*10^9</f>
        <v>25.955770794516553</v>
      </c>
    </row>
    <row r="168" spans="2:5">
      <c r="B168" s="29">
        <f t="shared" si="21"/>
        <v>555</v>
      </c>
      <c r="C168">
        <f t="shared" si="20"/>
        <v>2.5526178166224452E-8</v>
      </c>
      <c r="D168" s="13">
        <f t="shared" ref="D168:D231" si="23">B168/60</f>
        <v>9.25</v>
      </c>
      <c r="E168">
        <f t="shared" si="22"/>
        <v>25.526178166224451</v>
      </c>
    </row>
    <row r="169" spans="2:5">
      <c r="B169" s="29">
        <f t="shared" si="21"/>
        <v>560</v>
      </c>
      <c r="C169">
        <f t="shared" si="20"/>
        <v>2.5103744754908673E-8</v>
      </c>
      <c r="D169" s="13">
        <f t="shared" si="23"/>
        <v>9.3333333333333339</v>
      </c>
      <c r="E169">
        <f t="shared" si="22"/>
        <v>25.103744754908675</v>
      </c>
    </row>
    <row r="170" spans="2:5">
      <c r="B170" s="29">
        <f t="shared" si="21"/>
        <v>565</v>
      </c>
      <c r="C170">
        <f t="shared" si="20"/>
        <v>2.4688351251287976E-8</v>
      </c>
      <c r="D170" s="13">
        <f t="shared" si="23"/>
        <v>9.4166666666666661</v>
      </c>
      <c r="E170">
        <f t="shared" si="22"/>
        <v>24.688351251287976</v>
      </c>
    </row>
    <row r="171" spans="2:5">
      <c r="B171" s="29">
        <f t="shared" si="21"/>
        <v>570</v>
      </c>
      <c r="C171">
        <f t="shared" si="20"/>
        <v>2.4279880334385775E-8</v>
      </c>
      <c r="D171" s="13">
        <f t="shared" si="23"/>
        <v>9.5</v>
      </c>
      <c r="E171">
        <f t="shared" si="22"/>
        <v>24.279880334385776</v>
      </c>
    </row>
    <row r="172" spans="2:5">
      <c r="B172" s="29">
        <f t="shared" si="21"/>
        <v>575</v>
      </c>
      <c r="C172">
        <f t="shared" si="20"/>
        <v>2.3878216638394809E-8</v>
      </c>
      <c r="D172" s="13">
        <f t="shared" si="23"/>
        <v>9.5833333333333339</v>
      </c>
      <c r="E172">
        <f t="shared" si="22"/>
        <v>23.878216638394807</v>
      </c>
    </row>
    <row r="173" spans="2:5">
      <c r="B173" s="29">
        <f t="shared" si="21"/>
        <v>580</v>
      </c>
      <c r="C173">
        <f t="shared" si="20"/>
        <v>2.3483246720093997E-8</v>
      </c>
      <c r="D173" s="13">
        <f t="shared" si="23"/>
        <v>9.6666666666666661</v>
      </c>
      <c r="E173">
        <f t="shared" si="22"/>
        <v>23.483246720093998</v>
      </c>
    </row>
    <row r="174" spans="2:5">
      <c r="B174" s="29">
        <f t="shared" si="21"/>
        <v>585</v>
      </c>
      <c r="C174">
        <f t="shared" si="20"/>
        <v>2.3094859026808266E-8</v>
      </c>
      <c r="D174" s="13">
        <f t="shared" si="23"/>
        <v>9.75</v>
      </c>
      <c r="E174">
        <f t="shared" si="22"/>
        <v>23.094859026808265</v>
      </c>
    </row>
    <row r="175" spans="2:5">
      <c r="B175" s="29">
        <f t="shared" si="21"/>
        <v>590</v>
      </c>
      <c r="C175">
        <f t="shared" si="20"/>
        <v>2.2712943864902376E-8</v>
      </c>
      <c r="D175" s="13">
        <f t="shared" si="23"/>
        <v>9.8333333333333339</v>
      </c>
      <c r="E175">
        <f t="shared" si="22"/>
        <v>22.712943864902375</v>
      </c>
    </row>
    <row r="176" spans="2:5">
      <c r="B176" s="29">
        <f t="shared" si="21"/>
        <v>595</v>
      </c>
      <c r="C176">
        <f t="shared" si="20"/>
        <v>2.2337393368799769E-8</v>
      </c>
      <c r="D176" s="13">
        <f t="shared" si="23"/>
        <v>9.9166666666666661</v>
      </c>
      <c r="E176">
        <f t="shared" si="22"/>
        <v>22.33739336879977</v>
      </c>
    </row>
    <row r="177" spans="2:5">
      <c r="B177" s="29">
        <f t="shared" si="21"/>
        <v>600</v>
      </c>
      <c r="C177">
        <f t="shared" si="20"/>
        <v>2.1968101470517751E-8</v>
      </c>
      <c r="D177" s="13">
        <f t="shared" si="23"/>
        <v>10</v>
      </c>
      <c r="E177">
        <f t="shared" si="22"/>
        <v>21.968101470517752</v>
      </c>
    </row>
    <row r="178" spans="2:5">
      <c r="B178" s="29">
        <f t="shared" si="21"/>
        <v>605</v>
      </c>
      <c r="C178">
        <f t="shared" si="20"/>
        <v>2.1604963869710324E-8</v>
      </c>
      <c r="D178" s="13">
        <f t="shared" si="23"/>
        <v>10.083333333333334</v>
      </c>
      <c r="E178">
        <f t="shared" si="22"/>
        <v>21.604963869710325</v>
      </c>
    </row>
    <row r="179" spans="2:5">
      <c r="B179" s="29">
        <f t="shared" si="21"/>
        <v>610</v>
      </c>
      <c r="C179">
        <f t="shared" si="20"/>
        <v>2.1247878004210316E-8</v>
      </c>
      <c r="D179" s="13">
        <f t="shared" si="23"/>
        <v>10.166666666666666</v>
      </c>
      <c r="E179">
        <f t="shared" si="22"/>
        <v>21.247878004210317</v>
      </c>
    </row>
    <row r="180" spans="2:5">
      <c r="B180" s="29">
        <f t="shared" si="21"/>
        <v>615</v>
      </c>
      <c r="C180">
        <f t="shared" si="20"/>
        <v>2.0896743021062413E-8</v>
      </c>
      <c r="D180" s="13">
        <f t="shared" si="23"/>
        <v>10.25</v>
      </c>
      <c r="E180">
        <f t="shared" si="22"/>
        <v>20.896743021062413</v>
      </c>
    </row>
    <row r="181" spans="2:5">
      <c r="B181" s="29">
        <f t="shared" si="21"/>
        <v>620</v>
      </c>
      <c r="C181">
        <f t="shared" si="20"/>
        <v>2.055145974803889E-8</v>
      </c>
      <c r="D181" s="13">
        <f t="shared" si="23"/>
        <v>10.333333333333334</v>
      </c>
      <c r="E181">
        <f t="shared" si="22"/>
        <v>20.551459748038891</v>
      </c>
    </row>
    <row r="182" spans="2:5">
      <c r="B182" s="29">
        <f t="shared" si="21"/>
        <v>625</v>
      </c>
      <c r="C182">
        <f t="shared" si="20"/>
        <v>2.0211930665630092E-8</v>
      </c>
      <c r="D182" s="13">
        <f t="shared" si="23"/>
        <v>10.416666666666666</v>
      </c>
      <c r="E182">
        <f t="shared" si="22"/>
        <v>20.211930665630092</v>
      </c>
    </row>
    <row r="183" spans="2:5">
      <c r="B183" s="29">
        <f t="shared" si="21"/>
        <v>630</v>
      </c>
      <c r="C183">
        <f t="shared" ref="C183:C246" si="24">$I$36*EXP(-$I$32*(B183-300))+(1/$I$32)*($I$33+$I$34*((B183-300)-1/$I$32))</f>
        <v>1.9878059879501662E-8</v>
      </c>
      <c r="D183" s="13">
        <f t="shared" si="23"/>
        <v>10.5</v>
      </c>
      <c r="E183">
        <f t="shared" si="22"/>
        <v>19.878059879501663</v>
      </c>
    </row>
    <row r="184" spans="2:5">
      <c r="B184" s="29">
        <f t="shared" si="21"/>
        <v>635</v>
      </c>
      <c r="C184">
        <f t="shared" si="24"/>
        <v>1.954975309341079E-8</v>
      </c>
      <c r="D184" s="13">
        <f t="shared" si="23"/>
        <v>10.583333333333334</v>
      </c>
      <c r="E184">
        <f t="shared" si="22"/>
        <v>19.549753093410789</v>
      </c>
    </row>
    <row r="185" spans="2:5">
      <c r="B185" s="29">
        <f t="shared" si="21"/>
        <v>640</v>
      </c>
      <c r="C185">
        <f t="shared" si="24"/>
        <v>1.92269175825738E-8</v>
      </c>
      <c r="D185" s="13">
        <f t="shared" si="23"/>
        <v>10.666666666666666</v>
      </c>
      <c r="E185">
        <f t="shared" si="22"/>
        <v>19.226917582573801</v>
      </c>
    </row>
    <row r="186" spans="2:5">
      <c r="B186" s="29">
        <f t="shared" si="21"/>
        <v>645</v>
      </c>
      <c r="C186">
        <f t="shared" si="24"/>
        <v>1.8909462167477597E-8</v>
      </c>
      <c r="D186" s="13">
        <f t="shared" si="23"/>
        <v>10.75</v>
      </c>
      <c r="E186">
        <f t="shared" si="22"/>
        <v>18.909462167477596</v>
      </c>
    </row>
    <row r="187" spans="2:5">
      <c r="B187" s="29">
        <f t="shared" si="21"/>
        <v>650</v>
      </c>
      <c r="C187">
        <f t="shared" si="24"/>
        <v>1.8597297188127513E-8</v>
      </c>
      <c r="D187" s="13">
        <f t="shared" si="23"/>
        <v>10.833333333333334</v>
      </c>
      <c r="E187">
        <f t="shared" si="22"/>
        <v>18.597297188127513</v>
      </c>
    </row>
    <row r="188" spans="2:5">
      <c r="B188" s="29">
        <f t="shared" si="21"/>
        <v>655</v>
      </c>
      <c r="C188">
        <f t="shared" si="24"/>
        <v>1.8290334478724338E-8</v>
      </c>
      <c r="D188" s="13">
        <f t="shared" si="23"/>
        <v>10.916666666666666</v>
      </c>
      <c r="E188">
        <f t="shared" si="22"/>
        <v>18.29033447872434</v>
      </c>
    </row>
    <row r="189" spans="2:5">
      <c r="B189" s="29">
        <f t="shared" si="21"/>
        <v>660</v>
      </c>
      <c r="C189">
        <f t="shared" si="24"/>
        <v>1.7988487342763375E-8</v>
      </c>
      <c r="D189" s="13">
        <f t="shared" si="23"/>
        <v>11</v>
      </c>
      <c r="E189">
        <f t="shared" si="22"/>
        <v>17.988487342763374</v>
      </c>
    </row>
    <row r="190" spans="2:5">
      <c r="B190" s="29">
        <f t="shared" si="21"/>
        <v>665</v>
      </c>
      <c r="C190">
        <f t="shared" si="24"/>
        <v>1.7691670528548431E-8</v>
      </c>
      <c r="D190" s="13">
        <f t="shared" si="23"/>
        <v>11.083333333333334</v>
      </c>
      <c r="E190">
        <f t="shared" si="22"/>
        <v>17.691670528548432</v>
      </c>
    </row>
    <row r="191" spans="2:5">
      <c r="B191" s="29">
        <f t="shared" si="21"/>
        <v>670</v>
      </c>
      <c r="C191">
        <f t="shared" si="24"/>
        <v>1.7399800205113921E-8</v>
      </c>
      <c r="D191" s="13">
        <f t="shared" si="23"/>
        <v>11.166666666666666</v>
      </c>
      <c r="E191">
        <f t="shared" si="22"/>
        <v>17.39980020511392</v>
      </c>
    </row>
    <row r="192" spans="2:5">
      <c r="B192" s="29">
        <f t="shared" si="21"/>
        <v>675</v>
      </c>
      <c r="C192">
        <f t="shared" si="24"/>
        <v>1.7112793938548186E-8</v>
      </c>
      <c r="D192" s="13">
        <f t="shared" si="23"/>
        <v>11.25</v>
      </c>
      <c r="E192">
        <f t="shared" si="22"/>
        <v>17.112793938548187</v>
      </c>
    </row>
    <row r="193" spans="2:5">
      <c r="B193" s="29">
        <f t="shared" si="21"/>
        <v>680</v>
      </c>
      <c r="C193">
        <f t="shared" si="24"/>
        <v>1.6830570668711418E-8</v>
      </c>
      <c r="D193" s="13">
        <f t="shared" si="23"/>
        <v>11.333333333333334</v>
      </c>
      <c r="E193">
        <f t="shared" si="22"/>
        <v>16.830570668711417</v>
      </c>
    </row>
    <row r="194" spans="2:5">
      <c r="B194" s="29">
        <f t="shared" si="21"/>
        <v>685</v>
      </c>
      <c r="C194">
        <f t="shared" si="24"/>
        <v>1.6553050686341581E-8</v>
      </c>
      <c r="D194" s="13">
        <f t="shared" si="23"/>
        <v>11.416666666666666</v>
      </c>
      <c r="E194">
        <f t="shared" si="22"/>
        <v>16.553050686341582</v>
      </c>
    </row>
    <row r="195" spans="2:5">
      <c r="B195" s="29">
        <f t="shared" si="21"/>
        <v>690</v>
      </c>
      <c r="C195">
        <f t="shared" si="24"/>
        <v>1.6280155610541839E-8</v>
      </c>
      <c r="D195" s="13">
        <f t="shared" si="23"/>
        <v>11.5</v>
      </c>
      <c r="E195">
        <f t="shared" si="22"/>
        <v>16.28015561054184</v>
      </c>
    </row>
    <row r="196" spans="2:5">
      <c r="B196" s="29">
        <f t="shared" si="21"/>
        <v>695</v>
      </c>
      <c r="C196">
        <f t="shared" si="24"/>
        <v>1.6011808366643197E-8</v>
      </c>
      <c r="D196" s="13">
        <f t="shared" si="23"/>
        <v>11.583333333333334</v>
      </c>
      <c r="E196">
        <f t="shared" si="22"/>
        <v>16.011808366643198</v>
      </c>
    </row>
    <row r="197" spans="2:5">
      <c r="B197" s="29">
        <f t="shared" si="21"/>
        <v>700</v>
      </c>
      <c r="C197">
        <f t="shared" si="24"/>
        <v>1.574793316443602E-8</v>
      </c>
      <c r="D197" s="13">
        <f t="shared" si="23"/>
        <v>11.666666666666666</v>
      </c>
      <c r="E197">
        <f t="shared" si="22"/>
        <v>15.74793316443602</v>
      </c>
    </row>
    <row r="198" spans="2:5">
      <c r="B198" s="29">
        <f t="shared" si="21"/>
        <v>705</v>
      </c>
      <c r="C198">
        <f t="shared" si="24"/>
        <v>1.5488455476764385E-8</v>
      </c>
      <c r="D198" s="13">
        <f t="shared" si="23"/>
        <v>11.75</v>
      </c>
      <c r="E198">
        <f t="shared" si="22"/>
        <v>15.488455476764384</v>
      </c>
    </row>
    <row r="199" spans="2:5">
      <c r="B199" s="29">
        <f t="shared" si="21"/>
        <v>710</v>
      </c>
      <c r="C199">
        <f t="shared" si="24"/>
        <v>1.5233302018477089E-8</v>
      </c>
      <c r="D199" s="13">
        <f t="shared" si="23"/>
        <v>11.833333333333334</v>
      </c>
      <c r="E199">
        <f t="shared" si="22"/>
        <v>15.233302018477088</v>
      </c>
    </row>
    <row r="200" spans="2:5">
      <c r="B200" s="29">
        <f t="shared" si="21"/>
        <v>715</v>
      </c>
      <c r="C200">
        <f t="shared" si="24"/>
        <v>1.4982400725729514E-8</v>
      </c>
      <c r="D200" s="13">
        <f t="shared" si="23"/>
        <v>11.916666666666666</v>
      </c>
      <c r="E200">
        <f t="shared" si="22"/>
        <v>14.982400725729514</v>
      </c>
    </row>
    <row r="201" spans="2:5">
      <c r="B201" s="29">
        <f t="shared" si="21"/>
        <v>720</v>
      </c>
      <c r="C201">
        <f t="shared" si="24"/>
        <v>1.4735680735630366E-8</v>
      </c>
      <c r="D201" s="13">
        <f t="shared" si="23"/>
        <v>12</v>
      </c>
      <c r="E201">
        <f t="shared" si="22"/>
        <v>14.735680735630366</v>
      </c>
    </row>
    <row r="202" spans="2:5">
      <c r="B202" s="29">
        <f t="shared" si="21"/>
        <v>725</v>
      </c>
      <c r="C202">
        <f t="shared" si="24"/>
        <v>1.4493072366227641E-8</v>
      </c>
      <c r="D202" s="13">
        <f t="shared" si="23"/>
        <v>12.083333333333334</v>
      </c>
      <c r="E202">
        <f t="shared" si="22"/>
        <v>14.493072366227642</v>
      </c>
    </row>
    <row r="203" spans="2:5">
      <c r="B203" s="29">
        <f t="shared" si="21"/>
        <v>730</v>
      </c>
      <c r="C203">
        <f t="shared" si="24"/>
        <v>1.4254507096828127E-8</v>
      </c>
      <c r="D203" s="13">
        <f t="shared" si="23"/>
        <v>12.166666666666666</v>
      </c>
      <c r="E203">
        <f t="shared" si="22"/>
        <v>14.254507096828128</v>
      </c>
    </row>
    <row r="204" spans="2:5">
      <c r="B204" s="29">
        <f t="shared" si="21"/>
        <v>735</v>
      </c>
      <c r="C204">
        <f t="shared" si="24"/>
        <v>1.401991754864487E-8</v>
      </c>
      <c r="D204" s="13">
        <f t="shared" si="23"/>
        <v>12.25</v>
      </c>
      <c r="E204">
        <f t="shared" si="22"/>
        <v>14.019917548644869</v>
      </c>
    </row>
    <row r="205" spans="2:5">
      <c r="B205" s="29">
        <f t="shared" si="21"/>
        <v>740</v>
      </c>
      <c r="C205">
        <f t="shared" si="24"/>
        <v>1.3789237465767153E-8</v>
      </c>
      <c r="D205" s="13">
        <f t="shared" si="23"/>
        <v>12.333333333333334</v>
      </c>
      <c r="E205">
        <f t="shared" si="22"/>
        <v>13.789237465767153</v>
      </c>
    </row>
    <row r="206" spans="2:5">
      <c r="B206" s="29">
        <f t="shared" si="21"/>
        <v>745</v>
      </c>
      <c r="C206">
        <f t="shared" si="24"/>
        <v>1.3562401696447622E-8</v>
      </c>
      <c r="D206" s="13">
        <f t="shared" si="23"/>
        <v>12.416666666666666</v>
      </c>
      <c r="E206">
        <f t="shared" si="22"/>
        <v>13.562401696447621</v>
      </c>
    </row>
    <row r="207" spans="2:5">
      <c r="B207" s="29">
        <f t="shared" si="21"/>
        <v>750</v>
      </c>
      <c r="C207">
        <f t="shared" si="24"/>
        <v>1.3339346174701254E-8</v>
      </c>
      <c r="D207" s="13">
        <f t="shared" si="23"/>
        <v>12.5</v>
      </c>
      <c r="E207">
        <f t="shared" si="22"/>
        <v>13.339346174701253</v>
      </c>
    </row>
    <row r="208" spans="2:5">
      <c r="B208" s="29">
        <f t="shared" si="21"/>
        <v>755</v>
      </c>
      <c r="C208">
        <f t="shared" si="24"/>
        <v>1.3120007902211004E-8</v>
      </c>
      <c r="D208" s="13">
        <f t="shared" si="23"/>
        <v>12.583333333333334</v>
      </c>
      <c r="E208">
        <f t="shared" si="22"/>
        <v>13.120007902211004</v>
      </c>
    </row>
    <row r="209" spans="2:5">
      <c r="B209" s="29">
        <f t="shared" si="21"/>
        <v>760</v>
      </c>
      <c r="C209">
        <f t="shared" si="24"/>
        <v>1.2904324930534951E-8</v>
      </c>
      <c r="D209" s="13">
        <f t="shared" si="23"/>
        <v>12.666666666666666</v>
      </c>
      <c r="E209">
        <f t="shared" si="22"/>
        <v>12.904324930534951</v>
      </c>
    </row>
    <row r="210" spans="2:5">
      <c r="B210" s="29">
        <f t="shared" si="21"/>
        <v>765</v>
      </c>
      <c r="C210">
        <f t="shared" si="24"/>
        <v>1.2692236343610025E-8</v>
      </c>
      <c r="D210" s="13">
        <f t="shared" si="23"/>
        <v>12.75</v>
      </c>
      <c r="E210">
        <f t="shared" si="22"/>
        <v>12.692236343610025</v>
      </c>
    </row>
    <row r="211" spans="2:5">
      <c r="B211" s="29">
        <f t="shared" si="21"/>
        <v>770</v>
      </c>
      <c r="C211">
        <f t="shared" si="24"/>
        <v>1.2483682240547256E-8</v>
      </c>
      <c r="D211" s="13">
        <f t="shared" si="23"/>
        <v>12.833333333333334</v>
      </c>
      <c r="E211">
        <f t="shared" si="22"/>
        <v>12.483682240547257</v>
      </c>
    </row>
    <row r="212" spans="2:5">
      <c r="B212" s="29">
        <f t="shared" si="21"/>
        <v>775</v>
      </c>
      <c r="C212">
        <f t="shared" si="24"/>
        <v>1.2278603718713768E-8</v>
      </c>
      <c r="D212" s="13">
        <f t="shared" si="23"/>
        <v>12.916666666666666</v>
      </c>
      <c r="E212">
        <f t="shared" si="22"/>
        <v>12.278603718713768</v>
      </c>
    </row>
    <row r="213" spans="2:5">
      <c r="B213" s="29">
        <f t="shared" si="21"/>
        <v>780</v>
      </c>
      <c r="C213">
        <f t="shared" si="24"/>
        <v>1.2076942857096724E-8</v>
      </c>
      <c r="D213" s="13">
        <f t="shared" si="23"/>
        <v>13</v>
      </c>
      <c r="E213">
        <f t="shared" si="22"/>
        <v>12.076942857096723</v>
      </c>
    </row>
    <row r="214" spans="2:5">
      <c r="B214" s="29">
        <f t="shared" si="21"/>
        <v>785</v>
      </c>
      <c r="C214">
        <f t="shared" si="24"/>
        <v>1.187864269994449E-8</v>
      </c>
      <c r="D214" s="13">
        <f t="shared" si="23"/>
        <v>13.083333333333334</v>
      </c>
      <c r="E214">
        <f t="shared" si="22"/>
        <v>11.878642699944489</v>
      </c>
    </row>
    <row r="215" spans="2:5">
      <c r="B215" s="29">
        <f t="shared" si="21"/>
        <v>790</v>
      </c>
      <c r="C215">
        <f t="shared" si="24"/>
        <v>1.1683647240680429E-8</v>
      </c>
      <c r="D215" s="13">
        <f t="shared" si="23"/>
        <v>13.166666666666666</v>
      </c>
      <c r="E215">
        <f t="shared" si="22"/>
        <v>11.683647240680429</v>
      </c>
    </row>
    <row r="216" spans="2:5">
      <c r="B216" s="29">
        <f t="shared" si="21"/>
        <v>795</v>
      </c>
      <c r="C216">
        <f t="shared" si="24"/>
        <v>1.1491901406084793E-8</v>
      </c>
      <c r="D216" s="13">
        <f t="shared" si="23"/>
        <v>13.25</v>
      </c>
      <c r="E216">
        <f t="shared" si="22"/>
        <v>11.491901406084793</v>
      </c>
    </row>
    <row r="217" spans="2:5">
      <c r="B217" s="29">
        <f t="shared" si="21"/>
        <v>800</v>
      </c>
      <c r="C217">
        <f t="shared" si="24"/>
        <v>1.130335104074019E-8</v>
      </c>
      <c r="D217" s="13">
        <f t="shared" si="23"/>
        <v>13.333333333333334</v>
      </c>
      <c r="E217">
        <f t="shared" si="22"/>
        <v>11.303351040740191</v>
      </c>
    </row>
    <row r="218" spans="2:5">
      <c r="B218" s="29">
        <f t="shared" si="21"/>
        <v>805</v>
      </c>
      <c r="C218">
        <f t="shared" si="24"/>
        <v>1.1117942891736298E-8</v>
      </c>
      <c r="D218" s="13">
        <f t="shared" si="23"/>
        <v>13.416666666666666</v>
      </c>
      <c r="E218">
        <f t="shared" si="22"/>
        <v>11.117942891736298</v>
      </c>
    </row>
    <row r="219" spans="2:5">
      <c r="B219" s="29">
        <f t="shared" si="21"/>
        <v>810</v>
      </c>
      <c r="C219">
        <f t="shared" si="24"/>
        <v>1.0935624593629467E-8</v>
      </c>
      <c r="D219" s="13">
        <f t="shared" si="23"/>
        <v>13.5</v>
      </c>
      <c r="E219">
        <f t="shared" si="22"/>
        <v>10.935624593629468</v>
      </c>
    </row>
    <row r="220" spans="2:5">
      <c r="B220" s="29">
        <f t="shared" si="21"/>
        <v>815</v>
      </c>
      <c r="C220">
        <f t="shared" si="24"/>
        <v>1.0756344653652967E-8</v>
      </c>
      <c r="D220" s="13">
        <f t="shared" si="23"/>
        <v>13.583333333333334</v>
      </c>
      <c r="E220">
        <f t="shared" si="22"/>
        <v>10.756344653652967</v>
      </c>
    </row>
    <row r="221" spans="2:5">
      <c r="B221" s="29">
        <f t="shared" si="21"/>
        <v>820</v>
      </c>
      <c r="C221">
        <f t="shared" si="24"/>
        <v>1.0580052437173721E-8</v>
      </c>
      <c r="D221" s="13">
        <f t="shared" si="23"/>
        <v>13.666666666666666</v>
      </c>
      <c r="E221">
        <f t="shared" si="22"/>
        <v>10.580052437173721</v>
      </c>
    </row>
    <row r="222" spans="2:5">
      <c r="B222" s="29">
        <f t="shared" si="21"/>
        <v>825</v>
      </c>
      <c r="C222">
        <f t="shared" si="24"/>
        <v>1.0406698153391392E-8</v>
      </c>
      <c r="D222" s="13">
        <f t="shared" si="23"/>
        <v>13.75</v>
      </c>
      <c r="E222">
        <f t="shared" si="22"/>
        <v>10.406698153391391</v>
      </c>
    </row>
    <row r="223" spans="2:5">
      <c r="B223" s="29">
        <f t="shared" ref="B223:B286" si="25">B222+5</f>
        <v>830</v>
      </c>
      <c r="C223">
        <f t="shared" si="24"/>
        <v>1.0236232841275796E-8</v>
      </c>
      <c r="D223" s="13">
        <f t="shared" si="23"/>
        <v>13.833333333333334</v>
      </c>
      <c r="E223">
        <f t="shared" si="22"/>
        <v>10.236232841275797</v>
      </c>
    </row>
    <row r="224" spans="2:5">
      <c r="B224" s="29">
        <f t="shared" si="25"/>
        <v>835</v>
      </c>
      <c r="C224">
        <f t="shared" si="24"/>
        <v>1.0068608355738689E-8</v>
      </c>
      <c r="D224" s="13">
        <f t="shared" si="23"/>
        <v>13.916666666666666</v>
      </c>
      <c r="E224">
        <f t="shared" si="22"/>
        <v>10.068608355738689</v>
      </c>
    </row>
    <row r="225" spans="2:5">
      <c r="B225" s="29">
        <f t="shared" si="25"/>
        <v>840</v>
      </c>
      <c r="C225">
        <f t="shared" si="24"/>
        <v>9.9037773540359663E-9</v>
      </c>
      <c r="D225" s="13">
        <f t="shared" si="23"/>
        <v>14</v>
      </c>
      <c r="E225">
        <f t="shared" si="22"/>
        <v>9.9037773540359666</v>
      </c>
    </row>
    <row r="226" spans="2:5">
      <c r="B226" s="29">
        <f t="shared" si="25"/>
        <v>845</v>
      </c>
      <c r="C226">
        <f t="shared" si="24"/>
        <v>9.7416932823965149E-9</v>
      </c>
      <c r="D226" s="13">
        <f t="shared" si="23"/>
        <v>14.083333333333334</v>
      </c>
      <c r="E226">
        <f t="shared" si="22"/>
        <v>9.7416932823965148</v>
      </c>
    </row>
    <row r="227" spans="2:5">
      <c r="B227" s="29">
        <f t="shared" si="25"/>
        <v>850</v>
      </c>
      <c r="C227">
        <f t="shared" si="24"/>
        <v>9.5823103628738684E-9</v>
      </c>
      <c r="D227" s="13">
        <f t="shared" si="23"/>
        <v>14.166666666666666</v>
      </c>
      <c r="E227">
        <f t="shared" si="22"/>
        <v>9.5823103628738675</v>
      </c>
    </row>
    <row r="228" spans="2:5">
      <c r="B228" s="29">
        <f t="shared" si="25"/>
        <v>855</v>
      </c>
      <c r="C228">
        <f t="shared" si="24"/>
        <v>9.4255835804169795E-9</v>
      </c>
      <c r="D228" s="13">
        <f t="shared" si="23"/>
        <v>14.25</v>
      </c>
      <c r="E228">
        <f t="shared" si="22"/>
        <v>9.4255835804169799</v>
      </c>
    </row>
    <row r="229" spans="2:5">
      <c r="B229" s="29">
        <f t="shared" si="25"/>
        <v>860</v>
      </c>
      <c r="C229">
        <f t="shared" si="24"/>
        <v>9.2714686701564845E-9</v>
      </c>
      <c r="D229" s="13">
        <f t="shared" si="23"/>
        <v>14.333333333333334</v>
      </c>
      <c r="E229">
        <f t="shared" si="22"/>
        <v>9.2714686701564837</v>
      </c>
    </row>
    <row r="230" spans="2:5">
      <c r="B230" s="29">
        <f t="shared" si="25"/>
        <v>865</v>
      </c>
      <c r="C230">
        <f t="shared" si="24"/>
        <v>9.1199221049028136E-9</v>
      </c>
      <c r="D230" s="13">
        <f t="shared" si="23"/>
        <v>14.416666666666666</v>
      </c>
      <c r="E230">
        <f t="shared" si="22"/>
        <v>9.1199221049028143</v>
      </c>
    </row>
    <row r="231" spans="2:5">
      <c r="B231" s="29">
        <f t="shared" si="25"/>
        <v>870</v>
      </c>
      <c r="C231">
        <f t="shared" si="24"/>
        <v>8.9709010828526713E-9</v>
      </c>
      <c r="D231" s="13">
        <f t="shared" si="23"/>
        <v>14.5</v>
      </c>
      <c r="E231">
        <f t="shared" ref="E231:E294" si="26">C231*10^9</f>
        <v>8.9709010828526718</v>
      </c>
    </row>
    <row r="232" spans="2:5">
      <c r="B232" s="29">
        <f t="shared" si="25"/>
        <v>875</v>
      </c>
      <c r="C232">
        <f t="shared" si="24"/>
        <v>8.824363515500369E-9</v>
      </c>
      <c r="D232" s="13">
        <f t="shared" ref="D232:D295" si="27">B232/60</f>
        <v>14.583333333333334</v>
      </c>
      <c r="E232">
        <f t="shared" si="26"/>
        <v>8.8243635155003695</v>
      </c>
    </row>
    <row r="233" spans="2:5">
      <c r="B233" s="29">
        <f t="shared" si="25"/>
        <v>880</v>
      </c>
      <c r="C233">
        <f t="shared" si="24"/>
        <v>8.6802680157506505E-9</v>
      </c>
      <c r="D233" s="13">
        <f t="shared" si="27"/>
        <v>14.666666666666666</v>
      </c>
      <c r="E233">
        <f t="shared" si="26"/>
        <v>8.6802680157506504</v>
      </c>
    </row>
    <row r="234" spans="2:5">
      <c r="B234" s="29">
        <f t="shared" si="25"/>
        <v>885</v>
      </c>
      <c r="C234">
        <f t="shared" si="24"/>
        <v>8.5385738862295647E-9</v>
      </c>
      <c r="D234" s="13">
        <f t="shared" si="27"/>
        <v>14.75</v>
      </c>
      <c r="E234">
        <f t="shared" si="26"/>
        <v>8.5385738862295639</v>
      </c>
    </row>
    <row r="235" spans="2:5">
      <c r="B235" s="29">
        <f t="shared" si="25"/>
        <v>890</v>
      </c>
      <c r="C235">
        <f t="shared" si="24"/>
        <v>8.3992411077901922E-9</v>
      </c>
      <c r="D235" s="13">
        <f t="shared" si="27"/>
        <v>14.833333333333334</v>
      </c>
      <c r="E235">
        <f t="shared" si="26"/>
        <v>8.3992411077901927</v>
      </c>
    </row>
    <row r="236" spans="2:5">
      <c r="B236" s="29">
        <f t="shared" si="25"/>
        <v>895</v>
      </c>
      <c r="C236">
        <f t="shared" si="24"/>
        <v>8.2622303282098967E-9</v>
      </c>
      <c r="D236" s="13">
        <f t="shared" si="27"/>
        <v>14.916666666666666</v>
      </c>
      <c r="E236">
        <f t="shared" si="26"/>
        <v>8.2622303282098972</v>
      </c>
    </row>
    <row r="237" spans="2:5">
      <c r="B237" s="29">
        <f t="shared" si="25"/>
        <v>900</v>
      </c>
      <c r="C237">
        <f t="shared" si="24"/>
        <v>8.1275028510759481E-9</v>
      </c>
      <c r="D237" s="13">
        <f t="shared" si="27"/>
        <v>15</v>
      </c>
      <c r="E237">
        <f t="shared" si="26"/>
        <v>8.1275028510759473</v>
      </c>
    </row>
    <row r="238" spans="2:5">
      <c r="B238" s="29">
        <f t="shared" si="25"/>
        <v>905</v>
      </c>
      <c r="C238">
        <f t="shared" si="24"/>
        <v>7.9950206248563619E-9</v>
      </c>
      <c r="D238" s="13">
        <f t="shared" si="27"/>
        <v>15.083333333333334</v>
      </c>
      <c r="E238">
        <f t="shared" si="26"/>
        <v>7.9950206248563616</v>
      </c>
    </row>
    <row r="239" spans="2:5">
      <c r="B239" s="29">
        <f t="shared" si="25"/>
        <v>910</v>
      </c>
      <c r="C239">
        <f t="shared" si="24"/>
        <v>7.8647462321528741E-9</v>
      </c>
      <c r="D239" s="13">
        <f t="shared" si="27"/>
        <v>15.166666666666666</v>
      </c>
      <c r="E239">
        <f t="shared" si="26"/>
        <v>7.8647462321528741</v>
      </c>
    </row>
    <row r="240" spans="2:5">
      <c r="B240" s="29">
        <f t="shared" si="25"/>
        <v>915</v>
      </c>
      <c r="C240">
        <f t="shared" si="24"/>
        <v>7.736642879133036E-9</v>
      </c>
      <c r="D240" s="13">
        <f t="shared" si="27"/>
        <v>15.25</v>
      </c>
      <c r="E240">
        <f t="shared" si="26"/>
        <v>7.7366428791330364</v>
      </c>
    </row>
    <row r="241" spans="2:5">
      <c r="B241" s="29">
        <f t="shared" si="25"/>
        <v>920</v>
      </c>
      <c r="C241">
        <f t="shared" si="24"/>
        <v>7.61067438513838E-9</v>
      </c>
      <c r="D241" s="13">
        <f t="shared" si="27"/>
        <v>15.333333333333334</v>
      </c>
      <c r="E241">
        <f t="shared" si="26"/>
        <v>7.6106743851383802</v>
      </c>
    </row>
    <row r="242" spans="2:5">
      <c r="B242" s="29">
        <f t="shared" si="25"/>
        <v>925</v>
      </c>
      <c r="C242">
        <f t="shared" si="24"/>
        <v>7.4868051724658394E-9</v>
      </c>
      <c r="D242" s="13">
        <f t="shared" si="27"/>
        <v>15.416666666666666</v>
      </c>
      <c r="E242">
        <f t="shared" si="26"/>
        <v>7.4868051724658393</v>
      </c>
    </row>
    <row r="243" spans="2:5">
      <c r="B243" s="29">
        <f t="shared" si="25"/>
        <v>930</v>
      </c>
      <c r="C243">
        <f t="shared" si="24"/>
        <v>7.365000256319373E-9</v>
      </c>
      <c r="D243" s="13">
        <f t="shared" si="27"/>
        <v>15.5</v>
      </c>
      <c r="E243">
        <f t="shared" si="26"/>
        <v>7.3650002563193731</v>
      </c>
    </row>
    <row r="244" spans="2:5">
      <c r="B244" s="29">
        <f t="shared" si="25"/>
        <v>935</v>
      </c>
      <c r="C244">
        <f t="shared" si="24"/>
        <v>7.2452252349291137E-9</v>
      </c>
      <c r="D244" s="13">
        <f t="shared" si="27"/>
        <v>15.583333333333334</v>
      </c>
      <c r="E244">
        <f t="shared" si="26"/>
        <v>7.245225234929114</v>
      </c>
    </row>
    <row r="245" spans="2:5">
      <c r="B245" s="29">
        <f t="shared" si="25"/>
        <v>940</v>
      </c>
      <c r="C245">
        <f t="shared" si="24"/>
        <v>7.1274462798351663E-9</v>
      </c>
      <c r="D245" s="13">
        <f t="shared" si="27"/>
        <v>15.666666666666666</v>
      </c>
      <c r="E245">
        <f t="shared" si="26"/>
        <v>7.1274462798351665</v>
      </c>
    </row>
    <row r="246" spans="2:5">
      <c r="B246" s="29">
        <f t="shared" si="25"/>
        <v>945</v>
      </c>
      <c r="C246">
        <f t="shared" si="24"/>
        <v>7.0116301263333119E-9</v>
      </c>
      <c r="D246" s="13">
        <f t="shared" si="27"/>
        <v>15.75</v>
      </c>
      <c r="E246">
        <f t="shared" si="26"/>
        <v>7.0116301263333121</v>
      </c>
    </row>
    <row r="247" spans="2:5">
      <c r="B247" s="29">
        <f t="shared" si="25"/>
        <v>950</v>
      </c>
      <c r="C247">
        <f t="shared" ref="C247:C261" si="28">$I$36*EXP(-$I$32*(B247-300))+(1/$I$32)*($I$33+$I$34*((B247-300)-1/$I$32))</f>
        <v>6.897744064079951E-9</v>
      </c>
      <c r="D247" s="13">
        <f t="shared" si="27"/>
        <v>15.833333333333334</v>
      </c>
      <c r="E247">
        <f t="shared" si="26"/>
        <v>6.8977440640799514</v>
      </c>
    </row>
    <row r="248" spans="2:5">
      <c r="B248" s="29">
        <f t="shared" si="25"/>
        <v>955</v>
      </c>
      <c r="C248">
        <f t="shared" si="28"/>
        <v>6.78575592785361E-9</v>
      </c>
      <c r="D248" s="13">
        <f t="shared" si="27"/>
        <v>15.916666666666666</v>
      </c>
      <c r="E248">
        <f t="shared" si="26"/>
        <v>6.7857559278536099</v>
      </c>
    </row>
    <row r="249" spans="2:5">
      <c r="B249" s="29">
        <f t="shared" si="25"/>
        <v>960</v>
      </c>
      <c r="C249">
        <f t="shared" si="28"/>
        <v>6.675634088470413E-9</v>
      </c>
      <c r="D249" s="13">
        <f t="shared" si="27"/>
        <v>16</v>
      </c>
      <c r="E249">
        <f t="shared" si="26"/>
        <v>6.6756340884704128</v>
      </c>
    </row>
    <row r="250" spans="2:5">
      <c r="B250" s="29">
        <f t="shared" si="25"/>
        <v>965</v>
      </c>
      <c r="C250">
        <f t="shared" si="28"/>
        <v>6.5673474438509421E-9</v>
      </c>
      <c r="D250" s="13">
        <f t="shared" si="27"/>
        <v>16.083333333333332</v>
      </c>
      <c r="E250">
        <f t="shared" si="26"/>
        <v>6.5673474438509425</v>
      </c>
    </row>
    <row r="251" spans="2:5">
      <c r="B251" s="29">
        <f t="shared" si="25"/>
        <v>970</v>
      </c>
      <c r="C251">
        <f t="shared" si="28"/>
        <v>6.4608654102359746E-9</v>
      </c>
      <c r="D251" s="13">
        <f t="shared" si="27"/>
        <v>16.166666666666668</v>
      </c>
      <c r="E251">
        <f t="shared" si="26"/>
        <v>6.460865410235975</v>
      </c>
    </row>
    <row r="252" spans="2:5">
      <c r="B252" s="29">
        <f t="shared" si="25"/>
        <v>975</v>
      </c>
      <c r="C252">
        <f t="shared" si="28"/>
        <v>6.3561579135486095E-9</v>
      </c>
      <c r="D252" s="13">
        <f t="shared" si="27"/>
        <v>16.25</v>
      </c>
      <c r="E252">
        <f t="shared" si="26"/>
        <v>6.3561579135486097</v>
      </c>
    </row>
    <row r="253" spans="2:5">
      <c r="B253" s="29">
        <f t="shared" si="25"/>
        <v>980</v>
      </c>
      <c r="C253">
        <f t="shared" si="28"/>
        <v>6.2531953809003451E-9</v>
      </c>
      <c r="D253" s="13">
        <f t="shared" si="27"/>
        <v>16.333333333333332</v>
      </c>
      <c r="E253">
        <f t="shared" si="26"/>
        <v>6.2531953809003449</v>
      </c>
    </row>
    <row r="254" spans="2:5">
      <c r="B254" s="29">
        <f t="shared" si="25"/>
        <v>985</v>
      </c>
      <c r="C254">
        <f t="shared" si="28"/>
        <v>6.1519487322387155E-9</v>
      </c>
      <c r="D254" s="13">
        <f t="shared" si="27"/>
        <v>16.416666666666668</v>
      </c>
      <c r="E254">
        <f t="shared" si="26"/>
        <v>6.1519487322387159</v>
      </c>
    </row>
    <row r="255" spans="2:5">
      <c r="B255" s="29">
        <f t="shared" si="25"/>
        <v>990</v>
      </c>
      <c r="C255">
        <f t="shared" si="28"/>
        <v>6.0523893721341011E-9</v>
      </c>
      <c r="D255" s="13">
        <f t="shared" si="27"/>
        <v>16.5</v>
      </c>
      <c r="E255">
        <f t="shared" si="26"/>
        <v>6.0523893721341011</v>
      </c>
    </row>
    <row r="256" spans="2:5">
      <c r="B256" s="29">
        <f t="shared" si="25"/>
        <v>995</v>
      </c>
      <c r="C256">
        <f t="shared" si="28"/>
        <v>5.9544891817034327E-9</v>
      </c>
      <c r="D256" s="13">
        <f t="shared" si="27"/>
        <v>16.583333333333332</v>
      </c>
      <c r="E256">
        <f t="shared" si="26"/>
        <v>5.9544891817034324</v>
      </c>
    </row>
    <row r="257" spans="2:5">
      <c r="B257" s="29">
        <f t="shared" si="25"/>
        <v>1000</v>
      </c>
      <c r="C257">
        <f t="shared" si="28"/>
        <v>5.8582205106684861E-9</v>
      </c>
      <c r="D257" s="13">
        <f t="shared" si="27"/>
        <v>16.666666666666668</v>
      </c>
      <c r="E257">
        <f t="shared" si="26"/>
        <v>5.8582205106684864</v>
      </c>
    </row>
    <row r="258" spans="2:5">
      <c r="B258">
        <f t="shared" si="25"/>
        <v>1005</v>
      </c>
      <c r="C258">
        <f t="shared" si="28"/>
        <v>5.7635561695465115E-9</v>
      </c>
      <c r="D258" s="13">
        <f t="shared" si="27"/>
        <v>16.75</v>
      </c>
      <c r="E258">
        <f t="shared" si="26"/>
        <v>5.7635561695465114</v>
      </c>
    </row>
    <row r="259" spans="2:5">
      <c r="B259">
        <f t="shared" si="25"/>
        <v>1010</v>
      </c>
      <c r="C259">
        <f t="shared" si="28"/>
        <v>5.67046942197103E-9</v>
      </c>
      <c r="D259" s="13">
        <f t="shared" si="27"/>
        <v>16.833333333333332</v>
      </c>
      <c r="E259">
        <f t="shared" si="26"/>
        <v>5.6704694219710303</v>
      </c>
    </row>
    <row r="260" spans="2:5">
      <c r="B260">
        <f t="shared" si="25"/>
        <v>1015</v>
      </c>
      <c r="C260">
        <f t="shared" si="28"/>
        <v>5.5789339771405762E-9</v>
      </c>
      <c r="D260" s="13">
        <f t="shared" si="27"/>
        <v>16.916666666666668</v>
      </c>
      <c r="E260">
        <f t="shared" si="26"/>
        <v>5.5789339771405766</v>
      </c>
    </row>
    <row r="261" spans="2:5">
      <c r="B261" s="16">
        <f t="shared" si="25"/>
        <v>1020</v>
      </c>
      <c r="C261">
        <f t="shared" si="28"/>
        <v>5.4889239823933136E-9</v>
      </c>
      <c r="D261" s="13">
        <f t="shared" si="27"/>
        <v>17</v>
      </c>
      <c r="E261">
        <f t="shared" si="26"/>
        <v>5.4889239823933131</v>
      </c>
    </row>
    <row r="262" spans="2:5">
      <c r="B262">
        <f t="shared" si="25"/>
        <v>1025</v>
      </c>
      <c r="C262">
        <f>$J$36*EXP(-$J$32*(B262-1020))+(1/$J$32)*($J$33+$J$34*((B262-1020)-1/$J$32))</f>
        <v>5.4005154353697823E-9</v>
      </c>
      <c r="D262" s="13">
        <f t="shared" si="27"/>
        <v>17.083333333333332</v>
      </c>
      <c r="E262">
        <f t="shared" si="26"/>
        <v>5.4005154353697824</v>
      </c>
    </row>
    <row r="263" spans="2:5">
      <c r="B263">
        <f t="shared" si="25"/>
        <v>1030</v>
      </c>
      <c r="C263">
        <f t="shared" ref="C263:C273" si="29">$J$36*EXP(-$J$32*(B263-1020))+(1/$J$32)*($J$33+$J$34*((B263-1020)-1/$J$32))</f>
        <v>5.3137825006526759E-9</v>
      </c>
      <c r="D263" s="13">
        <f t="shared" si="27"/>
        <v>17.166666666666668</v>
      </c>
      <c r="E263">
        <f t="shared" si="26"/>
        <v>5.3137825006526755</v>
      </c>
    </row>
    <row r="264" spans="2:5">
      <c r="B264">
        <f t="shared" si="25"/>
        <v>1035</v>
      </c>
      <c r="C264">
        <f t="shared" si="29"/>
        <v>5.228697253945163E-9</v>
      </c>
      <c r="D264" s="13">
        <f t="shared" si="27"/>
        <v>17.25</v>
      </c>
      <c r="E264">
        <f t="shared" si="26"/>
        <v>5.228697253945163</v>
      </c>
    </row>
    <row r="265" spans="2:5">
      <c r="B265">
        <f t="shared" si="25"/>
        <v>1040</v>
      </c>
      <c r="C265">
        <f t="shared" si="29"/>
        <v>5.145232236312445E-9</v>
      </c>
      <c r="D265" s="13">
        <f t="shared" si="27"/>
        <v>17.333333333333332</v>
      </c>
      <c r="E265">
        <f t="shared" si="26"/>
        <v>5.1452322363124452</v>
      </c>
    </row>
    <row r="266" spans="2:5">
      <c r="B266">
        <f t="shared" si="25"/>
        <v>1045</v>
      </c>
      <c r="C266">
        <f t="shared" si="29"/>
        <v>5.0633604464264386E-9</v>
      </c>
      <c r="D266" s="13">
        <f t="shared" si="27"/>
        <v>17.416666666666668</v>
      </c>
      <c r="E266">
        <f t="shared" si="26"/>
        <v>5.0633604464264383</v>
      </c>
    </row>
    <row r="267" spans="2:5">
      <c r="B267">
        <f t="shared" si="25"/>
        <v>1050</v>
      </c>
      <c r="C267">
        <f t="shared" si="29"/>
        <v>4.983055332939706E-9</v>
      </c>
      <c r="D267" s="13">
        <f t="shared" si="27"/>
        <v>17.5</v>
      </c>
      <c r="E267">
        <f t="shared" si="26"/>
        <v>4.9830553329397063</v>
      </c>
    </row>
    <row r="268" spans="2:5">
      <c r="B268">
        <f t="shared" si="25"/>
        <v>1055</v>
      </c>
      <c r="C268">
        <f t="shared" si="29"/>
        <v>4.9042907869864626E-9</v>
      </c>
      <c r="D268" s="13">
        <f t="shared" si="27"/>
        <v>17.583333333333332</v>
      </c>
      <c r="E268">
        <f t="shared" si="26"/>
        <v>4.9042907869864623</v>
      </c>
    </row>
    <row r="269" spans="2:5">
      <c r="B269">
        <f t="shared" si="25"/>
        <v>1060</v>
      </c>
      <c r="C269">
        <f t="shared" si="29"/>
        <v>4.8270411348085649E-9</v>
      </c>
      <c r="D269" s="13">
        <f t="shared" si="27"/>
        <v>17.666666666666668</v>
      </c>
      <c r="E269">
        <f t="shared" si="26"/>
        <v>4.8270411348085647</v>
      </c>
    </row>
    <row r="270" spans="2:5">
      <c r="B270">
        <f t="shared" si="25"/>
        <v>1065</v>
      </c>
      <c r="C270">
        <f t="shared" si="29"/>
        <v>4.7512811305043846E-9</v>
      </c>
      <c r="D270" s="13">
        <f t="shared" si="27"/>
        <v>17.75</v>
      </c>
      <c r="E270">
        <f t="shared" si="26"/>
        <v>4.7512811305043847</v>
      </c>
    </row>
    <row r="271" spans="2:5">
      <c r="B271">
        <f t="shared" si="25"/>
        <v>1070</v>
      </c>
      <c r="C271">
        <f t="shared" si="29"/>
        <v>4.6769859488985262E-9</v>
      </c>
      <c r="D271" s="13">
        <f t="shared" si="27"/>
        <v>17.833333333333332</v>
      </c>
      <c r="E271">
        <f t="shared" si="26"/>
        <v>4.6769859488985261</v>
      </c>
    </row>
    <row r="272" spans="2:5">
      <c r="B272">
        <f t="shared" si="25"/>
        <v>1075</v>
      </c>
      <c r="C272">
        <f t="shared" si="29"/>
        <v>4.6041311785303658E-9</v>
      </c>
      <c r="D272" s="13">
        <f t="shared" si="27"/>
        <v>17.916666666666668</v>
      </c>
      <c r="E272">
        <f t="shared" si="26"/>
        <v>4.6041311785303654</v>
      </c>
    </row>
    <row r="273" spans="2:5">
      <c r="B273" s="16">
        <f t="shared" si="25"/>
        <v>1080</v>
      </c>
      <c r="C273">
        <f t="shared" si="29"/>
        <v>4.5326928147594478E-9</v>
      </c>
      <c r="D273" s="13">
        <f t="shared" si="27"/>
        <v>18</v>
      </c>
      <c r="E273">
        <f t="shared" si="26"/>
        <v>4.5326928147594474</v>
      </c>
    </row>
    <row r="274" spans="2:5">
      <c r="B274">
        <f t="shared" si="25"/>
        <v>1085</v>
      </c>
      <c r="C274">
        <f>$K$36*EXP(-$K$32*(B274-1080))+(1/$K$32)*($K$33+$K$34*((B274-1080)-1/$K$32))</f>
        <v>4.4625458335213537E-9</v>
      </c>
      <c r="D274" s="13">
        <f t="shared" si="27"/>
        <v>18.083333333333332</v>
      </c>
      <c r="E274">
        <f t="shared" si="26"/>
        <v>4.4625458335213537</v>
      </c>
    </row>
    <row r="275" spans="2:5">
      <c r="B275">
        <f t="shared" si="25"/>
        <v>1090</v>
      </c>
      <c r="C275">
        <f t="shared" ref="C275:C338" si="30">$K$36*EXP(-$K$32*(B275-1080))+(1/$K$32)*($K$33+$K$34*((B275-1080)-1/$K$32))</f>
        <v>4.3935678608412383E-9</v>
      </c>
      <c r="D275" s="13">
        <f t="shared" si="27"/>
        <v>18.166666666666668</v>
      </c>
      <c r="E275">
        <f t="shared" si="26"/>
        <v>4.3935678608412383</v>
      </c>
    </row>
    <row r="276" spans="2:5">
      <c r="B276">
        <f t="shared" si="25"/>
        <v>1095</v>
      </c>
      <c r="C276">
        <f t="shared" si="30"/>
        <v>4.3257394150395694E-9</v>
      </c>
      <c r="D276" s="13">
        <f t="shared" si="27"/>
        <v>18.25</v>
      </c>
      <c r="E276">
        <f t="shared" si="26"/>
        <v>4.3257394150395694</v>
      </c>
    </row>
    <row r="277" spans="2:5">
      <c r="B277">
        <f t="shared" si="25"/>
        <v>1100</v>
      </c>
      <c r="C277">
        <f t="shared" si="30"/>
        <v>4.2590413391015367E-9</v>
      </c>
      <c r="D277" s="13">
        <f t="shared" si="27"/>
        <v>18.333333333333332</v>
      </c>
      <c r="E277">
        <f t="shared" si="26"/>
        <v>4.2590413391015369</v>
      </c>
    </row>
    <row r="278" spans="2:5">
      <c r="B278">
        <f t="shared" si="25"/>
        <v>1105</v>
      </c>
      <c r="C278">
        <f>$K$36*EXP(-$K$32*(B278-1080))+(1/$K$32)*($K$33+$K$34*((B278-1080)-1/$K$32))</f>
        <v>4.1934547952664698E-9</v>
      </c>
      <c r="D278" s="13">
        <f t="shared" si="27"/>
        <v>18.416666666666668</v>
      </c>
      <c r="E278">
        <f t="shared" si="26"/>
        <v>4.1934547952664696</v>
      </c>
    </row>
    <row r="279" spans="2:5">
      <c r="B279">
        <f t="shared" si="25"/>
        <v>1110</v>
      </c>
      <c r="C279">
        <f t="shared" si="30"/>
        <v>4.1289612597074279E-9</v>
      </c>
      <c r="D279" s="13">
        <f t="shared" si="27"/>
        <v>18.5</v>
      </c>
      <c r="E279">
        <f t="shared" si="26"/>
        <v>4.1289612597074274</v>
      </c>
    </row>
    <row r="280" spans="2:5">
      <c r="B280">
        <f t="shared" si="25"/>
        <v>1115</v>
      </c>
      <c r="C280">
        <f t="shared" si="30"/>
        <v>4.0655425172994555E-9</v>
      </c>
      <c r="D280" s="13">
        <f t="shared" si="27"/>
        <v>18.583333333333332</v>
      </c>
      <c r="E280">
        <f t="shared" si="26"/>
        <v>4.0655425172994555</v>
      </c>
    </row>
    <row r="281" spans="2:5">
      <c r="B281">
        <f t="shared" si="25"/>
        <v>1120</v>
      </c>
      <c r="C281">
        <f t="shared" si="30"/>
        <v>4.0031806564750185E-9</v>
      </c>
      <c r="D281" s="13">
        <f t="shared" si="27"/>
        <v>18.666666666666668</v>
      </c>
      <c r="E281">
        <f t="shared" si="26"/>
        <v>4.0031806564750188</v>
      </c>
    </row>
    <row r="282" spans="2:5">
      <c r="B282">
        <f t="shared" si="25"/>
        <v>1125</v>
      </c>
      <c r="C282">
        <f t="shared" si="30"/>
        <v>3.9418580641651852E-9</v>
      </c>
      <c r="D282" s="13">
        <f t="shared" si="27"/>
        <v>18.75</v>
      </c>
      <c r="E282">
        <f t="shared" si="26"/>
        <v>3.941858064165185</v>
      </c>
    </row>
    <row r="283" spans="2:5">
      <c r="B283">
        <f t="shared" si="25"/>
        <v>1130</v>
      </c>
      <c r="C283">
        <f t="shared" si="30"/>
        <v>3.8815574208251065E-9</v>
      </c>
      <c r="D283" s="13">
        <f t="shared" si="27"/>
        <v>18.833333333333332</v>
      </c>
      <c r="E283">
        <f t="shared" si="26"/>
        <v>3.8815574208251067</v>
      </c>
    </row>
    <row r="284" spans="2:5">
      <c r="B284">
        <f t="shared" si="25"/>
        <v>1135</v>
      </c>
      <c r="C284">
        <f t="shared" si="30"/>
        <v>3.8222616955423982E-9</v>
      </c>
      <c r="D284" s="13">
        <f t="shared" si="27"/>
        <v>18.916666666666668</v>
      </c>
      <c r="E284">
        <f t="shared" si="26"/>
        <v>3.822261695542398</v>
      </c>
    </row>
    <row r="285" spans="2:5">
      <c r="B285">
        <f t="shared" si="25"/>
        <v>1140</v>
      </c>
      <c r="C285">
        <f t="shared" si="30"/>
        <v>3.7639541412270449E-9</v>
      </c>
      <c r="D285" s="13">
        <f t="shared" si="27"/>
        <v>19</v>
      </c>
      <c r="E285">
        <f t="shared" si="26"/>
        <v>3.7639541412270447</v>
      </c>
    </row>
    <row r="286" spans="2:5">
      <c r="B286">
        <f t="shared" si="25"/>
        <v>1145</v>
      </c>
      <c r="C286">
        <f t="shared" si="30"/>
        <v>3.7066182898814607E-9</v>
      </c>
      <c r="D286" s="13">
        <f t="shared" si="27"/>
        <v>19.083333333333332</v>
      </c>
      <c r="E286">
        <f t="shared" si="26"/>
        <v>3.7066182898814608</v>
      </c>
    </row>
    <row r="287" spans="2:5">
      <c r="B287">
        <f t="shared" ref="B287:B337" si="31">B286+5</f>
        <v>1150</v>
      </c>
      <c r="C287">
        <f t="shared" si="30"/>
        <v>3.650237947949383E-9</v>
      </c>
      <c r="D287" s="13">
        <f t="shared" si="27"/>
        <v>19.166666666666668</v>
      </c>
      <c r="E287">
        <f t="shared" si="26"/>
        <v>3.6502379479493832</v>
      </c>
    </row>
    <row r="288" spans="2:5">
      <c r="B288">
        <f t="shared" si="31"/>
        <v>1155</v>
      </c>
      <c r="C288">
        <f t="shared" si="30"/>
        <v>3.5947971917422658E-9</v>
      </c>
      <c r="D288" s="13">
        <f t="shared" si="27"/>
        <v>19.25</v>
      </c>
      <c r="E288">
        <f t="shared" si="26"/>
        <v>3.5947971917422659</v>
      </c>
    </row>
    <row r="289" spans="2:5">
      <c r="B289">
        <f t="shared" si="31"/>
        <v>1160</v>
      </c>
      <c r="C289">
        <f t="shared" si="30"/>
        <v>3.5402803629419022E-9</v>
      </c>
      <c r="D289" s="13">
        <f t="shared" si="27"/>
        <v>19.333333333333332</v>
      </c>
      <c r="E289">
        <f t="shared" si="26"/>
        <v>3.5402803629419024</v>
      </c>
    </row>
    <row r="290" spans="2:5">
      <c r="B290">
        <f t="shared" si="31"/>
        <v>1165</v>
      </c>
      <c r="C290">
        <f t="shared" si="30"/>
        <v>3.4866720641779946E-9</v>
      </c>
      <c r="D290" s="13">
        <f t="shared" si="27"/>
        <v>19.416666666666668</v>
      </c>
      <c r="E290">
        <f t="shared" si="26"/>
        <v>3.4866720641779945</v>
      </c>
    </row>
    <row r="291" spans="2:5">
      <c r="B291">
        <f t="shared" si="31"/>
        <v>1170</v>
      </c>
      <c r="C291">
        <f t="shared" si="30"/>
        <v>3.433957154679421E-9</v>
      </c>
      <c r="D291" s="13">
        <f t="shared" si="27"/>
        <v>19.5</v>
      </c>
      <c r="E291">
        <f t="shared" si="26"/>
        <v>3.4339571546794212</v>
      </c>
    </row>
    <row r="292" spans="2:5">
      <c r="B292">
        <f t="shared" si="31"/>
        <v>1175</v>
      </c>
      <c r="C292">
        <f t="shared" si="30"/>
        <v>3.3821207459979775E-9</v>
      </c>
      <c r="D292" s="13">
        <f t="shared" si="27"/>
        <v>19.583333333333332</v>
      </c>
      <c r="E292">
        <f t="shared" si="26"/>
        <v>3.3821207459979776</v>
      </c>
    </row>
    <row r="293" spans="2:5">
      <c r="B293">
        <f t="shared" si="31"/>
        <v>1180</v>
      </c>
      <c r="C293">
        <f t="shared" si="30"/>
        <v>3.3311481978033858E-9</v>
      </c>
      <c r="D293" s="13">
        <f t="shared" si="27"/>
        <v>19.666666666666668</v>
      </c>
      <c r="E293">
        <f t="shared" si="26"/>
        <v>3.3311481978033859</v>
      </c>
    </row>
    <row r="294" spans="2:5">
      <c r="B294">
        <f t="shared" si="31"/>
        <v>1185</v>
      </c>
      <c r="C294">
        <f t="shared" si="30"/>
        <v>3.2810251137483732E-9</v>
      </c>
      <c r="D294" s="13">
        <f t="shared" si="27"/>
        <v>19.75</v>
      </c>
      <c r="E294">
        <f t="shared" si="26"/>
        <v>3.281025113748373</v>
      </c>
    </row>
    <row r="295" spans="2:5">
      <c r="B295">
        <f t="shared" si="31"/>
        <v>1190</v>
      </c>
      <c r="C295">
        <f t="shared" si="30"/>
        <v>3.2317373374026649E-9</v>
      </c>
      <c r="D295" s="13">
        <f t="shared" si="27"/>
        <v>19.833333333333332</v>
      </c>
      <c r="E295">
        <f t="shared" ref="E295:E358" si="32">C295*10^9</f>
        <v>3.2317373374026648</v>
      </c>
    </row>
    <row r="296" spans="2:5">
      <c r="B296">
        <f t="shared" si="31"/>
        <v>1195</v>
      </c>
      <c r="C296">
        <f t="shared" si="30"/>
        <v>3.1832709482547364E-9</v>
      </c>
      <c r="D296" s="13">
        <f t="shared" ref="D296:D359" si="33">B296/60</f>
        <v>19.916666666666668</v>
      </c>
      <c r="E296">
        <f t="shared" si="32"/>
        <v>3.1832709482547363</v>
      </c>
    </row>
    <row r="297" spans="2:5">
      <c r="B297">
        <f t="shared" si="31"/>
        <v>1200</v>
      </c>
      <c r="C297">
        <f t="shared" si="30"/>
        <v>3.1356122577801974E-9</v>
      </c>
      <c r="D297" s="13">
        <f t="shared" si="33"/>
        <v>20</v>
      </c>
      <c r="E297">
        <f t="shared" si="32"/>
        <v>3.1356122577801973</v>
      </c>
    </row>
    <row r="298" spans="2:5">
      <c r="B298">
        <f t="shared" si="31"/>
        <v>1205</v>
      </c>
      <c r="C298">
        <f t="shared" si="30"/>
        <v>3.0887478055756939E-9</v>
      </c>
      <c r="D298" s="13">
        <f t="shared" si="33"/>
        <v>20.083333333333332</v>
      </c>
      <c r="E298">
        <f t="shared" si="32"/>
        <v>3.0887478055756938</v>
      </c>
    </row>
    <row r="299" spans="2:5">
      <c r="B299">
        <f t="shared" si="31"/>
        <v>1210</v>
      </c>
      <c r="C299">
        <f t="shared" si="30"/>
        <v>3.0426643555572451E-9</v>
      </c>
      <c r="D299" s="13">
        <f t="shared" si="33"/>
        <v>20.166666666666668</v>
      </c>
      <c r="E299">
        <f t="shared" si="32"/>
        <v>3.0426643555572452</v>
      </c>
    </row>
    <row r="300" spans="2:5">
      <c r="B300">
        <f t="shared" si="31"/>
        <v>1215</v>
      </c>
      <c r="C300">
        <f t="shared" si="30"/>
        <v>2.9973488922219279E-9</v>
      </c>
      <c r="D300" s="13">
        <f t="shared" si="33"/>
        <v>20.25</v>
      </c>
      <c r="E300">
        <f t="shared" si="32"/>
        <v>2.997348892221928</v>
      </c>
    </row>
    <row r="301" spans="2:5">
      <c r="B301">
        <f t="shared" si="31"/>
        <v>1220</v>
      </c>
      <c r="C301">
        <f t="shared" si="30"/>
        <v>2.9527886169718681E-9</v>
      </c>
      <c r="D301" s="13">
        <f t="shared" si="33"/>
        <v>20.333333333333332</v>
      </c>
      <c r="E301">
        <f t="shared" si="32"/>
        <v>2.9527886169718682</v>
      </c>
    </row>
    <row r="302" spans="2:5">
      <c r="B302">
        <f t="shared" si="31"/>
        <v>1225</v>
      </c>
      <c r="C302">
        <f t="shared" si="30"/>
        <v>2.9089709444994876E-9</v>
      </c>
      <c r="D302" s="13">
        <f t="shared" si="33"/>
        <v>20.416666666666668</v>
      </c>
      <c r="E302">
        <f t="shared" si="32"/>
        <v>2.9089709444994876</v>
      </c>
    </row>
    <row r="303" spans="2:5">
      <c r="B303">
        <f t="shared" si="31"/>
        <v>1230</v>
      </c>
      <c r="C303">
        <f t="shared" si="30"/>
        <v>2.865883499232995E-9</v>
      </c>
      <c r="D303" s="13">
        <f t="shared" si="33"/>
        <v>20.5</v>
      </c>
      <c r="E303">
        <f t="shared" si="32"/>
        <v>2.8658834992329951</v>
      </c>
    </row>
    <row r="304" spans="2:5">
      <c r="B304">
        <f t="shared" si="31"/>
        <v>1235</v>
      </c>
      <c r="C304">
        <f t="shared" si="30"/>
        <v>2.8235141118411095E-9</v>
      </c>
      <c r="D304" s="13">
        <f t="shared" si="33"/>
        <v>20.583333333333332</v>
      </c>
      <c r="E304">
        <f t="shared" si="32"/>
        <v>2.8235141118411096</v>
      </c>
    </row>
    <row r="305" spans="2:5">
      <c r="B305">
        <f t="shared" si="31"/>
        <v>1240</v>
      </c>
      <c r="C305">
        <f t="shared" si="30"/>
        <v>2.7818508157960396E-9</v>
      </c>
      <c r="D305" s="13">
        <f t="shared" si="33"/>
        <v>20.666666666666668</v>
      </c>
      <c r="E305">
        <f t="shared" si="32"/>
        <v>2.7818508157960395</v>
      </c>
    </row>
    <row r="306" spans="2:5">
      <c r="B306">
        <f t="shared" si="31"/>
        <v>1245</v>
      </c>
      <c r="C306">
        <f t="shared" si="30"/>
        <v>2.7408818439937331E-9</v>
      </c>
      <c r="D306" s="13">
        <f t="shared" si="33"/>
        <v>20.75</v>
      </c>
      <c r="E306">
        <f t="shared" si="32"/>
        <v>2.740881843993733</v>
      </c>
    </row>
    <row r="307" spans="2:5">
      <c r="B307">
        <f t="shared" si="31"/>
        <v>1250</v>
      </c>
      <c r="C307">
        <f t="shared" si="30"/>
        <v>2.7005956254304567E-9</v>
      </c>
      <c r="D307" s="13">
        <f t="shared" si="33"/>
        <v>20.833333333333332</v>
      </c>
      <c r="E307">
        <f t="shared" si="32"/>
        <v>2.7005956254304566</v>
      </c>
    </row>
    <row r="308" spans="2:5">
      <c r="B308">
        <f t="shared" si="31"/>
        <v>1255</v>
      </c>
      <c r="C308">
        <f t="shared" si="30"/>
        <v>2.6609807819347587E-9</v>
      </c>
      <c r="D308" s="13">
        <f t="shared" si="33"/>
        <v>20.916666666666668</v>
      </c>
      <c r="E308">
        <f t="shared" si="32"/>
        <v>2.6609807819347586</v>
      </c>
    </row>
    <row r="309" spans="2:5">
      <c r="B309">
        <f t="shared" si="31"/>
        <v>1260</v>
      </c>
      <c r="C309">
        <f t="shared" si="30"/>
        <v>2.6220261249538904E-9</v>
      </c>
      <c r="D309" s="13">
        <f t="shared" si="33"/>
        <v>21</v>
      </c>
      <c r="E309">
        <f t="shared" si="32"/>
        <v>2.6220261249538903</v>
      </c>
    </row>
    <row r="310" spans="2:5">
      <c r="B310">
        <f t="shared" si="31"/>
        <v>1265</v>
      </c>
      <c r="C310">
        <f t="shared" si="30"/>
        <v>2.5837206523937908E-9</v>
      </c>
      <c r="D310" s="13">
        <f t="shared" si="33"/>
        <v>21.083333333333332</v>
      </c>
      <c r="E310">
        <f t="shared" si="32"/>
        <v>2.583720652393791</v>
      </c>
    </row>
    <row r="311" spans="2:5">
      <c r="B311">
        <f t="shared" si="31"/>
        <v>1270</v>
      </c>
      <c r="C311">
        <f t="shared" si="30"/>
        <v>2.5460535455117277E-9</v>
      </c>
      <c r="D311" s="13">
        <f t="shared" si="33"/>
        <v>21.166666666666668</v>
      </c>
      <c r="E311">
        <f t="shared" si="32"/>
        <v>2.5460535455117279</v>
      </c>
    </row>
    <row r="312" spans="2:5">
      <c r="B312">
        <f t="shared" si="31"/>
        <v>1275</v>
      </c>
      <c r="C312">
        <f t="shared" si="30"/>
        <v>2.5090141658607191E-9</v>
      </c>
      <c r="D312" s="13">
        <f t="shared" si="33"/>
        <v>21.25</v>
      </c>
      <c r="E312">
        <f t="shared" si="32"/>
        <v>2.509014165860719</v>
      </c>
    </row>
    <row r="313" spans="2:5">
      <c r="B313">
        <f t="shared" si="31"/>
        <v>1280</v>
      </c>
      <c r="C313">
        <f t="shared" si="30"/>
        <v>2.4725920522848853E-9</v>
      </c>
      <c r="D313" s="13">
        <f t="shared" si="33"/>
        <v>21.333333333333332</v>
      </c>
      <c r="E313">
        <f t="shared" si="32"/>
        <v>2.4725920522848854</v>
      </c>
    </row>
    <row r="314" spans="2:5">
      <c r="B314">
        <f t="shared" si="31"/>
        <v>1285</v>
      </c>
      <c r="C314">
        <f t="shared" si="30"/>
        <v>2.4367769179648713E-9</v>
      </c>
      <c r="D314" s="13">
        <f t="shared" si="33"/>
        <v>21.416666666666668</v>
      </c>
      <c r="E314">
        <f t="shared" si="32"/>
        <v>2.4367769179648713</v>
      </c>
    </row>
    <row r="315" spans="2:5">
      <c r="B315">
        <f t="shared" si="31"/>
        <v>1290</v>
      </c>
      <c r="C315">
        <f t="shared" si="30"/>
        <v>2.4015586475125005E-9</v>
      </c>
      <c r="D315" s="13">
        <f t="shared" si="33"/>
        <v>21.5</v>
      </c>
      <c r="E315">
        <f t="shared" si="32"/>
        <v>2.4015586475125006</v>
      </c>
    </row>
    <row r="316" spans="2:5">
      <c r="B316">
        <f t="shared" si="31"/>
        <v>1295</v>
      </c>
      <c r="C316">
        <f t="shared" si="30"/>
        <v>2.3669272941138545E-9</v>
      </c>
      <c r="D316" s="13">
        <f t="shared" si="33"/>
        <v>21.583333333333332</v>
      </c>
      <c r="E316">
        <f t="shared" si="32"/>
        <v>2.3669272941138546</v>
      </c>
    </row>
    <row r="317" spans="2:5">
      <c r="B317">
        <f t="shared" si="31"/>
        <v>1300</v>
      </c>
      <c r="C317">
        <f t="shared" si="30"/>
        <v>2.3328730767199655E-9</v>
      </c>
      <c r="D317" s="13">
        <f t="shared" si="33"/>
        <v>21.666666666666668</v>
      </c>
      <c r="E317">
        <f t="shared" si="32"/>
        <v>2.3328730767199657</v>
      </c>
    </row>
    <row r="318" spans="2:5">
      <c r="B318">
        <f t="shared" si="31"/>
        <v>1305</v>
      </c>
      <c r="C318">
        <f t="shared" si="30"/>
        <v>2.299386377284313E-9</v>
      </c>
      <c r="D318" s="13">
        <f t="shared" si="33"/>
        <v>21.75</v>
      </c>
      <c r="E318">
        <f t="shared" si="32"/>
        <v>2.2993863772843128</v>
      </c>
    </row>
    <row r="319" spans="2:5">
      <c r="B319">
        <f t="shared" si="31"/>
        <v>1310</v>
      </c>
      <c r="C319">
        <f t="shared" si="30"/>
        <v>2.266457738046373E-9</v>
      </c>
      <c r="D319" s="13">
        <f t="shared" si="33"/>
        <v>21.833333333333332</v>
      </c>
      <c r="E319">
        <f t="shared" si="32"/>
        <v>2.2664577380463728</v>
      </c>
    </row>
    <row r="320" spans="2:5">
      <c r="B320">
        <f t="shared" si="31"/>
        <v>1315</v>
      </c>
      <c r="C320">
        <f t="shared" si="30"/>
        <v>2.2340778588604323E-9</v>
      </c>
      <c r="D320" s="13">
        <f t="shared" si="33"/>
        <v>21.916666666666668</v>
      </c>
      <c r="E320">
        <f t="shared" si="32"/>
        <v>2.2340778588604322</v>
      </c>
    </row>
    <row r="321" spans="2:5">
      <c r="B321">
        <f t="shared" si="31"/>
        <v>1320</v>
      </c>
      <c r="C321">
        <f t="shared" si="30"/>
        <v>2.2022375945689125E-9</v>
      </c>
      <c r="D321" s="13">
        <f t="shared" si="33"/>
        <v>22</v>
      </c>
      <c r="E321">
        <f t="shared" si="32"/>
        <v>2.2022375945689125</v>
      </c>
    </row>
    <row r="322" spans="2:5">
      <c r="B322">
        <f t="shared" si="31"/>
        <v>1325</v>
      </c>
      <c r="C322">
        <f t="shared" si="30"/>
        <v>2.1709279524194729E-9</v>
      </c>
      <c r="D322" s="13">
        <f t="shared" si="33"/>
        <v>22.083333333333332</v>
      </c>
      <c r="E322">
        <f t="shared" si="32"/>
        <v>2.1709279524194729</v>
      </c>
    </row>
    <row r="323" spans="2:5">
      <c r="B323">
        <f t="shared" si="31"/>
        <v>1330</v>
      </c>
      <c r="C323">
        <f t="shared" si="30"/>
        <v>2.140140089525163E-9</v>
      </c>
      <c r="D323" s="13">
        <f t="shared" si="33"/>
        <v>22.166666666666668</v>
      </c>
      <c r="E323">
        <f t="shared" si="32"/>
        <v>2.140140089525163</v>
      </c>
    </row>
    <row r="324" spans="2:5">
      <c r="B324">
        <f t="shared" si="31"/>
        <v>1335</v>
      </c>
      <c r="C324">
        <f t="shared" si="30"/>
        <v>2.1098653103668896E-9</v>
      </c>
      <c r="D324" s="13">
        <f t="shared" si="33"/>
        <v>22.25</v>
      </c>
      <c r="E324">
        <f t="shared" si="32"/>
        <v>2.1098653103668896</v>
      </c>
    </row>
    <row r="325" spans="2:5">
      <c r="B325">
        <f t="shared" si="31"/>
        <v>1340</v>
      </c>
      <c r="C325">
        <f t="shared" si="30"/>
        <v>2.0800950643375157E-9</v>
      </c>
      <c r="D325" s="13">
        <f t="shared" si="33"/>
        <v>22.333333333333332</v>
      </c>
      <c r="E325">
        <f t="shared" si="32"/>
        <v>2.0800950643375158</v>
      </c>
    </row>
    <row r="326" spans="2:5">
      <c r="B326">
        <f t="shared" si="31"/>
        <v>1345</v>
      </c>
      <c r="C326">
        <f t="shared" si="30"/>
        <v>2.0508209433268847E-9</v>
      </c>
      <c r="D326" s="13">
        <f t="shared" si="33"/>
        <v>22.416666666666668</v>
      </c>
      <c r="E326">
        <f t="shared" si="32"/>
        <v>2.0508209433268845</v>
      </c>
    </row>
    <row r="327" spans="2:5">
      <c r="B327">
        <f t="shared" si="31"/>
        <v>1350</v>
      </c>
      <c r="C327">
        <f t="shared" si="30"/>
        <v>2.022034679347087E-9</v>
      </c>
      <c r="D327" s="13">
        <f t="shared" si="33"/>
        <v>22.5</v>
      </c>
      <c r="E327">
        <f t="shared" si="32"/>
        <v>2.0220346793470871</v>
      </c>
    </row>
    <row r="328" spans="2:5">
      <c r="B328">
        <f t="shared" si="31"/>
        <v>1355</v>
      </c>
      <c r="C328">
        <f t="shared" si="30"/>
        <v>1.9937281421973059E-9</v>
      </c>
      <c r="D328" s="13">
        <f t="shared" si="33"/>
        <v>22.583333333333332</v>
      </c>
      <c r="E328">
        <f t="shared" si="32"/>
        <v>1.9937281421973059</v>
      </c>
    </row>
    <row r="329" spans="2:5">
      <c r="B329">
        <f t="shared" si="31"/>
        <v>1360</v>
      </c>
      <c r="C329">
        <f t="shared" si="30"/>
        <v>1.9658933371675794E-9</v>
      </c>
      <c r="D329" s="13">
        <f t="shared" si="33"/>
        <v>22.666666666666668</v>
      </c>
      <c r="E329">
        <f t="shared" si="32"/>
        <v>1.9658933371675795</v>
      </c>
    </row>
    <row r="330" spans="2:5">
      <c r="B330">
        <f t="shared" si="31"/>
        <v>1365</v>
      </c>
      <c r="C330">
        <f t="shared" si="30"/>
        <v>1.938522402780824E-9</v>
      </c>
      <c r="D330" s="13">
        <f t="shared" si="33"/>
        <v>22.75</v>
      </c>
      <c r="E330">
        <f t="shared" si="32"/>
        <v>1.9385224027808241</v>
      </c>
    </row>
    <row r="331" spans="2:5">
      <c r="B331">
        <f t="shared" si="31"/>
        <v>1370</v>
      </c>
      <c r="C331">
        <f t="shared" si="30"/>
        <v>1.9116076085724952E-9</v>
      </c>
      <c r="D331" s="13">
        <f t="shared" si="33"/>
        <v>22.833333333333332</v>
      </c>
      <c r="E331">
        <f t="shared" si="32"/>
        <v>1.9116076085724951</v>
      </c>
    </row>
    <row r="332" spans="2:5">
      <c r="B332">
        <f t="shared" si="31"/>
        <v>1375</v>
      </c>
      <c r="C332">
        <f t="shared" si="30"/>
        <v>1.8851413529072433E-9</v>
      </c>
      <c r="D332" s="13">
        <f t="shared" si="33"/>
        <v>22.916666666666668</v>
      </c>
      <c r="E332">
        <f t="shared" si="32"/>
        <v>1.8851413529072434</v>
      </c>
    </row>
    <row r="333" spans="2:5">
      <c r="B333">
        <f t="shared" si="31"/>
        <v>1380</v>
      </c>
      <c r="C333">
        <f t="shared" si="30"/>
        <v>1.8591161608319598E-9</v>
      </c>
      <c r="D333" s="13">
        <f t="shared" si="33"/>
        <v>23</v>
      </c>
      <c r="E333">
        <f t="shared" si="32"/>
        <v>1.8591161608319597</v>
      </c>
    </row>
    <row r="334" spans="2:5">
      <c r="B334">
        <f t="shared" si="31"/>
        <v>1385</v>
      </c>
      <c r="C334">
        <f t="shared" si="30"/>
        <v>1.833524681964602E-9</v>
      </c>
      <c r="D334" s="13">
        <f t="shared" si="33"/>
        <v>23.083333333333332</v>
      </c>
      <c r="E334">
        <f t="shared" si="32"/>
        <v>1.8335246819646021</v>
      </c>
    </row>
    <row r="335" spans="2:5">
      <c r="B335">
        <f t="shared" si="31"/>
        <v>1390</v>
      </c>
      <c r="C335">
        <f t="shared" si="30"/>
        <v>1.8083596884181976E-9</v>
      </c>
      <c r="D335" s="13">
        <f t="shared" si="33"/>
        <v>23.166666666666668</v>
      </c>
      <c r="E335">
        <f t="shared" si="32"/>
        <v>1.8083596884181976</v>
      </c>
    </row>
    <row r="336" spans="2:5">
      <c r="B336">
        <f t="shared" si="31"/>
        <v>1395</v>
      </c>
      <c r="C336">
        <f t="shared" si="30"/>
        <v>1.7836140727594517E-9</v>
      </c>
      <c r="D336" s="13">
        <f t="shared" si="33"/>
        <v>23.25</v>
      </c>
      <c r="E336">
        <f t="shared" si="32"/>
        <v>1.7836140727594516</v>
      </c>
    </row>
    <row r="337" spans="2:5">
      <c r="B337">
        <f t="shared" si="31"/>
        <v>1400</v>
      </c>
      <c r="C337">
        <f t="shared" si="30"/>
        <v>1.7592808460013676E-9</v>
      </c>
      <c r="D337" s="13">
        <f t="shared" si="33"/>
        <v>23.333333333333332</v>
      </c>
      <c r="E337">
        <f t="shared" si="32"/>
        <v>1.7592808460013676</v>
      </c>
    </row>
    <row r="338" spans="2:5">
      <c r="B338">
        <f>B337+5</f>
        <v>1405</v>
      </c>
      <c r="C338">
        <f t="shared" si="30"/>
        <v>1.7353531356293261E-9</v>
      </c>
      <c r="D338" s="13">
        <f t="shared" si="33"/>
        <v>23.416666666666668</v>
      </c>
      <c r="E338">
        <f t="shared" si="32"/>
        <v>1.7353531356293261</v>
      </c>
    </row>
    <row r="339" spans="2:5">
      <c r="B339">
        <f t="shared" ref="B339:B402" si="34">B338+5</f>
        <v>1410</v>
      </c>
      <c r="C339">
        <f t="shared" ref="C339:C402" si="35">$K$36*EXP(-$K$32*(B339-1080))+(1/$K$32)*($K$33+$K$34*((B339-1080)-1/$K$32))</f>
        <v>1.7118241836600558E-9</v>
      </c>
      <c r="D339" s="13">
        <f t="shared" si="33"/>
        <v>23.5</v>
      </c>
      <c r="E339">
        <f t="shared" si="32"/>
        <v>1.7118241836600558</v>
      </c>
    </row>
    <row r="340" spans="2:5">
      <c r="B340">
        <f t="shared" si="34"/>
        <v>1415</v>
      </c>
      <c r="C340">
        <f t="shared" si="35"/>
        <v>1.6886873447329565E-9</v>
      </c>
      <c r="D340" s="13">
        <f t="shared" si="33"/>
        <v>23.583333333333332</v>
      </c>
      <c r="E340">
        <f t="shared" si="32"/>
        <v>1.6886873447329565</v>
      </c>
    </row>
    <row r="341" spans="2:5">
      <c r="B341">
        <f t="shared" si="34"/>
        <v>1420</v>
      </c>
      <c r="C341">
        <f t="shared" si="35"/>
        <v>1.665936084233224E-9</v>
      </c>
      <c r="D341" s="13">
        <f t="shared" si="33"/>
        <v>23.666666666666668</v>
      </c>
      <c r="E341">
        <f t="shared" si="32"/>
        <v>1.665936084233224</v>
      </c>
    </row>
    <row r="342" spans="2:5">
      <c r="B342">
        <f t="shared" si="34"/>
        <v>1425</v>
      </c>
      <c r="C342">
        <f t="shared" si="35"/>
        <v>1.6435639764462613E-9</v>
      </c>
      <c r="D342" s="13">
        <f t="shared" si="33"/>
        <v>23.75</v>
      </c>
      <c r="E342">
        <f t="shared" si="32"/>
        <v>1.6435639764462613</v>
      </c>
    </row>
    <row r="343" spans="2:5">
      <c r="B343">
        <f t="shared" si="34"/>
        <v>1430</v>
      </c>
      <c r="C343">
        <f t="shared" si="35"/>
        <v>1.6215647027428382E-9</v>
      </c>
      <c r="D343" s="13">
        <f t="shared" si="33"/>
        <v>23.833333333333332</v>
      </c>
      <c r="E343">
        <f t="shared" si="32"/>
        <v>1.6215647027428381</v>
      </c>
    </row>
    <row r="344" spans="2:5">
      <c r="B344">
        <f t="shared" si="34"/>
        <v>1435</v>
      </c>
      <c r="C344">
        <f t="shared" si="35"/>
        <v>1.5999320497945026E-9</v>
      </c>
      <c r="D344" s="13">
        <f t="shared" si="33"/>
        <v>23.916666666666668</v>
      </c>
      <c r="E344">
        <f t="shared" si="32"/>
        <v>1.5999320497945027</v>
      </c>
    </row>
    <row r="345" spans="2:5">
      <c r="B345">
        <f t="shared" si="34"/>
        <v>1440</v>
      </c>
      <c r="C345">
        <f t="shared" si="35"/>
        <v>1.5786599078187287E-9</v>
      </c>
      <c r="D345" s="13">
        <f t="shared" si="33"/>
        <v>24</v>
      </c>
      <c r="E345">
        <f t="shared" si="32"/>
        <v>1.5786599078187287</v>
      </c>
    </row>
    <row r="346" spans="2:5">
      <c r="B346">
        <f t="shared" si="34"/>
        <v>1445</v>
      </c>
      <c r="C346">
        <f t="shared" si="35"/>
        <v>1.5577422688533095E-9</v>
      </c>
      <c r="D346" s="13">
        <f t="shared" si="33"/>
        <v>24.083333333333332</v>
      </c>
      <c r="E346">
        <f t="shared" si="32"/>
        <v>1.5577422688533096</v>
      </c>
    </row>
    <row r="347" spans="2:5">
      <c r="B347">
        <f t="shared" si="34"/>
        <v>1450</v>
      </c>
      <c r="C347">
        <f t="shared" si="35"/>
        <v>1.53717322505951E-9</v>
      </c>
      <c r="D347" s="13">
        <f t="shared" si="33"/>
        <v>24.166666666666668</v>
      </c>
      <c r="E347">
        <f t="shared" si="32"/>
        <v>1.53717322505951</v>
      </c>
    </row>
    <row r="348" spans="2:5">
      <c r="B348">
        <f t="shared" si="34"/>
        <v>1455</v>
      </c>
      <c r="C348">
        <f t="shared" si="35"/>
        <v>1.5169469670534949E-9</v>
      </c>
      <c r="D348" s="13">
        <f t="shared" si="33"/>
        <v>24.25</v>
      </c>
      <c r="E348">
        <f t="shared" si="32"/>
        <v>1.516946967053495</v>
      </c>
    </row>
    <row r="349" spans="2:5">
      <c r="B349">
        <f t="shared" si="34"/>
        <v>1460</v>
      </c>
      <c r="C349">
        <f t="shared" si="35"/>
        <v>1.4970577822655652E-9</v>
      </c>
      <c r="D349" s="13">
        <f t="shared" si="33"/>
        <v>24.333333333333332</v>
      </c>
      <c r="E349">
        <f t="shared" si="32"/>
        <v>1.4970577822655653</v>
      </c>
    </row>
    <row r="350" spans="2:5">
      <c r="B350">
        <f t="shared" si="34"/>
        <v>1465</v>
      </c>
      <c r="C350">
        <f t="shared" si="35"/>
        <v>1.4775000533267394E-9</v>
      </c>
      <c r="D350" s="13">
        <f t="shared" si="33"/>
        <v>24.416666666666668</v>
      </c>
      <c r="E350">
        <f t="shared" si="32"/>
        <v>1.4775000533267395</v>
      </c>
    </row>
    <row r="351" spans="2:5">
      <c r="B351">
        <f t="shared" si="34"/>
        <v>1470</v>
      </c>
      <c r="C351">
        <f t="shared" si="35"/>
        <v>1.4582682564822185E-9</v>
      </c>
      <c r="D351" s="13">
        <f t="shared" si="33"/>
        <v>24.5</v>
      </c>
      <c r="E351">
        <f t="shared" si="32"/>
        <v>1.4582682564822185</v>
      </c>
    </row>
    <row r="352" spans="2:5">
      <c r="B352">
        <f t="shared" si="34"/>
        <v>1475</v>
      </c>
      <c r="C352">
        <f t="shared" si="35"/>
        <v>1.4393569600312964E-9</v>
      </c>
      <c r="D352" s="13">
        <f t="shared" si="33"/>
        <v>24.583333333333332</v>
      </c>
      <c r="E352">
        <f t="shared" si="32"/>
        <v>1.4393569600312963</v>
      </c>
    </row>
    <row r="353" spans="2:5">
      <c r="B353">
        <f t="shared" si="34"/>
        <v>1480</v>
      </c>
      <c r="C353">
        <f t="shared" si="35"/>
        <v>1.4207608227932639E-9</v>
      </c>
      <c r="D353" s="13">
        <f t="shared" si="33"/>
        <v>24.666666666666668</v>
      </c>
      <c r="E353">
        <f t="shared" si="32"/>
        <v>1.420760822793264</v>
      </c>
    </row>
    <row r="354" spans="2:5">
      <c r="B354">
        <f t="shared" si="34"/>
        <v>1485</v>
      </c>
      <c r="C354">
        <f t="shared" si="35"/>
        <v>1.4024745925988836E-9</v>
      </c>
      <c r="D354" s="13">
        <f t="shared" si="33"/>
        <v>24.75</v>
      </c>
      <c r="E354">
        <f t="shared" si="32"/>
        <v>1.4024745925988835</v>
      </c>
    </row>
    <row r="355" spans="2:5">
      <c r="B355">
        <f t="shared" si="34"/>
        <v>1490</v>
      </c>
      <c r="C355">
        <f t="shared" si="35"/>
        <v>1.3844931048070001E-9</v>
      </c>
      <c r="D355" s="13">
        <f t="shared" si="33"/>
        <v>24.833333333333332</v>
      </c>
      <c r="E355">
        <f t="shared" si="32"/>
        <v>1.3844931048070002</v>
      </c>
    </row>
    <row r="356" spans="2:5">
      <c r="B356">
        <f t="shared" si="34"/>
        <v>1495</v>
      </c>
      <c r="C356">
        <f t="shared" si="35"/>
        <v>1.3668112808458746E-9</v>
      </c>
      <c r="D356" s="13">
        <f t="shared" si="33"/>
        <v>24.916666666666668</v>
      </c>
      <c r="E356">
        <f t="shared" si="32"/>
        <v>1.3668112808458746</v>
      </c>
    </row>
    <row r="357" spans="2:5">
      <c r="B357">
        <f t="shared" si="34"/>
        <v>1500</v>
      </c>
      <c r="C357">
        <f t="shared" si="35"/>
        <v>1.3494241267788258E-9</v>
      </c>
      <c r="D357" s="13">
        <f t="shared" si="33"/>
        <v>25</v>
      </c>
      <c r="E357">
        <f t="shared" si="32"/>
        <v>1.3494241267788258</v>
      </c>
    </row>
    <row r="358" spans="2:5">
      <c r="B358">
        <f t="shared" si="34"/>
        <v>1505</v>
      </c>
      <c r="C358">
        <f t="shared" si="35"/>
        <v>1.3323267318937765E-9</v>
      </c>
      <c r="D358" s="13">
        <f t="shared" si="33"/>
        <v>25.083333333333332</v>
      </c>
      <c r="E358">
        <f t="shared" si="32"/>
        <v>1.3323267318937764</v>
      </c>
    </row>
    <row r="359" spans="2:5">
      <c r="B359">
        <f t="shared" si="34"/>
        <v>1510</v>
      </c>
      <c r="C359">
        <f t="shared" si="35"/>
        <v>1.3155142673163038E-9</v>
      </c>
      <c r="D359" s="13">
        <f t="shared" si="33"/>
        <v>25.166666666666668</v>
      </c>
      <c r="E359">
        <f t="shared" ref="E359:E422" si="36">C359*10^9</f>
        <v>1.3155142673163038</v>
      </c>
    </row>
    <row r="360" spans="2:5">
      <c r="B360">
        <f t="shared" si="34"/>
        <v>1515</v>
      </c>
      <c r="C360">
        <f t="shared" si="35"/>
        <v>1.2989819846458057E-9</v>
      </c>
      <c r="D360" s="13">
        <f t="shared" ref="D360:D423" si="37">B360/60</f>
        <v>25.25</v>
      </c>
      <c r="E360">
        <f t="shared" si="36"/>
        <v>1.2989819846458057</v>
      </c>
    </row>
    <row r="361" spans="2:5">
      <c r="B361">
        <f t="shared" si="34"/>
        <v>1520</v>
      </c>
      <c r="C361">
        <f t="shared" si="35"/>
        <v>1.2827252146143924E-9</v>
      </c>
      <c r="D361" s="13">
        <f t="shared" si="37"/>
        <v>25.333333333333332</v>
      </c>
      <c r="E361">
        <f t="shared" si="36"/>
        <v>1.2827252146143924</v>
      </c>
    </row>
    <row r="362" spans="2:5">
      <c r="B362">
        <f t="shared" si="34"/>
        <v>1525</v>
      </c>
      <c r="C362">
        <f t="shared" si="35"/>
        <v>1.2667393657681305E-9</v>
      </c>
      <c r="D362" s="13">
        <f t="shared" si="37"/>
        <v>25.416666666666668</v>
      </c>
      <c r="E362">
        <f t="shared" si="36"/>
        <v>1.2667393657681305</v>
      </c>
    </row>
    <row r="363" spans="2:5">
      <c r="B363">
        <f t="shared" si="34"/>
        <v>1530</v>
      </c>
      <c r="C363">
        <f t="shared" si="35"/>
        <v>1.2510199231702631E-9</v>
      </c>
      <c r="D363" s="13">
        <f t="shared" si="37"/>
        <v>25.5</v>
      </c>
      <c r="E363">
        <f t="shared" si="36"/>
        <v>1.251019923170263</v>
      </c>
    </row>
    <row r="364" spans="2:5">
      <c r="B364">
        <f t="shared" si="34"/>
        <v>1535</v>
      </c>
      <c r="C364">
        <f t="shared" si="35"/>
        <v>1.235562447126041E-9</v>
      </c>
      <c r="D364" s="13">
        <f t="shared" si="37"/>
        <v>25.583333333333332</v>
      </c>
      <c r="E364">
        <f t="shared" si="36"/>
        <v>1.2355624471260409</v>
      </c>
    </row>
    <row r="365" spans="2:5">
      <c r="B365">
        <f t="shared" si="34"/>
        <v>1540</v>
      </c>
      <c r="C365">
        <f t="shared" si="35"/>
        <v>1.2203625719288048E-9</v>
      </c>
      <c r="D365" s="13">
        <f t="shared" si="37"/>
        <v>25.666666666666668</v>
      </c>
      <c r="E365">
        <f t="shared" si="36"/>
        <v>1.2203625719288049</v>
      </c>
    </row>
    <row r="366" spans="2:5">
      <c r="B366">
        <f t="shared" si="34"/>
        <v>1545</v>
      </c>
      <c r="C366">
        <f t="shared" si="35"/>
        <v>1.2054160046269643E-9</v>
      </c>
      <c r="D366" s="13">
        <f t="shared" si="37"/>
        <v>25.75</v>
      </c>
      <c r="E366">
        <f t="shared" si="36"/>
        <v>1.2054160046269644</v>
      </c>
    </row>
    <row r="367" spans="2:5">
      <c r="B367">
        <f t="shared" si="34"/>
        <v>1550</v>
      </c>
      <c r="C367">
        <f t="shared" si="35"/>
        <v>1.1907185238115257E-9</v>
      </c>
      <c r="D367" s="13">
        <f t="shared" si="37"/>
        <v>25.833333333333332</v>
      </c>
      <c r="E367">
        <f t="shared" si="36"/>
        <v>1.1907185238115257</v>
      </c>
    </row>
    <row r="368" spans="2:5">
      <c r="B368">
        <f t="shared" si="34"/>
        <v>1555</v>
      </c>
      <c r="C368">
        <f t="shared" si="35"/>
        <v>1.1762659784238231E-9</v>
      </c>
      <c r="D368" s="13">
        <f t="shared" si="37"/>
        <v>25.916666666666668</v>
      </c>
      <c r="E368">
        <f t="shared" si="36"/>
        <v>1.176265978423823</v>
      </c>
    </row>
    <row r="369" spans="2:5">
      <c r="B369">
        <f t="shared" si="34"/>
        <v>1560</v>
      </c>
      <c r="C369">
        <f t="shared" si="35"/>
        <v>1.1620542865831245E-9</v>
      </c>
      <c r="D369" s="13">
        <f t="shared" si="37"/>
        <v>26</v>
      </c>
      <c r="E369">
        <f t="shared" si="36"/>
        <v>1.1620542865831245</v>
      </c>
    </row>
    <row r="370" spans="2:5">
      <c r="B370">
        <f t="shared" si="34"/>
        <v>1565</v>
      </c>
      <c r="C370">
        <f t="shared" si="35"/>
        <v>1.1480794344337697E-9</v>
      </c>
      <c r="D370" s="13">
        <f t="shared" si="37"/>
        <v>26.083333333333332</v>
      </c>
      <c r="E370">
        <f t="shared" si="36"/>
        <v>1.1480794344337697</v>
      </c>
    </row>
    <row r="371" spans="2:5">
      <c r="B371">
        <f t="shared" si="34"/>
        <v>1570</v>
      </c>
      <c r="C371">
        <f t="shared" si="35"/>
        <v>1.1343374750115248E-9</v>
      </c>
      <c r="D371" s="13">
        <f t="shared" si="37"/>
        <v>26.166666666666668</v>
      </c>
      <c r="E371">
        <f t="shared" si="36"/>
        <v>1.1343374750115247</v>
      </c>
    </row>
    <row r="372" spans="2:5">
      <c r="B372">
        <f t="shared" si="34"/>
        <v>1575</v>
      </c>
      <c r="C372">
        <f t="shared" si="35"/>
        <v>1.1208245271288288E-9</v>
      </c>
      <c r="D372" s="13">
        <f t="shared" si="37"/>
        <v>26.25</v>
      </c>
      <c r="E372">
        <f t="shared" si="36"/>
        <v>1.1208245271288289</v>
      </c>
    </row>
    <row r="373" spans="2:5">
      <c r="B373">
        <f t="shared" si="34"/>
        <v>1580</v>
      </c>
      <c r="C373">
        <f t="shared" si="35"/>
        <v>1.1075367742786138E-9</v>
      </c>
      <c r="D373" s="13">
        <f t="shared" si="37"/>
        <v>26.333333333333332</v>
      </c>
      <c r="E373">
        <f t="shared" si="36"/>
        <v>1.1075367742786137</v>
      </c>
    </row>
    <row r="374" spans="2:5">
      <c r="B374">
        <f t="shared" si="34"/>
        <v>1585</v>
      </c>
      <c r="C374">
        <f t="shared" si="35"/>
        <v>1.0944704635564E-9</v>
      </c>
      <c r="D374" s="13">
        <f t="shared" si="37"/>
        <v>26.416666666666668</v>
      </c>
      <c r="E374">
        <f t="shared" si="36"/>
        <v>1.0944704635564</v>
      </c>
    </row>
    <row r="375" spans="2:5">
      <c r="B375">
        <f t="shared" si="34"/>
        <v>1590</v>
      </c>
      <c r="C375">
        <f t="shared" si="35"/>
        <v>1.0816219046003476E-9</v>
      </c>
      <c r="D375" s="13">
        <f t="shared" si="37"/>
        <v>26.5</v>
      </c>
      <c r="E375">
        <f t="shared" si="36"/>
        <v>1.0816219046003477</v>
      </c>
    </row>
    <row r="376" spans="2:5">
      <c r="B376">
        <f t="shared" si="34"/>
        <v>1595</v>
      </c>
      <c r="C376">
        <f t="shared" si="35"/>
        <v>1.0689874685489765E-9</v>
      </c>
      <c r="D376" s="13">
        <f t="shared" si="37"/>
        <v>26.583333333333332</v>
      </c>
      <c r="E376">
        <f t="shared" si="36"/>
        <v>1.0689874685489764</v>
      </c>
    </row>
    <row r="377" spans="2:5">
      <c r="B377">
        <f t="shared" si="34"/>
        <v>1600</v>
      </c>
      <c r="C377">
        <f t="shared" si="35"/>
        <v>1.0565635870162545E-9</v>
      </c>
      <c r="D377" s="13">
        <f t="shared" si="37"/>
        <v>26.666666666666668</v>
      </c>
      <c r="E377">
        <f t="shared" si="36"/>
        <v>1.0565635870162544</v>
      </c>
    </row>
    <row r="378" spans="2:5">
      <c r="B378">
        <f t="shared" si="34"/>
        <v>1605</v>
      </c>
      <c r="C378">
        <f t="shared" si="35"/>
        <v>1.0443467510837671E-9</v>
      </c>
      <c r="D378" s="13">
        <f t="shared" si="37"/>
        <v>26.75</v>
      </c>
      <c r="E378">
        <f t="shared" si="36"/>
        <v>1.0443467510837672</v>
      </c>
    </row>
    <row r="379" spans="2:5">
      <c r="B379">
        <f t="shared" si="34"/>
        <v>1610</v>
      </c>
      <c r="C379">
        <f t="shared" si="35"/>
        <v>1.0323335103096803E-9</v>
      </c>
      <c r="D379" s="13">
        <f t="shared" si="37"/>
        <v>26.833333333333332</v>
      </c>
      <c r="E379">
        <f t="shared" si="36"/>
        <v>1.0323335103096802</v>
      </c>
    </row>
    <row r="380" spans="2:5">
      <c r="B380">
        <f t="shared" si="34"/>
        <v>1615</v>
      </c>
      <c r="C380">
        <f t="shared" si="35"/>
        <v>1.0205204717542221E-9</v>
      </c>
      <c r="D380" s="13">
        <f t="shared" si="37"/>
        <v>26.916666666666668</v>
      </c>
      <c r="E380">
        <f t="shared" si="36"/>
        <v>1.0205204717542222</v>
      </c>
    </row>
    <row r="381" spans="2:5">
      <c r="B381">
        <f t="shared" si="34"/>
        <v>1620</v>
      </c>
      <c r="C381">
        <f t="shared" si="35"/>
        <v>1.008904299021403E-9</v>
      </c>
      <c r="D381" s="13">
        <f t="shared" si="37"/>
        <v>27</v>
      </c>
      <c r="E381">
        <f t="shared" si="36"/>
        <v>1.008904299021403</v>
      </c>
    </row>
    <row r="382" spans="2:5">
      <c r="B382">
        <f t="shared" si="34"/>
        <v>1625</v>
      </c>
      <c r="C382">
        <f t="shared" si="35"/>
        <v>9.9748171131670498E-10</v>
      </c>
      <c r="D382" s="13">
        <f t="shared" si="37"/>
        <v>27.083333333333332</v>
      </c>
      <c r="E382">
        <f t="shared" si="36"/>
        <v>0.99748171131670493</v>
      </c>
    </row>
    <row r="383" spans="2:5">
      <c r="B383">
        <f t="shared" si="34"/>
        <v>1630</v>
      </c>
      <c r="C383">
        <f t="shared" si="35"/>
        <v>9.8624948252047903E-10</v>
      </c>
      <c r="D383" s="13">
        <f t="shared" si="37"/>
        <v>27.166666666666668</v>
      </c>
      <c r="E383">
        <f t="shared" si="36"/>
        <v>0.98624948252047906</v>
      </c>
    </row>
    <row r="384" spans="2:5">
      <c r="B384">
        <f t="shared" si="34"/>
        <v>1635</v>
      </c>
      <c r="C384">
        <f t="shared" si="35"/>
        <v>9.7520444027677756E-10</v>
      </c>
      <c r="D384" s="13">
        <f t="shared" si="37"/>
        <v>27.25</v>
      </c>
      <c r="E384">
        <f t="shared" si="36"/>
        <v>0.97520444027677755</v>
      </c>
    </row>
    <row r="385" spans="2:5">
      <c r="B385">
        <f t="shared" si="34"/>
        <v>1640</v>
      </c>
      <c r="C385">
        <f t="shared" si="35"/>
        <v>9.6434346509737759E-10</v>
      </c>
      <c r="D385" s="13">
        <f t="shared" si="37"/>
        <v>27.333333333333332</v>
      </c>
      <c r="E385">
        <f t="shared" si="36"/>
        <v>0.96434346509737756</v>
      </c>
    </row>
    <row r="386" spans="2:5">
      <c r="B386">
        <f t="shared" si="34"/>
        <v>1645</v>
      </c>
      <c r="C386">
        <f t="shared" si="35"/>
        <v>9.5366348948073347E-10</v>
      </c>
      <c r="D386" s="13">
        <f t="shared" si="37"/>
        <v>27.416666666666668</v>
      </c>
      <c r="E386">
        <f t="shared" si="36"/>
        <v>0.95366348948073343</v>
      </c>
    </row>
    <row r="387" spans="2:5">
      <c r="B387">
        <f t="shared" si="34"/>
        <v>1650</v>
      </c>
      <c r="C387">
        <f t="shared" si="35"/>
        <v>9.4316149704561023E-10</v>
      </c>
      <c r="D387" s="13">
        <f t="shared" si="37"/>
        <v>27.5</v>
      </c>
      <c r="E387">
        <f t="shared" si="36"/>
        <v>0.94316149704561025</v>
      </c>
    </row>
    <row r="388" spans="2:5">
      <c r="B388">
        <f t="shared" si="34"/>
        <v>1655</v>
      </c>
      <c r="C388">
        <f t="shared" si="35"/>
        <v>9.3283452167915911E-10</v>
      </c>
      <c r="D388" s="13">
        <f t="shared" si="37"/>
        <v>27.583333333333332</v>
      </c>
      <c r="E388">
        <f t="shared" si="36"/>
        <v>0.93283452167915915</v>
      </c>
    </row>
    <row r="389" spans="2:5">
      <c r="B389">
        <f t="shared" si="34"/>
        <v>1660</v>
      </c>
      <c r="C389">
        <f t="shared" si="35"/>
        <v>9.2267964669918742E-10</v>
      </c>
      <c r="D389" s="13">
        <f t="shared" si="37"/>
        <v>27.666666666666668</v>
      </c>
      <c r="E389">
        <f t="shared" si="36"/>
        <v>0.92267964669918745</v>
      </c>
    </row>
    <row r="390" spans="2:5">
      <c r="B390">
        <f t="shared" si="34"/>
        <v>1665</v>
      </c>
      <c r="C390">
        <f t="shared" si="35"/>
        <v>9.1269400403038947E-10</v>
      </c>
      <c r="D390" s="13">
        <f t="shared" si="37"/>
        <v>27.75</v>
      </c>
      <c r="E390">
        <f t="shared" si="36"/>
        <v>0.91269400403038947</v>
      </c>
    </row>
    <row r="391" spans="2:5">
      <c r="B391">
        <f t="shared" si="34"/>
        <v>1670</v>
      </c>
      <c r="C391">
        <f t="shared" si="35"/>
        <v>9.0287477339430778E-10</v>
      </c>
      <c r="D391" s="13">
        <f t="shared" si="37"/>
        <v>27.833333333333332</v>
      </c>
      <c r="E391">
        <f t="shared" si="36"/>
        <v>0.90287477339430777</v>
      </c>
    </row>
    <row r="392" spans="2:5">
      <c r="B392">
        <f t="shared" si="34"/>
        <v>1675</v>
      </c>
      <c r="C392">
        <f t="shared" si="35"/>
        <v>8.9321918151279186E-10</v>
      </c>
      <c r="D392" s="13">
        <f t="shared" si="37"/>
        <v>27.916666666666668</v>
      </c>
      <c r="E392">
        <f t="shared" si="36"/>
        <v>0.89321918151279189</v>
      </c>
    </row>
    <row r="393" spans="2:5">
      <c r="B393">
        <f t="shared" si="34"/>
        <v>1680</v>
      </c>
      <c r="C393">
        <f t="shared" si="35"/>
        <v>8.8372450132473193E-10</v>
      </c>
      <c r="D393" s="13">
        <f t="shared" si="37"/>
        <v>28</v>
      </c>
      <c r="E393">
        <f t="shared" si="36"/>
        <v>0.8837245013247319</v>
      </c>
    </row>
    <row r="394" spans="2:5">
      <c r="B394">
        <f t="shared" si="34"/>
        <v>1685</v>
      </c>
      <c r="C394">
        <f t="shared" si="35"/>
        <v>8.7438805121584592E-10</v>
      </c>
      <c r="D394" s="13">
        <f t="shared" si="37"/>
        <v>28.083333333333332</v>
      </c>
      <c r="E394">
        <f t="shared" si="36"/>
        <v>0.87438805121584595</v>
      </c>
    </row>
    <row r="395" spans="2:5">
      <c r="B395">
        <f t="shared" si="34"/>
        <v>1690</v>
      </c>
      <c r="C395">
        <f t="shared" si="35"/>
        <v>8.6520719426130224E-10</v>
      </c>
      <c r="D395" s="13">
        <f t="shared" si="37"/>
        <v>28.166666666666668</v>
      </c>
      <c r="E395">
        <f t="shared" si="36"/>
        <v>0.86520719426130221</v>
      </c>
    </row>
    <row r="396" spans="2:5">
      <c r="B396">
        <f t="shared" si="34"/>
        <v>1695</v>
      </c>
      <c r="C396">
        <f t="shared" si="35"/>
        <v>8.5617933748096443E-10</v>
      </c>
      <c r="D396" s="13">
        <f t="shared" si="37"/>
        <v>28.25</v>
      </c>
      <c r="E396">
        <f t="shared" si="36"/>
        <v>0.85617933748096442</v>
      </c>
    </row>
    <row r="397" spans="2:5">
      <c r="B397">
        <f t="shared" si="34"/>
        <v>1700</v>
      </c>
      <c r="C397">
        <f t="shared" si="35"/>
        <v>8.473019311070465E-10</v>
      </c>
      <c r="D397" s="13">
        <f t="shared" si="37"/>
        <v>28.333333333333332</v>
      </c>
      <c r="E397">
        <f t="shared" si="36"/>
        <v>0.84730193110704655</v>
      </c>
    </row>
    <row r="398" spans="2:5">
      <c r="B398">
        <f t="shared" si="34"/>
        <v>1705</v>
      </c>
      <c r="C398">
        <f t="shared" si="35"/>
        <v>8.3857246786397499E-10</v>
      </c>
      <c r="D398" s="13">
        <f t="shared" si="37"/>
        <v>28.416666666666668</v>
      </c>
      <c r="E398">
        <f t="shared" si="36"/>
        <v>0.83857246786397499</v>
      </c>
    </row>
    <row r="399" spans="2:5">
      <c r="B399">
        <f t="shared" si="34"/>
        <v>1710</v>
      </c>
      <c r="C399">
        <f t="shared" si="35"/>
        <v>8.2998848226024879E-10</v>
      </c>
      <c r="D399" s="13">
        <f t="shared" si="37"/>
        <v>28.5</v>
      </c>
      <c r="E399">
        <f t="shared" si="36"/>
        <v>0.82998848226024879</v>
      </c>
    </row>
    <row r="400" spans="2:5">
      <c r="B400">
        <f t="shared" si="34"/>
        <v>1715</v>
      </c>
      <c r="C400">
        <f t="shared" si="35"/>
        <v>8.2154754989210315E-10</v>
      </c>
      <c r="D400" s="13">
        <f t="shared" si="37"/>
        <v>28.583333333333332</v>
      </c>
      <c r="E400">
        <f t="shared" si="36"/>
        <v>0.8215475498921031</v>
      </c>
    </row>
    <row r="401" spans="2:5">
      <c r="B401">
        <f t="shared" si="34"/>
        <v>1720</v>
      </c>
      <c r="C401">
        <f t="shared" si="35"/>
        <v>8.1324728675877733E-10</v>
      </c>
      <c r="D401" s="13">
        <f t="shared" si="37"/>
        <v>28.666666666666668</v>
      </c>
      <c r="E401">
        <f t="shared" si="36"/>
        <v>0.81324728675877733</v>
      </c>
    </row>
    <row r="402" spans="2:5">
      <c r="B402">
        <f t="shared" si="34"/>
        <v>1725</v>
      </c>
      <c r="C402">
        <f t="shared" si="35"/>
        <v>8.0508534858919303E-10</v>
      </c>
      <c r="D402" s="13">
        <f t="shared" si="37"/>
        <v>28.75</v>
      </c>
      <c r="E402">
        <f t="shared" si="36"/>
        <v>0.80508534858919301</v>
      </c>
    </row>
    <row r="403" spans="2:5">
      <c r="B403">
        <f t="shared" ref="B403:B425" si="38">B402+5</f>
        <v>1730</v>
      </c>
      <c r="C403">
        <f t="shared" ref="C403:C453" si="39">$K$36*EXP(-$K$32*(B403-1080))+(1/$K$32)*($K$33+$K$34*((B403-1080)-1/$K$32))</f>
        <v>7.9705943017985407E-10</v>
      </c>
      <c r="D403" s="13">
        <f t="shared" si="37"/>
        <v>28.833333333333332</v>
      </c>
      <c r="E403">
        <f t="shared" si="36"/>
        <v>0.79705943017985403</v>
      </c>
    </row>
    <row r="404" spans="2:5">
      <c r="B404">
        <f t="shared" si="38"/>
        <v>1735</v>
      </c>
      <c r="C404">
        <f t="shared" si="39"/>
        <v>7.8916726474378007E-10</v>
      </c>
      <c r="D404" s="13">
        <f t="shared" si="37"/>
        <v>28.916666666666668</v>
      </c>
      <c r="E404">
        <f t="shared" si="36"/>
        <v>0.78916726474378007</v>
      </c>
    </row>
    <row r="405" spans="2:5">
      <c r="B405">
        <f t="shared" si="38"/>
        <v>1740</v>
      </c>
      <c r="C405">
        <f t="shared" si="39"/>
        <v>7.8140662327029033E-10</v>
      </c>
      <c r="D405" s="13">
        <f t="shared" si="37"/>
        <v>29</v>
      </c>
      <c r="E405">
        <f t="shared" si="36"/>
        <v>0.78140662327029031</v>
      </c>
    </row>
    <row r="406" spans="2:5">
      <c r="B406">
        <f t="shared" si="38"/>
        <v>1745</v>
      </c>
      <c r="C406">
        <f t="shared" si="39"/>
        <v>7.7377531389545674E-10</v>
      </c>
      <c r="D406" s="13">
        <f t="shared" si="37"/>
        <v>29.083333333333332</v>
      </c>
      <c r="E406">
        <f t="shared" si="36"/>
        <v>0.77377531389545673</v>
      </c>
    </row>
    <row r="407" spans="2:5">
      <c r="B407">
        <f t="shared" si="38"/>
        <v>1750</v>
      </c>
      <c r="C407">
        <f t="shared" si="39"/>
        <v>7.6627118128304829E-10</v>
      </c>
      <c r="D407" s="13">
        <f t="shared" si="37"/>
        <v>29.166666666666668</v>
      </c>
      <c r="E407">
        <f t="shared" si="36"/>
        <v>0.76627118128304827</v>
      </c>
    </row>
    <row r="408" spans="2:5">
      <c r="B408">
        <f t="shared" si="38"/>
        <v>1755</v>
      </c>
      <c r="C408">
        <f t="shared" si="39"/>
        <v>7.588921060157927E-10</v>
      </c>
      <c r="D408" s="13">
        <f t="shared" si="37"/>
        <v>29.25</v>
      </c>
      <c r="E408">
        <f t="shared" si="36"/>
        <v>0.75889210601579271</v>
      </c>
    </row>
    <row r="409" spans="2:5">
      <c r="B409">
        <f t="shared" si="38"/>
        <v>1760</v>
      </c>
      <c r="C409">
        <f t="shared" si="39"/>
        <v>7.5163600399678128E-10</v>
      </c>
      <c r="D409" s="13">
        <f t="shared" si="37"/>
        <v>29.333333333333332</v>
      </c>
      <c r="E409">
        <f t="shared" si="36"/>
        <v>0.75163600399678132</v>
      </c>
    </row>
    <row r="410" spans="2:5">
      <c r="B410">
        <f t="shared" si="38"/>
        <v>1765</v>
      </c>
      <c r="C410">
        <f t="shared" si="39"/>
        <v>7.4450082586085216E-10</v>
      </c>
      <c r="D410" s="13">
        <f t="shared" si="37"/>
        <v>29.416666666666668</v>
      </c>
      <c r="E410">
        <f t="shared" si="36"/>
        <v>0.7445008258608522</v>
      </c>
    </row>
    <row r="411" spans="2:5">
      <c r="B411">
        <f t="shared" si="38"/>
        <v>1770</v>
      </c>
      <c r="C411">
        <f t="shared" si="39"/>
        <v>7.3748455639577934E-10</v>
      </c>
      <c r="D411" s="13">
        <f t="shared" si="37"/>
        <v>29.5</v>
      </c>
      <c r="E411">
        <f t="shared" si="36"/>
        <v>0.73748455639577937</v>
      </c>
    </row>
    <row r="412" spans="2:5">
      <c r="B412">
        <f t="shared" si="38"/>
        <v>1775</v>
      </c>
      <c r="C412">
        <f t="shared" si="39"/>
        <v>7.3058521397311084E-10</v>
      </c>
      <c r="D412" s="13">
        <f t="shared" si="37"/>
        <v>29.583333333333332</v>
      </c>
      <c r="E412">
        <f t="shared" si="36"/>
        <v>0.73058521397311083</v>
      </c>
    </row>
    <row r="413" spans="2:5">
      <c r="B413">
        <f t="shared" si="38"/>
        <v>1780</v>
      </c>
      <c r="C413">
        <f t="shared" si="39"/>
        <v>7.2380084998849008E-10</v>
      </c>
      <c r="D413" s="13">
        <f t="shared" si="37"/>
        <v>29.666666666666668</v>
      </c>
      <c r="E413">
        <f t="shared" si="36"/>
        <v>0.72380084998849004</v>
      </c>
    </row>
    <row r="414" spans="2:5">
      <c r="B414">
        <f t="shared" si="38"/>
        <v>1785</v>
      </c>
      <c r="C414">
        <f t="shared" si="39"/>
        <v>7.1712954831130545E-10</v>
      </c>
      <c r="D414" s="13">
        <f t="shared" si="37"/>
        <v>29.75</v>
      </c>
      <c r="E414">
        <f t="shared" si="36"/>
        <v>0.71712954831130549</v>
      </c>
    </row>
    <row r="415" spans="2:5">
      <c r="B415">
        <f t="shared" si="38"/>
        <v>1790</v>
      </c>
      <c r="C415">
        <f t="shared" si="39"/>
        <v>7.1056942474351133E-10</v>
      </c>
      <c r="D415" s="13">
        <f t="shared" si="37"/>
        <v>29.833333333333332</v>
      </c>
      <c r="E415">
        <f t="shared" si="36"/>
        <v>0.71056942474351137</v>
      </c>
    </row>
    <row r="416" spans="2:5">
      <c r="B416">
        <f t="shared" si="38"/>
        <v>1795</v>
      </c>
      <c r="C416">
        <f t="shared" si="39"/>
        <v>7.041186264874667E-10</v>
      </c>
      <c r="D416" s="13">
        <f t="shared" si="37"/>
        <v>29.916666666666668</v>
      </c>
      <c r="E416">
        <f t="shared" si="36"/>
        <v>0.7041186264874667</v>
      </c>
    </row>
    <row r="417" spans="2:5">
      <c r="B417">
        <f t="shared" si="38"/>
        <v>1800</v>
      </c>
      <c r="C417">
        <f t="shared" si="39"/>
        <v>6.9777533162264456E-10</v>
      </c>
      <c r="D417" s="13">
        <f t="shared" si="37"/>
        <v>30</v>
      </c>
      <c r="E417">
        <f t="shared" si="36"/>
        <v>0.6977753316226446</v>
      </c>
    </row>
    <row r="418" spans="2:5">
      <c r="B418">
        <f t="shared" si="38"/>
        <v>1805</v>
      </c>
      <c r="C418">
        <f t="shared" si="39"/>
        <v>6.9153774859106004E-10</v>
      </c>
      <c r="D418" s="13">
        <f t="shared" si="37"/>
        <v>30.083333333333332</v>
      </c>
      <c r="E418">
        <f t="shared" si="36"/>
        <v>0.69153774859105999</v>
      </c>
    </row>
    <row r="419" spans="2:5">
      <c r="B419">
        <f t="shared" si="38"/>
        <v>1810</v>
      </c>
      <c r="C419">
        <f t="shared" si="39"/>
        <v>6.854041156912748E-10</v>
      </c>
      <c r="D419" s="13">
        <f t="shared" si="37"/>
        <v>30.166666666666668</v>
      </c>
      <c r="E419">
        <f t="shared" si="36"/>
        <v>0.6854041156912748</v>
      </c>
    </row>
    <row r="420" spans="2:5">
      <c r="B420">
        <f t="shared" si="38"/>
        <v>1815</v>
      </c>
      <c r="C420">
        <f t="shared" si="39"/>
        <v>6.7937270058083416E-10</v>
      </c>
      <c r="D420" s="13">
        <f t="shared" si="37"/>
        <v>30.25</v>
      </c>
      <c r="E420">
        <f t="shared" si="36"/>
        <v>0.67937270058083421</v>
      </c>
    </row>
    <row r="421" spans="2:5">
      <c r="B421">
        <f t="shared" si="38"/>
        <v>1820</v>
      </c>
      <c r="C421">
        <f t="shared" si="39"/>
        <v>6.7344179978699505E-10</v>
      </c>
      <c r="D421" s="13">
        <f t="shared" si="37"/>
        <v>30.333333333333332</v>
      </c>
      <c r="E421">
        <f t="shared" si="36"/>
        <v>0.67344179978699503</v>
      </c>
    </row>
    <row r="422" spans="2:5">
      <c r="B422">
        <f t="shared" si="38"/>
        <v>1825</v>
      </c>
      <c r="C422">
        <f t="shared" si="39"/>
        <v>6.6760973822561002E-10</v>
      </c>
      <c r="D422" s="13">
        <f t="shared" si="37"/>
        <v>30.416666666666668</v>
      </c>
      <c r="E422">
        <f t="shared" si="36"/>
        <v>0.66760973822560998</v>
      </c>
    </row>
    <row r="423" spans="2:5">
      <c r="B423">
        <f t="shared" si="38"/>
        <v>1830</v>
      </c>
      <c r="C423">
        <f t="shared" si="39"/>
        <v>6.6187486872802565E-10</v>
      </c>
      <c r="D423" s="13">
        <f t="shared" si="37"/>
        <v>30.5</v>
      </c>
      <c r="E423">
        <f t="shared" ref="E423:E453" si="40">C423*10^9</f>
        <v>0.6618748687280257</v>
      </c>
    </row>
    <row r="424" spans="2:5">
      <c r="B424">
        <f t="shared" si="38"/>
        <v>1835</v>
      </c>
      <c r="C424">
        <f t="shared" si="39"/>
        <v>6.5623557157586852E-10</v>
      </c>
      <c r="D424" s="13">
        <f t="shared" ref="D424:D453" si="41">B424/60</f>
        <v>30.583333333333332</v>
      </c>
      <c r="E424">
        <f t="shared" si="40"/>
        <v>0.65623557157586854</v>
      </c>
    </row>
    <row r="425" spans="2:5">
      <c r="B425">
        <f t="shared" si="38"/>
        <v>1840</v>
      </c>
      <c r="C425">
        <f t="shared" si="39"/>
        <v>6.506902540435825E-10</v>
      </c>
      <c r="D425" s="13">
        <f t="shared" si="41"/>
        <v>30.666666666666668</v>
      </c>
      <c r="E425">
        <f t="shared" si="40"/>
        <v>0.65069025404358249</v>
      </c>
    </row>
    <row r="426" spans="2:5">
      <c r="B426">
        <f>B425+5</f>
        <v>1845</v>
      </c>
      <c r="C426">
        <f t="shared" si="39"/>
        <v>6.4523734994858961E-10</v>
      </c>
      <c r="D426" s="13">
        <f t="shared" si="41"/>
        <v>30.75</v>
      </c>
      <c r="E426">
        <f t="shared" si="40"/>
        <v>0.64523734994858961</v>
      </c>
    </row>
    <row r="427" spans="2:5">
      <c r="B427">
        <f t="shared" ref="B427:B436" si="42">B426+5</f>
        <v>1850</v>
      </c>
      <c r="C427">
        <f t="shared" si="39"/>
        <v>6.3987531920894826E-10</v>
      </c>
      <c r="D427" s="13">
        <f t="shared" si="41"/>
        <v>30.833333333333332</v>
      </c>
      <c r="E427">
        <f t="shared" si="40"/>
        <v>0.63987531920894825</v>
      </c>
    </row>
    <row r="428" spans="2:5">
      <c r="B428">
        <f t="shared" si="42"/>
        <v>1855</v>
      </c>
      <c r="C428">
        <f t="shared" si="39"/>
        <v>6.3460264740838242E-10</v>
      </c>
      <c r="D428" s="13">
        <f t="shared" si="41"/>
        <v>30.916666666666668</v>
      </c>
      <c r="E428">
        <f t="shared" si="40"/>
        <v>0.63460264740838246</v>
      </c>
    </row>
    <row r="429" spans="2:5">
      <c r="B429">
        <f t="shared" si="42"/>
        <v>1860</v>
      </c>
      <c r="C429">
        <f t="shared" si="39"/>
        <v>6.2941784536856014E-10</v>
      </c>
      <c r="D429" s="13">
        <f t="shared" si="41"/>
        <v>31</v>
      </c>
      <c r="E429">
        <f t="shared" si="40"/>
        <v>0.62941784536856016</v>
      </c>
    </row>
    <row r="430" spans="2:5">
      <c r="B430">
        <f t="shared" si="42"/>
        <v>1865</v>
      </c>
      <c r="C430">
        <f t="shared" si="39"/>
        <v>6.2431944872849994E-10</v>
      </c>
      <c r="D430" s="13">
        <f t="shared" si="41"/>
        <v>31.083333333333332</v>
      </c>
      <c r="E430">
        <f t="shared" si="40"/>
        <v>0.62431944872849998</v>
      </c>
    </row>
    <row r="431" spans="2:5">
      <c r="B431">
        <f t="shared" si="42"/>
        <v>1870</v>
      </c>
      <c r="C431">
        <f t="shared" si="39"/>
        <v>6.1930601753098639E-10</v>
      </c>
      <c r="D431" s="13">
        <f t="shared" si="41"/>
        <v>31.166666666666668</v>
      </c>
      <c r="E431">
        <f t="shared" si="40"/>
        <v>0.61930601753098635</v>
      </c>
    </row>
    <row r="432" spans="2:5">
      <c r="B432">
        <f t="shared" si="42"/>
        <v>1875</v>
      </c>
      <c r="C432">
        <f t="shared" si="39"/>
        <v>6.1437613581587776E-10</v>
      </c>
      <c r="D432" s="13">
        <f t="shared" si="41"/>
        <v>31.25</v>
      </c>
      <c r="E432">
        <f t="shared" si="40"/>
        <v>0.6143761358158778</v>
      </c>
    </row>
    <row r="433" spans="2:5">
      <c r="B433">
        <f t="shared" si="42"/>
        <v>1880</v>
      </c>
      <c r="C433">
        <f t="shared" si="39"/>
        <v>6.0952841122019316E-10</v>
      </c>
      <c r="D433" s="13">
        <f t="shared" si="41"/>
        <v>31.333333333333332</v>
      </c>
      <c r="E433">
        <f t="shared" si="40"/>
        <v>0.60952841122019319</v>
      </c>
    </row>
    <row r="434" spans="2:5">
      <c r="B434">
        <f t="shared" si="42"/>
        <v>1885</v>
      </c>
      <c r="C434">
        <f t="shared" si="39"/>
        <v>6.0476147458486043E-10</v>
      </c>
      <c r="D434" s="13">
        <f t="shared" si="41"/>
        <v>31.416666666666668</v>
      </c>
      <c r="E434">
        <f t="shared" si="40"/>
        <v>0.6047614745848604</v>
      </c>
    </row>
    <row r="435" spans="2:5">
      <c r="B435">
        <f t="shared" si="42"/>
        <v>1890</v>
      </c>
      <c r="C435">
        <f t="shared" si="39"/>
        <v>6.0007397956802201E-10</v>
      </c>
      <c r="D435" s="13">
        <f t="shared" si="41"/>
        <v>31.5</v>
      </c>
      <c r="E435">
        <f t="shared" si="40"/>
        <v>0.600073979568022</v>
      </c>
    </row>
    <row r="436" spans="2:5">
      <c r="B436">
        <f t="shared" si="42"/>
        <v>1895</v>
      </c>
      <c r="C436">
        <f t="shared" si="39"/>
        <v>5.9546460226478241E-10</v>
      </c>
      <c r="D436" s="13">
        <f t="shared" si="41"/>
        <v>31.583333333333332</v>
      </c>
      <c r="E436">
        <f t="shared" si="40"/>
        <v>0.59546460226478237</v>
      </c>
    </row>
    <row r="437" spans="2:5">
      <c r="B437">
        <f>B436+5</f>
        <v>1900</v>
      </c>
      <c r="C437">
        <f t="shared" si="39"/>
        <v>5.9093204083329279E-10</v>
      </c>
      <c r="D437" s="13">
        <f t="shared" si="41"/>
        <v>31.666666666666668</v>
      </c>
      <c r="E437">
        <f t="shared" si="40"/>
        <v>0.59093204083329276</v>
      </c>
    </row>
    <row r="438" spans="2:5">
      <c r="B438">
        <f t="shared" ref="B438:B443" si="43">B437+5</f>
        <v>1905</v>
      </c>
      <c r="C438">
        <f t="shared" si="39"/>
        <v>5.8647501512706823E-10</v>
      </c>
      <c r="D438" s="13">
        <f t="shared" si="41"/>
        <v>31.75</v>
      </c>
      <c r="E438">
        <f t="shared" si="40"/>
        <v>0.58647501512706823</v>
      </c>
    </row>
    <row r="439" spans="2:5">
      <c r="B439">
        <f t="shared" si="43"/>
        <v>1910</v>
      </c>
      <c r="C439">
        <f t="shared" si="39"/>
        <v>5.8209226633343134E-10</v>
      </c>
      <c r="D439" s="13">
        <f t="shared" si="41"/>
        <v>31.833333333333332</v>
      </c>
      <c r="E439">
        <f t="shared" si="40"/>
        <v>0.58209226633343136</v>
      </c>
    </row>
    <row r="440" spans="2:5">
      <c r="B440">
        <f t="shared" si="43"/>
        <v>1915</v>
      </c>
      <c r="C440">
        <f t="shared" si="39"/>
        <v>5.7778255661798157E-10</v>
      </c>
      <c r="D440" s="13">
        <f t="shared" si="41"/>
        <v>31.916666666666668</v>
      </c>
      <c r="E440">
        <f t="shared" si="40"/>
        <v>0.57778255661798161</v>
      </c>
    </row>
    <row r="441" spans="2:5">
      <c r="B441">
        <f t="shared" si="43"/>
        <v>1920</v>
      </c>
      <c r="C441">
        <f t="shared" si="39"/>
        <v>5.7354466877498934E-10</v>
      </c>
      <c r="D441" s="13">
        <f t="shared" si="41"/>
        <v>32</v>
      </c>
      <c r="E441">
        <f t="shared" si="40"/>
        <v>0.57354466877498933</v>
      </c>
    </row>
    <row r="442" spans="2:5">
      <c r="B442">
        <f t="shared" si="43"/>
        <v>1925</v>
      </c>
      <c r="C442">
        <f t="shared" si="39"/>
        <v>5.6937740588361674E-10</v>
      </c>
      <c r="D442" s="13">
        <f t="shared" si="41"/>
        <v>32.083333333333336</v>
      </c>
      <c r="E442">
        <f t="shared" si="40"/>
        <v>0.56937740588361674</v>
      </c>
    </row>
    <row r="443" spans="2:5">
      <c r="B443">
        <f t="shared" si="43"/>
        <v>1930</v>
      </c>
      <c r="C443">
        <f t="shared" si="39"/>
        <v>5.6527959096986758E-10</v>
      </c>
      <c r="D443" s="13">
        <f t="shared" si="41"/>
        <v>32.166666666666664</v>
      </c>
      <c r="E443">
        <f t="shared" si="40"/>
        <v>0.56527959096986757</v>
      </c>
    </row>
    <row r="444" spans="2:5">
      <c r="B444">
        <f>B443+5</f>
        <v>1935</v>
      </c>
      <c r="C444">
        <f t="shared" si="39"/>
        <v>5.612500666741696E-10</v>
      </c>
      <c r="D444" s="13">
        <f t="shared" si="41"/>
        <v>32.25</v>
      </c>
      <c r="E444">
        <f t="shared" si="40"/>
        <v>0.56125006667416955</v>
      </c>
    </row>
    <row r="445" spans="2:5">
      <c r="B445">
        <f t="shared" ref="B445:B453" si="44">B444+5</f>
        <v>1940</v>
      </c>
      <c r="C445">
        <f t="shared" si="39"/>
        <v>5.5728769492449869E-10</v>
      </c>
      <c r="D445" s="13">
        <f t="shared" si="41"/>
        <v>32.333333333333336</v>
      </c>
      <c r="E445">
        <f t="shared" si="40"/>
        <v>0.5572876949244987</v>
      </c>
    </row>
    <row r="446" spans="2:5">
      <c r="B446">
        <f t="shared" si="44"/>
        <v>1945</v>
      </c>
      <c r="C446">
        <f t="shared" si="39"/>
        <v>5.5339135661494909E-10</v>
      </c>
      <c r="D446" s="13">
        <f t="shared" si="41"/>
        <v>32.416666666666664</v>
      </c>
      <c r="E446">
        <f t="shared" si="40"/>
        <v>0.55339135661494909</v>
      </c>
    </row>
    <row r="447" spans="2:5">
      <c r="B447">
        <f t="shared" si="44"/>
        <v>1950</v>
      </c>
      <c r="C447">
        <f t="shared" si="39"/>
        <v>5.4955995128965977E-10</v>
      </c>
      <c r="D447" s="13">
        <f t="shared" si="41"/>
        <v>32.5</v>
      </c>
      <c r="E447">
        <f t="shared" si="40"/>
        <v>0.54955995128965973</v>
      </c>
    </row>
    <row r="448" spans="2:5">
      <c r="B448">
        <f t="shared" si="44"/>
        <v>1955</v>
      </c>
      <c r="C448">
        <f t="shared" si="39"/>
        <v>5.457923968320099E-10</v>
      </c>
      <c r="D448" s="13">
        <f t="shared" si="41"/>
        <v>32.583333333333336</v>
      </c>
      <c r="E448">
        <f t="shared" si="40"/>
        <v>0.54579239683200986</v>
      </c>
    </row>
    <row r="449" spans="2:5">
      <c r="B449">
        <f t="shared" si="44"/>
        <v>1960</v>
      </c>
      <c r="C449">
        <f t="shared" si="39"/>
        <v>5.4208762915899309E-10</v>
      </c>
      <c r="D449" s="13">
        <f t="shared" si="41"/>
        <v>32.666666666666664</v>
      </c>
      <c r="E449">
        <f t="shared" si="40"/>
        <v>0.54208762915899311</v>
      </c>
    </row>
    <row r="450" spans="2:5">
      <c r="B450">
        <f t="shared" si="44"/>
        <v>1965</v>
      </c>
      <c r="C450">
        <f t="shared" si="39"/>
        <v>5.3844460192068409E-10</v>
      </c>
      <c r="D450" s="13">
        <f t="shared" si="41"/>
        <v>32.75</v>
      </c>
      <c r="E450">
        <f t="shared" si="40"/>
        <v>0.53844460192068411</v>
      </c>
    </row>
    <row r="451" spans="2:5">
      <c r="B451">
        <f t="shared" si="44"/>
        <v>1970</v>
      </c>
      <c r="C451">
        <f t="shared" si="39"/>
        <v>5.3486228620471515E-10</v>
      </c>
      <c r="D451" s="13">
        <f t="shared" si="41"/>
        <v>32.833333333333336</v>
      </c>
      <c r="E451">
        <f t="shared" si="40"/>
        <v>0.5348622862047151</v>
      </c>
    </row>
    <row r="452" spans="2:5">
      <c r="B452">
        <f t="shared" si="44"/>
        <v>1975</v>
      </c>
      <c r="C452">
        <f t="shared" si="39"/>
        <v>5.3133967024567711E-10</v>
      </c>
      <c r="D452" s="13">
        <f t="shared" si="41"/>
        <v>32.916666666666664</v>
      </c>
      <c r="E452">
        <f t="shared" si="40"/>
        <v>0.53133967024567708</v>
      </c>
    </row>
    <row r="453" spans="2:5">
      <c r="B453">
        <f t="shared" si="44"/>
        <v>1980</v>
      </c>
      <c r="C453">
        <f t="shared" si="39"/>
        <v>5.278757591393628E-10</v>
      </c>
      <c r="D453" s="13">
        <f t="shared" si="41"/>
        <v>33</v>
      </c>
      <c r="E453">
        <f t="shared" si="40"/>
        <v>0.5278757591393628</v>
      </c>
    </row>
    <row r="518" spans="2:2">
      <c r="B518" s="16"/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Tabelle20"/>
  <dimension ref="A1:DO518"/>
  <sheetViews>
    <sheetView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5" max="7" width="12.375" bestFit="1" customWidth="1"/>
    <col min="8" max="8" width="14.375" customWidth="1"/>
    <col min="9" max="10" width="12.375" bestFit="1" customWidth="1"/>
    <col min="11" max="11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165.46</v>
      </c>
      <c r="C11" s="13"/>
      <c r="D11" s="13">
        <v>165.46</v>
      </c>
      <c r="E11" s="13">
        <v>165.46</v>
      </c>
      <c r="F11" s="13">
        <v>165.46</v>
      </c>
      <c r="G11" s="13">
        <v>165.46</v>
      </c>
      <c r="H11" s="13">
        <v>165.46</v>
      </c>
      <c r="I11" s="13">
        <v>165.46</v>
      </c>
      <c r="J11" s="13">
        <v>165.46</v>
      </c>
      <c r="K11" s="13">
        <v>165.46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/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>
        <v>0.5</v>
      </c>
      <c r="K12">
        <v>0.5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/>
      <c r="D13" s="13">
        <f>1/180</f>
        <v>5.5555555555555558E-3</v>
      </c>
      <c r="E13" s="13">
        <f t="shared" ref="E13:K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>
        <f t="shared" si="0"/>
        <v>5.5555555555555558E-3</v>
      </c>
      <c r="K13" s="13">
        <f t="shared" si="0"/>
        <v>5.5555555555555558E-3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>
        <v>0.01</v>
      </c>
      <c r="K14">
        <v>0.01</v>
      </c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/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>
        <v>1</v>
      </c>
      <c r="K15">
        <v>1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13">
        <v>0.9</v>
      </c>
      <c r="C16" s="14"/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>
        <v>0.9</v>
      </c>
      <c r="K16">
        <v>0.9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/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>
        <v>0.9</v>
      </c>
      <c r="K17">
        <v>0.9</v>
      </c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/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>
        <v>0.9</v>
      </c>
      <c r="K18">
        <v>0.9</v>
      </c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/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>
        <v>0.9</v>
      </c>
      <c r="K19">
        <v>0.9</v>
      </c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 s="23">
        <f>5.84*10^-11</f>
        <v>5.84E-11</v>
      </c>
      <c r="C20" s="14"/>
      <c r="D20" s="23">
        <f t="shared" ref="D20:K20" si="1">5.84*10^-11</f>
        <v>5.84E-11</v>
      </c>
      <c r="E20" s="23">
        <f t="shared" si="1"/>
        <v>5.84E-11</v>
      </c>
      <c r="F20" s="23">
        <f t="shared" si="1"/>
        <v>5.84E-11</v>
      </c>
      <c r="G20" s="23">
        <f t="shared" si="1"/>
        <v>5.84E-11</v>
      </c>
      <c r="H20" s="23">
        <f t="shared" si="1"/>
        <v>5.84E-11</v>
      </c>
      <c r="I20" s="23">
        <f t="shared" si="1"/>
        <v>5.84E-11</v>
      </c>
      <c r="J20" s="23">
        <f t="shared" si="1"/>
        <v>5.84E-11</v>
      </c>
      <c r="K20" s="23">
        <f t="shared" si="1"/>
        <v>5.84E-11</v>
      </c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10</v>
      </c>
      <c r="B21" s="13">
        <v>0</v>
      </c>
      <c r="C21" s="13"/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27">
        <v>0</v>
      </c>
      <c r="C22" s="21"/>
      <c r="D22" s="23">
        <v>0</v>
      </c>
      <c r="E22" s="23">
        <f>(2/13*6*7.32*10^-8)</f>
        <v>6.7569230769230776E-8</v>
      </c>
      <c r="F22" s="23">
        <f>(2/13*6*7.32*10^-8)</f>
        <v>6.7569230769230776E-8</v>
      </c>
      <c r="G22" s="23">
        <f>(3/13*6*7.32*10^-8)</f>
        <v>1.0135384615384616E-7</v>
      </c>
      <c r="H22" s="23">
        <f>(3/13*6*7.32*10^-8)</f>
        <v>1.0135384615384616E-7</v>
      </c>
      <c r="I22" s="23">
        <v>0</v>
      </c>
      <c r="J22" s="23">
        <v>0</v>
      </c>
      <c r="K22" s="23">
        <v>0</v>
      </c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10</v>
      </c>
      <c r="B23" s="27">
        <v>0</v>
      </c>
      <c r="C23" s="21"/>
      <c r="D23" s="23">
        <f>(2/13*6*7.32*10^-8)/60</f>
        <v>1.1261538461538462E-9</v>
      </c>
      <c r="E23" s="23">
        <v>0</v>
      </c>
      <c r="F23" s="28">
        <f>6/26*7.32*10^-8*1/60</f>
        <v>2.8153846153846154E-10</v>
      </c>
      <c r="G23" s="23">
        <v>0</v>
      </c>
      <c r="H23" s="23">
        <f>(-3/13*6*7.32*10^-8)/60</f>
        <v>-1.6892307692307695E-9</v>
      </c>
      <c r="I23" s="23">
        <v>0</v>
      </c>
      <c r="J23" s="23">
        <v>0</v>
      </c>
      <c r="K23" s="23">
        <v>0</v>
      </c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27">
        <v>0.5</v>
      </c>
      <c r="C24" s="27"/>
      <c r="D24" s="23">
        <v>0.5</v>
      </c>
      <c r="E24" s="23">
        <v>0.5</v>
      </c>
      <c r="F24" s="23">
        <v>0.5</v>
      </c>
      <c r="G24" s="23">
        <v>0.5</v>
      </c>
      <c r="H24" s="23">
        <v>0.5</v>
      </c>
      <c r="I24" s="23">
        <v>0.5</v>
      </c>
      <c r="J24" s="23">
        <v>0.5</v>
      </c>
      <c r="K24" s="23">
        <v>0.5</v>
      </c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 s="23">
        <v>0</v>
      </c>
      <c r="C25" s="27"/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f>2*10^-10</f>
        <v>2.0000000000000001E-10</v>
      </c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10</v>
      </c>
      <c r="B26" s="23">
        <v>0</v>
      </c>
      <c r="C26" s="27"/>
      <c r="D26" s="23">
        <v>0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  <c r="J26" s="23">
        <f>2*10^-10/60</f>
        <v>3.3333333333333335E-12</v>
      </c>
      <c r="K26" s="23">
        <v>0</v>
      </c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23">
        <f>1*10^-10</f>
        <v>1E-10</v>
      </c>
      <c r="C27" s="13"/>
      <c r="D27">
        <f>1*10^-10</f>
        <v>1E-10</v>
      </c>
      <c r="E27">
        <f t="shared" ref="E27:K27" si="2">1*10^-10</f>
        <v>1E-10</v>
      </c>
      <c r="F27">
        <f t="shared" si="2"/>
        <v>1E-10</v>
      </c>
      <c r="G27">
        <f t="shared" si="2"/>
        <v>1E-10</v>
      </c>
      <c r="H27">
        <f t="shared" si="2"/>
        <v>1E-10</v>
      </c>
      <c r="I27">
        <f t="shared" si="2"/>
        <v>1E-10</v>
      </c>
      <c r="J27">
        <f t="shared" si="2"/>
        <v>1E-10</v>
      </c>
      <c r="K27">
        <f t="shared" si="2"/>
        <v>1E-10</v>
      </c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10</v>
      </c>
      <c r="B28" s="13">
        <v>0</v>
      </c>
      <c r="C28" s="13"/>
      <c r="D28">
        <v>0</v>
      </c>
      <c r="E28">
        <v>0</v>
      </c>
      <c r="F28">
        <v>0</v>
      </c>
      <c r="G28">
        <v>0</v>
      </c>
      <c r="H28">
        <v>0</v>
      </c>
      <c r="I28" s="13">
        <v>0</v>
      </c>
      <c r="J28" s="13">
        <v>0</v>
      </c>
      <c r="K28" s="13">
        <v>0</v>
      </c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24</v>
      </c>
      <c r="B30" s="22">
        <v>0</v>
      </c>
      <c r="C30" s="11"/>
      <c r="D30" s="22">
        <v>1</v>
      </c>
      <c r="E30" s="22">
        <v>2</v>
      </c>
      <c r="F30" s="22">
        <v>3</v>
      </c>
      <c r="G30" s="22">
        <v>4</v>
      </c>
      <c r="H30" s="22">
        <v>5</v>
      </c>
      <c r="I30" s="22">
        <v>6</v>
      </c>
      <c r="J30" s="22">
        <v>7</v>
      </c>
      <c r="K30" s="22">
        <v>8</v>
      </c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13</v>
      </c>
      <c r="B31">
        <v>0</v>
      </c>
      <c r="D31">
        <v>120</v>
      </c>
      <c r="E31" s="23">
        <v>180</v>
      </c>
      <c r="F31" s="23">
        <v>240</v>
      </c>
      <c r="G31" s="23">
        <v>300</v>
      </c>
      <c r="H31" s="23">
        <v>420</v>
      </c>
      <c r="I31" s="23">
        <v>480</v>
      </c>
      <c r="J31">
        <v>1020</v>
      </c>
      <c r="K31">
        <v>1080</v>
      </c>
    </row>
    <row r="32" spans="1:119">
      <c r="A32" s="10" t="s">
        <v>14</v>
      </c>
      <c r="B32">
        <f>B13*(1+B14-B12*B18*B16*B15)</f>
        <v>3.3611111111111112E-3</v>
      </c>
      <c r="D32">
        <f>D13*(1+D14-D12*D18*D16*D15)</f>
        <v>3.3611111111111112E-3</v>
      </c>
      <c r="E32">
        <f t="shared" ref="E32:K32" si="3">E13*(1+E14-E12*E18*E16*E15)</f>
        <v>3.3611111111111112E-3</v>
      </c>
      <c r="F32">
        <f t="shared" si="3"/>
        <v>3.3611111111111112E-3</v>
      </c>
      <c r="G32">
        <f t="shared" si="3"/>
        <v>3.3611111111111112E-3</v>
      </c>
      <c r="H32">
        <f t="shared" si="3"/>
        <v>3.3611111111111112E-3</v>
      </c>
      <c r="I32">
        <f t="shared" si="3"/>
        <v>3.3611111111111112E-3</v>
      </c>
      <c r="J32">
        <f t="shared" si="3"/>
        <v>3.3611111111111112E-3</v>
      </c>
      <c r="K32">
        <f t="shared" si="3"/>
        <v>3.3611111111111112E-3</v>
      </c>
    </row>
    <row r="33" spans="1:11">
      <c r="A33" s="10" t="s">
        <v>11</v>
      </c>
      <c r="B33">
        <f>1/B11*(B20+B22*B24*B15+(1-B12)*(B25+B27)*B19*B17*B15)</f>
        <v>5.977275474434908E-13</v>
      </c>
      <c r="D33">
        <f t="shared" ref="D33:K33" si="4">1/D11*(D20+D22*D24*D15+(1-D12)*(D25+D27)*D19*D17*D15)</f>
        <v>5.977275474434908E-13</v>
      </c>
      <c r="E33">
        <f t="shared" si="4"/>
        <v>2.0478372648746152E-10</v>
      </c>
      <c r="F33">
        <f t="shared" si="4"/>
        <v>2.0478372648746152E-10</v>
      </c>
      <c r="G33">
        <f t="shared" si="4"/>
        <v>3.0687672595747057E-10</v>
      </c>
      <c r="H33">
        <f t="shared" si="4"/>
        <v>3.0687672595747057E-10</v>
      </c>
      <c r="I33">
        <f t="shared" si="4"/>
        <v>5.977275474434908E-13</v>
      </c>
      <c r="J33">
        <f t="shared" si="4"/>
        <v>5.977275474434908E-13</v>
      </c>
      <c r="K33">
        <f t="shared" si="4"/>
        <v>1.087271848180829E-12</v>
      </c>
    </row>
    <row r="34" spans="1:11">
      <c r="A34" s="10" t="s">
        <v>12</v>
      </c>
      <c r="B34">
        <f>1/B11*(B21+B23*B24*B15+(1-B12)*(B26+B28)*B19*B17*B15)</f>
        <v>0</v>
      </c>
      <c r="D34">
        <f t="shared" ref="D34:K34" si="5">1/D11*(D21+D23*D24*D15+(1-D12)*(D26+D28)*D19*D17*D15)</f>
        <v>3.4030999823336338E-12</v>
      </c>
      <c r="E34">
        <f t="shared" si="5"/>
        <v>0</v>
      </c>
      <c r="F34">
        <f t="shared" si="5"/>
        <v>8.5077499558340844E-13</v>
      </c>
      <c r="G34">
        <f t="shared" si="5"/>
        <v>0</v>
      </c>
      <c r="H34">
        <f t="shared" si="5"/>
        <v>-5.1046499735004513E-12</v>
      </c>
      <c r="I34">
        <f t="shared" si="5"/>
        <v>0</v>
      </c>
      <c r="J34">
        <f t="shared" si="5"/>
        <v>8.1590716789556381E-15</v>
      </c>
      <c r="K34">
        <f t="shared" si="5"/>
        <v>0</v>
      </c>
    </row>
    <row r="35" spans="1:11">
      <c r="A35" s="10" t="s">
        <v>15</v>
      </c>
      <c r="B35">
        <f>0.1*10^-9</f>
        <v>1.0000000000000002E-10</v>
      </c>
      <c r="C35" s="14"/>
      <c r="D35" s="23">
        <f>C63</f>
        <v>1.2583469407683283E-10</v>
      </c>
      <c r="E35" s="23">
        <f>C93</f>
        <v>5.8690871027337765E-9</v>
      </c>
      <c r="F35" s="23">
        <f>C105</f>
        <v>1.5924531453568684E-8</v>
      </c>
      <c r="G35" s="23">
        <f>C117</f>
        <v>2.5576962042671848E-8</v>
      </c>
      <c r="H35" s="23">
        <f>C141</f>
        <v>4.7391856307436781E-8</v>
      </c>
      <c r="I35" s="23">
        <f>C153</f>
        <v>4.681068028827947E-8</v>
      </c>
      <c r="J35" s="23">
        <f>C261</f>
        <v>7.7714310732416939E-9</v>
      </c>
      <c r="K35" s="23">
        <f>C273</f>
        <v>6.3983395602968364E-9</v>
      </c>
    </row>
    <row r="36" spans="1:11">
      <c r="A36" s="10" t="s">
        <v>19</v>
      </c>
      <c r="B36">
        <f>B35-(1/B32)*(B33-B34/B32)</f>
        <v>-7.7836295107154269E-11</v>
      </c>
      <c r="D36">
        <f>D35-(1/D32)*(D33-D34/D32)</f>
        <v>3.0118545329306089E-7</v>
      </c>
      <c r="E36">
        <f t="shared" ref="E36:H36" si="6">E35-(1/E32)*(E33-E34/E32)</f>
        <v>-5.5058302596015103E-8</v>
      </c>
      <c r="F36">
        <f t="shared" si="6"/>
        <v>3.0306505478342606E-8</v>
      </c>
      <c r="G36">
        <f t="shared" si="6"/>
        <v>-6.5725204357897903E-8</v>
      </c>
      <c r="H36">
        <f t="shared" si="6"/>
        <v>-4.9576649243426975E-7</v>
      </c>
      <c r="I36">
        <f>I35-(1/I32)*(I33-I34/I32)</f>
        <v>4.6632843993172314E-8</v>
      </c>
      <c r="J36">
        <f>J35-(1/J32)*(J33-J34/J32)</f>
        <v>8.3158239220404557E-9</v>
      </c>
      <c r="K36">
        <f>K35-(1/K32)*(K33-K34/K32)</f>
        <v>6.0748537211686557E-9</v>
      </c>
    </row>
    <row r="38" spans="1:11">
      <c r="A38" s="17"/>
      <c r="B38" s="17" t="s">
        <v>17</v>
      </c>
      <c r="C38" s="17" t="s">
        <v>18</v>
      </c>
      <c r="D38" s="17" t="s">
        <v>20</v>
      </c>
      <c r="E38" s="17" t="s">
        <v>21</v>
      </c>
    </row>
    <row r="39" spans="1:11">
      <c r="B39" s="16">
        <v>0</v>
      </c>
      <c r="C39" s="16">
        <f>B35</f>
        <v>1.0000000000000002E-10</v>
      </c>
      <c r="D39" s="13">
        <f>B39/60</f>
        <v>0</v>
      </c>
      <c r="E39">
        <f t="shared" ref="E39:E102" si="7">C39*10^9</f>
        <v>0.10000000000000002</v>
      </c>
    </row>
    <row r="40" spans="1:11">
      <c r="B40">
        <f>B39+5</f>
        <v>5</v>
      </c>
      <c r="C40">
        <f>$B$36*EXP(-$B$32*B40)+(1/$B$32)*($B$33+$B$34*(B40-1/$B$32))</f>
        <v>1.0129715197283819E-10</v>
      </c>
      <c r="D40" s="13">
        <f t="shared" ref="D40:D103" si="8">B40/60</f>
        <v>8.3333333333333329E-2</v>
      </c>
      <c r="E40">
        <f t="shared" si="7"/>
        <v>0.10129715197283819</v>
      </c>
    </row>
    <row r="41" spans="1:11">
      <c r="B41">
        <f>B40+5</f>
        <v>10</v>
      </c>
      <c r="C41">
        <f t="shared" ref="C41:C63" si="9">$B$36*EXP(-$B$32*B41)+(1/$B$32)*($B$33+$B$34*(B41-1/$B$32))</f>
        <v>1.0257268673948327E-10</v>
      </c>
      <c r="D41" s="13">
        <f t="shared" si="8"/>
        <v>0.16666666666666666</v>
      </c>
      <c r="E41">
        <f t="shared" si="7"/>
        <v>0.10257268673948328</v>
      </c>
    </row>
    <row r="42" spans="1:11">
      <c r="B42">
        <f t="shared" ref="B42:B63" si="10">B41+5</f>
        <v>15</v>
      </c>
      <c r="C42">
        <f t="shared" si="9"/>
        <v>1.0382696455348565E-10</v>
      </c>
      <c r="D42" s="13">
        <f t="shared" si="8"/>
        <v>0.25</v>
      </c>
      <c r="E42">
        <f t="shared" si="7"/>
        <v>0.10382696455348565</v>
      </c>
    </row>
    <row r="43" spans="1:11">
      <c r="B43">
        <f t="shared" si="10"/>
        <v>20</v>
      </c>
      <c r="C43">
        <f t="shared" si="9"/>
        <v>1.0506033966472343E-10</v>
      </c>
      <c r="D43" s="13">
        <f t="shared" si="8"/>
        <v>0.33333333333333331</v>
      </c>
      <c r="E43">
        <f t="shared" si="7"/>
        <v>0.10506033966472343</v>
      </c>
    </row>
    <row r="44" spans="1:11">
      <c r="B44">
        <f t="shared" si="10"/>
        <v>25</v>
      </c>
      <c r="C44">
        <f t="shared" si="9"/>
        <v>1.0627316041945455E-10</v>
      </c>
      <c r="D44" s="13">
        <f t="shared" si="8"/>
        <v>0.41666666666666669</v>
      </c>
      <c r="E44">
        <f t="shared" si="7"/>
        <v>0.10627316041945455</v>
      </c>
    </row>
    <row r="45" spans="1:11">
      <c r="B45">
        <f t="shared" si="10"/>
        <v>30</v>
      </c>
      <c r="C45">
        <f t="shared" si="9"/>
        <v>1.0746576935870122E-10</v>
      </c>
      <c r="D45" s="13">
        <f t="shared" si="8"/>
        <v>0.5</v>
      </c>
      <c r="E45">
        <f t="shared" si="7"/>
        <v>0.10746576935870122</v>
      </c>
    </row>
    <row r="46" spans="1:11">
      <c r="B46">
        <f t="shared" si="10"/>
        <v>35</v>
      </c>
      <c r="C46">
        <f t="shared" si="9"/>
        <v>1.0863850331499504E-10</v>
      </c>
      <c r="D46" s="13">
        <f t="shared" si="8"/>
        <v>0.58333333333333337</v>
      </c>
      <c r="E46">
        <f t="shared" si="7"/>
        <v>0.10863850331499504</v>
      </c>
    </row>
    <row r="47" spans="1:11">
      <c r="B47">
        <f t="shared" si="10"/>
        <v>40</v>
      </c>
      <c r="C47">
        <f t="shared" si="9"/>
        <v>1.0979169350750966E-10</v>
      </c>
      <c r="D47" s="13">
        <f t="shared" si="8"/>
        <v>0.66666666666666663</v>
      </c>
      <c r="E47">
        <f t="shared" si="7"/>
        <v>0.10979169350750967</v>
      </c>
    </row>
    <row r="48" spans="1:11">
      <c r="B48">
        <f t="shared" si="10"/>
        <v>45</v>
      </c>
      <c r="C48">
        <f t="shared" si="9"/>
        <v>1.1092566563560823E-10</v>
      </c>
      <c r="D48" s="13">
        <f t="shared" si="8"/>
        <v>0.75</v>
      </c>
      <c r="E48">
        <f t="shared" si="7"/>
        <v>0.11092566563560823</v>
      </c>
    </row>
    <row r="49" spans="2:5">
      <c r="B49">
        <f t="shared" si="10"/>
        <v>50</v>
      </c>
      <c r="C49">
        <f t="shared" si="9"/>
        <v>1.120407399708316E-10</v>
      </c>
      <c r="D49" s="13">
        <f t="shared" si="8"/>
        <v>0.83333333333333337</v>
      </c>
      <c r="E49">
        <f t="shared" si="7"/>
        <v>0.11204073997083161</v>
      </c>
    </row>
    <row r="50" spans="2:5">
      <c r="B50">
        <f t="shared" si="10"/>
        <v>55</v>
      </c>
      <c r="C50">
        <f t="shared" si="9"/>
        <v>1.1313723144735384E-10</v>
      </c>
      <c r="D50" s="13">
        <f t="shared" si="8"/>
        <v>0.91666666666666663</v>
      </c>
      <c r="E50">
        <f t="shared" si="7"/>
        <v>0.11313723144735384</v>
      </c>
    </row>
    <row r="51" spans="2:5">
      <c r="B51">
        <f t="shared" si="10"/>
        <v>60</v>
      </c>
      <c r="C51">
        <f t="shared" si="9"/>
        <v>1.1421544975093005E-10</v>
      </c>
      <c r="D51" s="13">
        <f t="shared" si="8"/>
        <v>1</v>
      </c>
      <c r="E51">
        <f t="shared" si="7"/>
        <v>0.11421544975093005</v>
      </c>
    </row>
    <row r="52" spans="2:5">
      <c r="B52">
        <f t="shared" si="10"/>
        <v>65</v>
      </c>
      <c r="C52">
        <f t="shared" si="9"/>
        <v>1.15275699406362E-10</v>
      </c>
      <c r="D52" s="13">
        <f t="shared" si="8"/>
        <v>1.0833333333333333</v>
      </c>
      <c r="E52">
        <f t="shared" si="7"/>
        <v>0.11527569940636199</v>
      </c>
    </row>
    <row r="53" spans="2:5">
      <c r="B53">
        <f t="shared" si="10"/>
        <v>70</v>
      </c>
      <c r="C53">
        <f t="shared" si="9"/>
        <v>1.1631827986350602E-10</v>
      </c>
      <c r="D53" s="13">
        <f t="shared" si="8"/>
        <v>1.1666666666666667</v>
      </c>
      <c r="E53">
        <f t="shared" si="7"/>
        <v>0.11631827986350601</v>
      </c>
    </row>
    <row r="54" spans="2:5">
      <c r="B54">
        <f t="shared" si="10"/>
        <v>75</v>
      </c>
      <c r="C54">
        <f t="shared" si="9"/>
        <v>1.1734348558184773E-10</v>
      </c>
      <c r="D54" s="13">
        <f t="shared" si="8"/>
        <v>1.25</v>
      </c>
      <c r="E54">
        <f t="shared" si="7"/>
        <v>0.11734348558184773</v>
      </c>
    </row>
    <row r="55" spans="2:5">
      <c r="B55">
        <f t="shared" si="10"/>
        <v>80</v>
      </c>
      <c r="C55">
        <f t="shared" si="9"/>
        <v>1.1835160611366712E-10</v>
      </c>
      <c r="D55" s="13">
        <f t="shared" si="8"/>
        <v>1.3333333333333333</v>
      </c>
      <c r="E55">
        <f t="shared" si="7"/>
        <v>0.11835160611366712</v>
      </c>
    </row>
    <row r="56" spans="2:5">
      <c r="B56">
        <f t="shared" si="10"/>
        <v>85</v>
      </c>
      <c r="C56">
        <f t="shared" si="9"/>
        <v>1.1934292618581782E-10</v>
      </c>
      <c r="D56" s="13">
        <f t="shared" si="8"/>
        <v>1.4166666666666667</v>
      </c>
      <c r="E56">
        <f t="shared" si="7"/>
        <v>0.11934292618581782</v>
      </c>
    </row>
    <row r="57" spans="2:5">
      <c r="B57">
        <f t="shared" si="10"/>
        <v>90</v>
      </c>
      <c r="C57">
        <f t="shared" si="9"/>
        <v>1.2031772578014343E-10</v>
      </c>
      <c r="D57" s="13">
        <f t="shared" si="8"/>
        <v>1.5</v>
      </c>
      <c r="E57">
        <f t="shared" si="7"/>
        <v>0.12031772578014342</v>
      </c>
    </row>
    <row r="58" spans="2:5">
      <c r="B58">
        <f t="shared" si="10"/>
        <v>95</v>
      </c>
      <c r="C58">
        <f t="shared" si="9"/>
        <v>1.2127628021255377E-10</v>
      </c>
      <c r="D58" s="13">
        <f t="shared" si="8"/>
        <v>1.5833333333333333</v>
      </c>
      <c r="E58">
        <f t="shared" si="7"/>
        <v>0.12127628021255377</v>
      </c>
    </row>
    <row r="59" spans="2:5">
      <c r="B59">
        <f t="shared" si="10"/>
        <v>100</v>
      </c>
      <c r="C59">
        <f t="shared" si="9"/>
        <v>1.222188602107832E-10</v>
      </c>
      <c r="D59" s="13">
        <f t="shared" si="8"/>
        <v>1.6666666666666667</v>
      </c>
      <c r="E59">
        <f t="shared" si="7"/>
        <v>0.12221886021078321</v>
      </c>
    </row>
    <row r="60" spans="2:5">
      <c r="B60">
        <f t="shared" si="10"/>
        <v>105</v>
      </c>
      <c r="C60">
        <f t="shared" si="9"/>
        <v>1.2314573199085327E-10</v>
      </c>
      <c r="D60" s="13">
        <f t="shared" si="8"/>
        <v>1.75</v>
      </c>
      <c r="E60">
        <f t="shared" si="7"/>
        <v>0.12314573199085327</v>
      </c>
    </row>
    <row r="61" spans="2:5">
      <c r="B61">
        <f t="shared" si="10"/>
        <v>110</v>
      </c>
      <c r="C61">
        <f t="shared" si="9"/>
        <v>1.2405715733226089E-10</v>
      </c>
      <c r="D61" s="13">
        <f t="shared" si="8"/>
        <v>1.8333333333333333</v>
      </c>
      <c r="E61">
        <f t="shared" si="7"/>
        <v>0.12405715733226089</v>
      </c>
    </row>
    <row r="62" spans="2:5">
      <c r="B62">
        <f t="shared" si="10"/>
        <v>115</v>
      </c>
      <c r="C62">
        <f t="shared" si="9"/>
        <v>1.2495339365191361E-10</v>
      </c>
      <c r="D62" s="13">
        <f t="shared" si="8"/>
        <v>1.9166666666666667</v>
      </c>
      <c r="E62">
        <f t="shared" si="7"/>
        <v>0.12495339365191362</v>
      </c>
    </row>
    <row r="63" spans="2:5">
      <c r="B63" s="16">
        <f t="shared" si="10"/>
        <v>120</v>
      </c>
      <c r="C63">
        <f t="shared" si="9"/>
        <v>1.2583469407683283E-10</v>
      </c>
      <c r="D63" s="13">
        <f t="shared" si="8"/>
        <v>2</v>
      </c>
      <c r="E63">
        <f t="shared" si="7"/>
        <v>0.12583469407683281</v>
      </c>
    </row>
    <row r="64" spans="2:5">
      <c r="B64">
        <f>B63+2</f>
        <v>122</v>
      </c>
      <c r="C64">
        <f>$D$36*EXP(-$D$32*(B64-120))+(1/$D$32)*($D$33+$D$34*((B64-120)-1/$D$32))</f>
        <v>1.3297406272266095E-10</v>
      </c>
      <c r="D64" s="13">
        <f t="shared" si="8"/>
        <v>2.0333333333333332</v>
      </c>
      <c r="E64">
        <f t="shared" si="7"/>
        <v>0.13297406272266096</v>
      </c>
    </row>
    <row r="65" spans="2:5">
      <c r="B65">
        <f t="shared" ref="B65:B93" si="11">B64+2</f>
        <v>124</v>
      </c>
      <c r="C65">
        <f>$D$36*EXP(-$D$32*(B65-120))+(1/$D$32)*($D$33+$D$34*((B65-120)-1/$D$32))</f>
        <v>1.5363234938171924E-10</v>
      </c>
      <c r="D65" s="13">
        <f t="shared" si="8"/>
        <v>2.0666666666666669</v>
      </c>
      <c r="E65">
        <f t="shared" si="7"/>
        <v>0.15363234938171924</v>
      </c>
    </row>
    <row r="66" spans="2:5">
      <c r="B66">
        <f t="shared" si="11"/>
        <v>126</v>
      </c>
      <c r="C66">
        <f t="shared" ref="C66:C93" si="12">$D$36*EXP(-$D$32*(B66-120))+(1/$D$32)*($D$33+$D$34*((B66-120)-1/$D$32))</f>
        <v>1.8771898164785447E-10</v>
      </c>
      <c r="D66" s="13">
        <f t="shared" si="8"/>
        <v>2.1</v>
      </c>
      <c r="E66">
        <f t="shared" si="7"/>
        <v>0.18771898164785447</v>
      </c>
    </row>
    <row r="67" spans="2:5">
      <c r="B67">
        <f t="shared" si="11"/>
        <v>128</v>
      </c>
      <c r="C67">
        <f t="shared" si="12"/>
        <v>2.351439939210775E-10</v>
      </c>
      <c r="D67" s="13">
        <f t="shared" si="8"/>
        <v>2.1333333333333333</v>
      </c>
      <c r="E67">
        <f t="shared" si="7"/>
        <v>0.23514399392107752</v>
      </c>
    </row>
    <row r="68" spans="2:5">
      <c r="B68">
        <f t="shared" si="11"/>
        <v>130</v>
      </c>
      <c r="C68">
        <f t="shared" si="12"/>
        <v>2.9581802334178588E-10</v>
      </c>
      <c r="D68" s="13">
        <f t="shared" si="8"/>
        <v>2.1666666666666665</v>
      </c>
      <c r="E68">
        <f t="shared" si="7"/>
        <v>0.29581802334178586</v>
      </c>
    </row>
    <row r="69" spans="2:5">
      <c r="B69">
        <f t="shared" si="11"/>
        <v>132</v>
      </c>
      <c r="C69">
        <f t="shared" si="12"/>
        <v>3.6965230575306367E-10</v>
      </c>
      <c r="D69" s="13">
        <f t="shared" si="8"/>
        <v>2.2000000000000002</v>
      </c>
      <c r="E69">
        <f t="shared" si="7"/>
        <v>0.36965230575306368</v>
      </c>
    </row>
    <row r="70" spans="2:5">
      <c r="B70">
        <f t="shared" si="11"/>
        <v>134</v>
      </c>
      <c r="C70">
        <f t="shared" si="12"/>
        <v>4.5655867168918635E-10</v>
      </c>
      <c r="D70" s="13">
        <f t="shared" si="8"/>
        <v>2.2333333333333334</v>
      </c>
      <c r="E70">
        <f t="shared" si="7"/>
        <v>0.45655867168918635</v>
      </c>
    </row>
    <row r="71" spans="2:5">
      <c r="B71">
        <f t="shared" si="11"/>
        <v>136</v>
      </c>
      <c r="C71">
        <f t="shared" si="12"/>
        <v>5.5644954239138959E-10</v>
      </c>
      <c r="D71" s="13">
        <f t="shared" si="8"/>
        <v>2.2666666666666666</v>
      </c>
      <c r="E71">
        <f t="shared" si="7"/>
        <v>0.55644954239138955</v>
      </c>
    </row>
    <row r="72" spans="2:5">
      <c r="B72">
        <f t="shared" si="11"/>
        <v>138</v>
      </c>
      <c r="C72">
        <f t="shared" si="12"/>
        <v>6.6923792585074308E-10</v>
      </c>
      <c r="D72" s="13">
        <f t="shared" si="8"/>
        <v>2.2999999999999998</v>
      </c>
      <c r="E72">
        <f t="shared" si="7"/>
        <v>0.66923792585074304</v>
      </c>
    </row>
    <row r="73" spans="2:5">
      <c r="B73">
        <f t="shared" si="11"/>
        <v>140</v>
      </c>
      <c r="C73">
        <f t="shared" si="12"/>
        <v>7.9483741287654122E-10</v>
      </c>
      <c r="D73" s="13">
        <f t="shared" si="8"/>
        <v>2.3333333333333335</v>
      </c>
      <c r="E73">
        <f t="shared" si="7"/>
        <v>0.79483741287654119</v>
      </c>
    </row>
    <row r="74" spans="2:5">
      <c r="B74">
        <f t="shared" si="11"/>
        <v>142</v>
      </c>
      <c r="C74">
        <f t="shared" si="12"/>
        <v>9.3316217319206358E-10</v>
      </c>
      <c r="D74" s="13">
        <f t="shared" si="8"/>
        <v>2.3666666666666667</v>
      </c>
      <c r="E74">
        <f t="shared" si="7"/>
        <v>0.93316217319206363</v>
      </c>
    </row>
    <row r="75" spans="2:5">
      <c r="B75">
        <f t="shared" si="11"/>
        <v>144</v>
      </c>
      <c r="C75">
        <f t="shared" si="12"/>
        <v>1.0841269515557993E-9</v>
      </c>
      <c r="D75" s="13">
        <f t="shared" si="8"/>
        <v>2.4</v>
      </c>
      <c r="E75">
        <f t="shared" si="7"/>
        <v>1.0841269515557992</v>
      </c>
    </row>
    <row r="76" spans="2:5">
      <c r="B76">
        <f t="shared" si="11"/>
        <v>146</v>
      </c>
      <c r="C76">
        <f t="shared" si="12"/>
        <v>1.2476470639089293E-9</v>
      </c>
      <c r="D76" s="13">
        <f t="shared" si="8"/>
        <v>2.4333333333333331</v>
      </c>
      <c r="E76">
        <f t="shared" si="7"/>
        <v>1.2476470639089292</v>
      </c>
    </row>
    <row r="77" spans="2:5">
      <c r="B77">
        <f t="shared" si="11"/>
        <v>148</v>
      </c>
      <c r="C77">
        <f t="shared" si="12"/>
        <v>1.4236383935486966E-9</v>
      </c>
      <c r="D77" s="13">
        <f t="shared" si="8"/>
        <v>2.4666666666666668</v>
      </c>
      <c r="E77">
        <f t="shared" si="7"/>
        <v>1.4236383935486965</v>
      </c>
    </row>
    <row r="78" spans="2:5">
      <c r="B78">
        <f t="shared" si="11"/>
        <v>150</v>
      </c>
      <c r="C78">
        <f t="shared" si="12"/>
        <v>1.6120173873271335E-9</v>
      </c>
      <c r="D78" s="13">
        <f t="shared" si="8"/>
        <v>2.5</v>
      </c>
      <c r="E78">
        <f t="shared" si="7"/>
        <v>1.6120173873271335</v>
      </c>
    </row>
    <row r="79" spans="2:5">
      <c r="B79">
        <f t="shared" si="11"/>
        <v>152</v>
      </c>
      <c r="C79">
        <f t="shared" si="12"/>
        <v>1.8127010518755717E-9</v>
      </c>
      <c r="D79" s="13">
        <f t="shared" si="8"/>
        <v>2.5333333333333332</v>
      </c>
      <c r="E79">
        <f t="shared" si="7"/>
        <v>1.8127010518755717</v>
      </c>
    </row>
    <row r="80" spans="2:5">
      <c r="B80">
        <f t="shared" si="11"/>
        <v>154</v>
      </c>
      <c r="C80">
        <f t="shared" si="12"/>
        <v>2.025606949854139E-9</v>
      </c>
      <c r="D80" s="13">
        <f t="shared" si="8"/>
        <v>2.5666666666666669</v>
      </c>
      <c r="E80">
        <f t="shared" si="7"/>
        <v>2.0256069498541391</v>
      </c>
    </row>
    <row r="81" spans="2:5">
      <c r="B81">
        <f t="shared" si="11"/>
        <v>156</v>
      </c>
      <c r="C81">
        <f t="shared" si="12"/>
        <v>2.2506531962268256E-9</v>
      </c>
      <c r="D81" s="13">
        <f t="shared" si="8"/>
        <v>2.6</v>
      </c>
      <c r="E81">
        <f t="shared" si="7"/>
        <v>2.2506531962268257</v>
      </c>
    </row>
    <row r="82" spans="2:5">
      <c r="B82">
        <f t="shared" si="11"/>
        <v>158</v>
      </c>
      <c r="C82">
        <f t="shared" si="12"/>
        <v>2.487758454560851E-9</v>
      </c>
      <c r="D82" s="13">
        <f t="shared" si="8"/>
        <v>2.6333333333333333</v>
      </c>
      <c r="E82">
        <f t="shared" si="7"/>
        <v>2.4877584545608511</v>
      </c>
    </row>
    <row r="83" spans="2:5">
      <c r="B83">
        <f t="shared" si="11"/>
        <v>160</v>
      </c>
      <c r="C83">
        <f t="shared" si="12"/>
        <v>2.7368419333516518E-9</v>
      </c>
      <c r="D83" s="13">
        <f t="shared" si="8"/>
        <v>2.6666666666666665</v>
      </c>
      <c r="E83">
        <f t="shared" si="7"/>
        <v>2.736841933351652</v>
      </c>
    </row>
    <row r="84" spans="2:5">
      <c r="B84">
        <f t="shared" si="11"/>
        <v>162</v>
      </c>
      <c r="C84">
        <f t="shared" si="12"/>
        <v>2.9978233823714293E-9</v>
      </c>
      <c r="D84" s="13">
        <f t="shared" si="8"/>
        <v>2.7</v>
      </c>
      <c r="E84">
        <f t="shared" si="7"/>
        <v>2.9978233823714291</v>
      </c>
    </row>
    <row r="85" spans="2:5">
      <c r="B85">
        <f t="shared" si="11"/>
        <v>164</v>
      </c>
      <c r="C85">
        <f t="shared" si="12"/>
        <v>3.2706230890433713E-9</v>
      </c>
      <c r="D85" s="13">
        <f t="shared" si="8"/>
        <v>2.7333333333333334</v>
      </c>
      <c r="E85">
        <f t="shared" si="7"/>
        <v>3.2706230890433714</v>
      </c>
    </row>
    <row r="86" spans="2:5">
      <c r="B86">
        <f t="shared" si="11"/>
        <v>166</v>
      </c>
      <c r="C86">
        <f t="shared" si="12"/>
        <v>3.5551618748392748E-9</v>
      </c>
      <c r="D86" s="13">
        <f t="shared" si="8"/>
        <v>2.7666666666666666</v>
      </c>
      <c r="E86">
        <f t="shared" si="7"/>
        <v>3.5551618748392748</v>
      </c>
    </row>
    <row r="87" spans="2:5">
      <c r="B87">
        <f t="shared" si="11"/>
        <v>168</v>
      </c>
      <c r="C87">
        <f t="shared" si="12"/>
        <v>3.8513610917016779E-9</v>
      </c>
      <c r="D87" s="13">
        <f t="shared" si="8"/>
        <v>2.8</v>
      </c>
      <c r="E87">
        <f t="shared" si="7"/>
        <v>3.8513610917016781</v>
      </c>
    </row>
    <row r="88" spans="2:5">
      <c r="B88">
        <f t="shared" si="11"/>
        <v>170</v>
      </c>
      <c r="C88">
        <f t="shared" si="12"/>
        <v>4.1591426184896045E-9</v>
      </c>
      <c r="D88" s="13">
        <f t="shared" si="8"/>
        <v>2.8333333333333335</v>
      </c>
      <c r="E88">
        <f t="shared" si="7"/>
        <v>4.1591426184896045</v>
      </c>
    </row>
    <row r="89" spans="2:5">
      <c r="B89">
        <f t="shared" si="11"/>
        <v>172</v>
      </c>
      <c r="C89">
        <f t="shared" si="12"/>
        <v>4.4784288574489772E-9</v>
      </c>
      <c r="D89" s="13">
        <f t="shared" si="8"/>
        <v>2.8666666666666667</v>
      </c>
      <c r="E89">
        <f t="shared" si="7"/>
        <v>4.4784288574489768</v>
      </c>
    </row>
    <row r="90" spans="2:5">
      <c r="B90">
        <f t="shared" si="11"/>
        <v>174</v>
      </c>
      <c r="C90">
        <f t="shared" si="12"/>
        <v>4.8091427307052664E-9</v>
      </c>
      <c r="D90" s="13">
        <f t="shared" si="8"/>
        <v>2.9</v>
      </c>
      <c r="E90">
        <f t="shared" si="7"/>
        <v>4.8091427307052665</v>
      </c>
    </row>
    <row r="91" spans="2:5">
      <c r="B91">
        <f t="shared" si="11"/>
        <v>176</v>
      </c>
      <c r="C91">
        <f t="shared" si="12"/>
        <v>5.1512076767813373E-9</v>
      </c>
      <c r="D91" s="13">
        <f t="shared" si="8"/>
        <v>2.9333333333333331</v>
      </c>
      <c r="E91">
        <f t="shared" si="7"/>
        <v>5.1512076767813371</v>
      </c>
    </row>
    <row r="92" spans="2:5">
      <c r="B92">
        <f t="shared" si="11"/>
        <v>178</v>
      </c>
      <c r="C92">
        <f t="shared" si="12"/>
        <v>5.5045476471372678E-9</v>
      </c>
      <c r="D92" s="13">
        <f t="shared" si="8"/>
        <v>2.9666666666666668</v>
      </c>
      <c r="E92">
        <f t="shared" si="7"/>
        <v>5.5045476471372679</v>
      </c>
    </row>
    <row r="93" spans="2:5">
      <c r="B93" s="16">
        <f t="shared" si="11"/>
        <v>180</v>
      </c>
      <c r="C93">
        <f t="shared" si="12"/>
        <v>5.8690871027337765E-9</v>
      </c>
      <c r="D93" s="13">
        <f t="shared" si="8"/>
        <v>3</v>
      </c>
      <c r="E93">
        <f t="shared" si="7"/>
        <v>5.8690871027337765</v>
      </c>
    </row>
    <row r="94" spans="2:5">
      <c r="B94">
        <f>B93+5</f>
        <v>185</v>
      </c>
      <c r="C94">
        <f>$E$36*EXP(-$E$32*(B94-180))+(1/$E$32)*($E$33+$E$34*((B94-180)-1/$E$32))</f>
        <v>6.7866408703587962E-9</v>
      </c>
      <c r="D94" s="13">
        <f t="shared" si="8"/>
        <v>3.0833333333333335</v>
      </c>
      <c r="E94">
        <f t="shared" si="7"/>
        <v>6.7866408703587959</v>
      </c>
    </row>
    <row r="95" spans="2:5">
      <c r="B95">
        <f t="shared" ref="B95:B158" si="13">B94+5</f>
        <v>190</v>
      </c>
      <c r="C95">
        <f t="shared" ref="C95:C104" si="14">$E$36*EXP(-$E$32*(B95-180))+(1/$E$32)*($E$33+$E$34*((B95-180)-1/$E$32))</f>
        <v>7.6889034852096377E-9</v>
      </c>
      <c r="D95" s="13">
        <f t="shared" si="8"/>
        <v>3.1666666666666665</v>
      </c>
      <c r="E95">
        <f t="shared" si="7"/>
        <v>7.6889034852096376</v>
      </c>
    </row>
    <row r="96" spans="2:5">
      <c r="B96">
        <f t="shared" si="13"/>
        <v>195</v>
      </c>
      <c r="C96">
        <f t="shared" si="14"/>
        <v>8.5761297763343711E-9</v>
      </c>
      <c r="D96" s="13">
        <f t="shared" si="8"/>
        <v>3.25</v>
      </c>
      <c r="E96">
        <f t="shared" si="7"/>
        <v>8.5761297763343709</v>
      </c>
    </row>
    <row r="97" spans="2:5">
      <c r="B97">
        <f t="shared" si="13"/>
        <v>200</v>
      </c>
      <c r="C97">
        <f t="shared" si="14"/>
        <v>9.4485703260218657E-9</v>
      </c>
      <c r="D97" s="13">
        <f t="shared" si="8"/>
        <v>3.3333333333333335</v>
      </c>
      <c r="E97">
        <f t="shared" si="7"/>
        <v>9.4485703260218656</v>
      </c>
    </row>
    <row r="98" spans="2:5">
      <c r="B98">
        <f t="shared" si="13"/>
        <v>205</v>
      </c>
      <c r="C98">
        <f t="shared" si="14"/>
        <v>1.0306471540574608E-8</v>
      </c>
      <c r="D98" s="13">
        <f t="shared" si="8"/>
        <v>3.4166666666666665</v>
      </c>
      <c r="E98">
        <f t="shared" si="7"/>
        <v>10.306471540574607</v>
      </c>
    </row>
    <row r="99" spans="2:5">
      <c r="B99">
        <f t="shared" si="13"/>
        <v>210</v>
      </c>
      <c r="C99">
        <f t="shared" si="14"/>
        <v>1.1150075719902008E-8</v>
      </c>
      <c r="D99" s="13">
        <f t="shared" si="8"/>
        <v>3.5</v>
      </c>
      <c r="E99">
        <f t="shared" si="7"/>
        <v>11.150075719902009</v>
      </c>
    </row>
    <row r="100" spans="2:5">
      <c r="B100">
        <f t="shared" si="13"/>
        <v>215</v>
      </c>
      <c r="C100">
        <f t="shared" si="14"/>
        <v>1.1979621125953998E-8</v>
      </c>
      <c r="D100" s="13">
        <f t="shared" si="8"/>
        <v>3.5833333333333335</v>
      </c>
      <c r="E100">
        <f t="shared" si="7"/>
        <v>11.979621125953997</v>
      </c>
    </row>
    <row r="101" spans="2:5">
      <c r="B101">
        <f t="shared" si="13"/>
        <v>220</v>
      </c>
      <c r="C101">
        <f t="shared" si="14"/>
        <v>1.2795342050014158E-8</v>
      </c>
      <c r="D101" s="13">
        <f t="shared" si="8"/>
        <v>3.6666666666666665</v>
      </c>
      <c r="E101">
        <f t="shared" si="7"/>
        <v>12.795342050014158</v>
      </c>
    </row>
    <row r="102" spans="2:5">
      <c r="B102">
        <f t="shared" si="13"/>
        <v>225</v>
      </c>
      <c r="C102">
        <f t="shared" si="14"/>
        <v>1.359746887887139E-8</v>
      </c>
      <c r="D102" s="13">
        <f t="shared" si="8"/>
        <v>3.75</v>
      </c>
      <c r="E102">
        <f t="shared" si="7"/>
        <v>13.597468878871389</v>
      </c>
    </row>
    <row r="103" spans="2:5">
      <c r="B103">
        <f t="shared" si="13"/>
        <v>230</v>
      </c>
      <c r="C103">
        <f t="shared" si="14"/>
        <v>1.4386228159888812E-8</v>
      </c>
      <c r="D103" s="13">
        <f t="shared" si="8"/>
        <v>3.8333333333333335</v>
      </c>
      <c r="E103">
        <f t="shared" ref="E103:E166" si="15">C103*10^9</f>
        <v>14.386228159888812</v>
      </c>
    </row>
    <row r="104" spans="2:5">
      <c r="B104">
        <f t="shared" si="13"/>
        <v>235</v>
      </c>
      <c r="C104">
        <f t="shared" si="14"/>
        <v>1.5161842664988298E-8</v>
      </c>
      <c r="D104" s="13">
        <f t="shared" ref="D104:D167" si="16">B104/60</f>
        <v>3.9166666666666665</v>
      </c>
      <c r="E104">
        <f t="shared" si="15"/>
        <v>15.161842664988299</v>
      </c>
    </row>
    <row r="105" spans="2:5">
      <c r="B105" s="16">
        <f t="shared" si="13"/>
        <v>240</v>
      </c>
      <c r="C105">
        <f>$E$36*EXP(-$E$32*(B105-180))+(1/$E$32)*($E$33+$E$34*((B105-180)-1/$E$32))</f>
        <v>1.5924531453568684E-8</v>
      </c>
      <c r="D105" s="13">
        <f t="shared" si="16"/>
        <v>4</v>
      </c>
      <c r="E105">
        <f t="shared" si="15"/>
        <v>15.924531453568685</v>
      </c>
    </row>
    <row r="106" spans="2:5">
      <c r="B106">
        <f t="shared" si="13"/>
        <v>245</v>
      </c>
      <c r="C106">
        <f>$F$36*EXP(-$F$32*(B106-240))+(1/$F$32)*($F$33+$F$34*((B106-240)-1/$F$32))</f>
        <v>1.6685085297331108E-8</v>
      </c>
      <c r="D106" s="13">
        <f t="shared" si="16"/>
        <v>4.083333333333333</v>
      </c>
      <c r="E106">
        <f t="shared" si="15"/>
        <v>16.685085297331106</v>
      </c>
    </row>
    <row r="107" spans="2:5">
      <c r="B107">
        <f t="shared" si="13"/>
        <v>250</v>
      </c>
      <c r="C107">
        <f t="shared" ref="C107:C117" si="17">$F$36*EXP(-$F$32*(B107-240))+(1/$F$32)*($F$33+$F$34*((B107-240)-1/$F$32))</f>
        <v>1.7454056062492665E-8</v>
      </c>
      <c r="D107" s="13">
        <f t="shared" si="16"/>
        <v>4.166666666666667</v>
      </c>
      <c r="E107">
        <f t="shared" si="15"/>
        <v>17.454056062492665</v>
      </c>
    </row>
    <row r="108" spans="2:5">
      <c r="B108">
        <f t="shared" si="13"/>
        <v>255</v>
      </c>
      <c r="C108">
        <f t="shared" si="17"/>
        <v>1.823130347996446E-8</v>
      </c>
      <c r="D108" s="13">
        <f t="shared" si="16"/>
        <v>4.25</v>
      </c>
      <c r="E108">
        <f t="shared" si="15"/>
        <v>18.23130347996446</v>
      </c>
    </row>
    <row r="109" spans="2:5">
      <c r="B109">
        <f t="shared" si="13"/>
        <v>260</v>
      </c>
      <c r="C109">
        <f t="shared" si="17"/>
        <v>1.9016689618260212E-8</v>
      </c>
      <c r="D109" s="13">
        <f t="shared" si="16"/>
        <v>4.333333333333333</v>
      </c>
      <c r="E109">
        <f t="shared" si="15"/>
        <v>19.016689618260212</v>
      </c>
    </row>
    <row r="110" spans="2:5">
      <c r="B110">
        <f t="shared" si="13"/>
        <v>265</v>
      </c>
      <c r="C110">
        <f t="shared" si="17"/>
        <v>1.9810078844539717E-8</v>
      </c>
      <c r="D110" s="13">
        <f t="shared" si="16"/>
        <v>4.416666666666667</v>
      </c>
      <c r="E110">
        <f t="shared" si="15"/>
        <v>19.810078844539717</v>
      </c>
    </row>
    <row r="111" spans="2:5">
      <c r="B111">
        <f t="shared" si="13"/>
        <v>270</v>
      </c>
      <c r="C111">
        <f t="shared" si="17"/>
        <v>2.061133778630175E-8</v>
      </c>
      <c r="D111" s="13">
        <f t="shared" si="16"/>
        <v>4.5</v>
      </c>
      <c r="E111">
        <f t="shared" si="15"/>
        <v>20.61133778630175</v>
      </c>
    </row>
    <row r="112" spans="2:5">
      <c r="B112">
        <f t="shared" si="13"/>
        <v>275</v>
      </c>
      <c r="C112">
        <f t="shared" si="17"/>
        <v>2.1420335293715107E-8</v>
      </c>
      <c r="D112" s="13">
        <f t="shared" si="16"/>
        <v>4.583333333333333</v>
      </c>
      <c r="E112">
        <f t="shared" si="15"/>
        <v>21.420335293715105</v>
      </c>
    </row>
    <row r="113" spans="2:5">
      <c r="B113">
        <f t="shared" si="13"/>
        <v>280</v>
      </c>
      <c r="C113">
        <f t="shared" si="17"/>
        <v>2.2236942402577582E-8</v>
      </c>
      <c r="D113" s="13">
        <f t="shared" si="16"/>
        <v>4.666666666666667</v>
      </c>
      <c r="E113">
        <f t="shared" si="15"/>
        <v>22.236942402577583</v>
      </c>
    </row>
    <row r="114" spans="2:5">
      <c r="B114">
        <f t="shared" si="13"/>
        <v>285</v>
      </c>
      <c r="C114">
        <f t="shared" si="17"/>
        <v>2.3061032297892144E-8</v>
      </c>
      <c r="D114" s="13">
        <f t="shared" si="16"/>
        <v>4.75</v>
      </c>
      <c r="E114">
        <f t="shared" si="15"/>
        <v>23.061032297892144</v>
      </c>
    </row>
    <row r="115" spans="2:5">
      <c r="B115">
        <f t="shared" si="13"/>
        <v>290</v>
      </c>
      <c r="C115">
        <f t="shared" si="17"/>
        <v>2.3892480278050189E-8</v>
      </c>
      <c r="D115" s="13">
        <f t="shared" si="16"/>
        <v>4.833333333333333</v>
      </c>
      <c r="E115">
        <f t="shared" si="15"/>
        <v>23.89248027805019</v>
      </c>
    </row>
    <row r="116" spans="2:5">
      <c r="B116">
        <f t="shared" si="13"/>
        <v>295</v>
      </c>
      <c r="C116">
        <f t="shared" si="17"/>
        <v>2.4731163719611601E-8</v>
      </c>
      <c r="D116" s="13">
        <f t="shared" si="16"/>
        <v>4.916666666666667</v>
      </c>
      <c r="E116">
        <f t="shared" si="15"/>
        <v>24.731163719611601</v>
      </c>
    </row>
    <row r="117" spans="2:5">
      <c r="B117" s="16">
        <f t="shared" si="13"/>
        <v>300</v>
      </c>
      <c r="C117">
        <f t="shared" si="17"/>
        <v>2.5576962042671848E-8</v>
      </c>
      <c r="D117" s="13">
        <f t="shared" si="16"/>
        <v>5</v>
      </c>
      <c r="E117">
        <f t="shared" si="15"/>
        <v>25.576962042671848</v>
      </c>
    </row>
    <row r="118" spans="2:5">
      <c r="B118">
        <f t="shared" si="13"/>
        <v>305</v>
      </c>
      <c r="C118">
        <f>$G$36*EXP(-$G$32*(B118-300))+(1/$G$32)*($G$33+$G$34*((B118-300)-1/$G$32))</f>
        <v>2.6672281114329505E-8</v>
      </c>
      <c r="D118" s="13">
        <f t="shared" si="16"/>
        <v>5.083333333333333</v>
      </c>
      <c r="E118">
        <f t="shared" si="15"/>
        <v>26.672281114329504</v>
      </c>
    </row>
    <row r="119" spans="2:5">
      <c r="B119">
        <f t="shared" si="13"/>
        <v>310</v>
      </c>
      <c r="C119">
        <f t="shared" ref="C119:C141" si="18">$G$36*EXP(-$G$32*(B119-300))+(1/$G$32)*($G$33+$G$34*((B119-300)-1/$G$32))</f>
        <v>2.7749346551320567E-8</v>
      </c>
      <c r="D119" s="13">
        <f t="shared" si="16"/>
        <v>5.166666666666667</v>
      </c>
      <c r="E119">
        <f t="shared" si="15"/>
        <v>27.749346551320567</v>
      </c>
    </row>
    <row r="120" spans="2:5">
      <c r="B120">
        <f t="shared" si="13"/>
        <v>315</v>
      </c>
      <c r="C120">
        <f t="shared" si="18"/>
        <v>2.8808462552838801E-8</v>
      </c>
      <c r="D120" s="13">
        <f t="shared" si="16"/>
        <v>5.25</v>
      </c>
      <c r="E120">
        <f t="shared" si="15"/>
        <v>28.808462552838801</v>
      </c>
    </row>
    <row r="121" spans="2:5">
      <c r="B121">
        <f t="shared" si="13"/>
        <v>320</v>
      </c>
      <c r="C121">
        <f t="shared" si="18"/>
        <v>2.9849928248558916E-8</v>
      </c>
      <c r="D121" s="13">
        <f t="shared" si="16"/>
        <v>5.333333333333333</v>
      </c>
      <c r="E121">
        <f t="shared" si="15"/>
        <v>29.849928248558918</v>
      </c>
    </row>
    <row r="122" spans="2:5">
      <c r="B122">
        <f t="shared" si="13"/>
        <v>325</v>
      </c>
      <c r="C122">
        <f t="shared" si="18"/>
        <v>3.0874037783120716E-8</v>
      </c>
      <c r="D122" s="13">
        <f t="shared" si="16"/>
        <v>5.416666666666667</v>
      </c>
      <c r="E122">
        <f t="shared" si="15"/>
        <v>30.874037783120716</v>
      </c>
    </row>
    <row r="123" spans="2:5">
      <c r="B123">
        <f t="shared" si="13"/>
        <v>330</v>
      </c>
      <c r="C123">
        <f t="shared" si="18"/>
        <v>3.1881080399205343E-8</v>
      </c>
      <c r="D123" s="13">
        <f t="shared" si="16"/>
        <v>5.5</v>
      </c>
      <c r="E123">
        <f t="shared" si="15"/>
        <v>31.881080399205342</v>
      </c>
    </row>
    <row r="124" spans="2:5">
      <c r="B124">
        <f t="shared" si="13"/>
        <v>335</v>
      </c>
      <c r="C124">
        <f t="shared" si="18"/>
        <v>3.2871340519227074E-8</v>
      </c>
      <c r="D124" s="13">
        <f t="shared" si="16"/>
        <v>5.583333333333333</v>
      </c>
      <c r="E124">
        <f t="shared" si="15"/>
        <v>32.871340519227076</v>
      </c>
    </row>
    <row r="125" spans="2:5">
      <c r="B125">
        <f t="shared" si="13"/>
        <v>340</v>
      </c>
      <c r="C125">
        <f t="shared" si="18"/>
        <v>3.384509782566368E-8</v>
      </c>
      <c r="D125" s="13">
        <f t="shared" si="16"/>
        <v>5.666666666666667</v>
      </c>
      <c r="E125">
        <f t="shared" si="15"/>
        <v>33.845097825663679</v>
      </c>
    </row>
    <row r="126" spans="2:5">
      <c r="B126">
        <f t="shared" si="13"/>
        <v>345</v>
      </c>
      <c r="C126">
        <f t="shared" si="18"/>
        <v>3.4802627340048127E-8</v>
      </c>
      <c r="D126" s="13">
        <f t="shared" si="16"/>
        <v>5.75</v>
      </c>
      <c r="E126">
        <f t="shared" si="15"/>
        <v>34.802627340048126</v>
      </c>
    </row>
    <row r="127" spans="2:5">
      <c r="B127">
        <f t="shared" si="13"/>
        <v>350</v>
      </c>
      <c r="C127">
        <f t="shared" si="18"/>
        <v>3.5744199500643773E-8</v>
      </c>
      <c r="D127" s="13">
        <f t="shared" si="16"/>
        <v>5.833333333333333</v>
      </c>
      <c r="E127">
        <f t="shared" si="15"/>
        <v>35.744199500643774</v>
      </c>
    </row>
    <row r="128" spans="2:5">
      <c r="B128">
        <f t="shared" si="13"/>
        <v>355</v>
      </c>
      <c r="C128">
        <f t="shared" si="18"/>
        <v>3.6670080238825177E-8</v>
      </c>
      <c r="D128" s="13">
        <f t="shared" si="16"/>
        <v>5.916666666666667</v>
      </c>
      <c r="E128">
        <f t="shared" si="15"/>
        <v>36.670080238825179</v>
      </c>
    </row>
    <row r="129" spans="2:5">
      <c r="B129">
        <f t="shared" si="13"/>
        <v>360</v>
      </c>
      <c r="C129">
        <f t="shared" si="18"/>
        <v>3.7580531054185972E-8</v>
      </c>
      <c r="D129" s="13">
        <f t="shared" si="16"/>
        <v>6</v>
      </c>
      <c r="E129">
        <f t="shared" si="15"/>
        <v>37.580531054185968</v>
      </c>
    </row>
    <row r="130" spans="2:5">
      <c r="B130">
        <f t="shared" si="13"/>
        <v>365</v>
      </c>
      <c r="C130">
        <f t="shared" si="18"/>
        <v>3.847580908839511E-8</v>
      </c>
      <c r="D130" s="13">
        <f t="shared" si="16"/>
        <v>6.083333333333333</v>
      </c>
      <c r="E130">
        <f t="shared" si="15"/>
        <v>38.47580908839511</v>
      </c>
    </row>
    <row r="131" spans="2:5">
      <c r="B131">
        <f t="shared" si="13"/>
        <v>370</v>
      </c>
      <c r="C131">
        <f t="shared" si="18"/>
        <v>3.9356167197822171E-8</v>
      </c>
      <c r="D131" s="13">
        <f t="shared" si="16"/>
        <v>6.166666666666667</v>
      </c>
      <c r="E131">
        <f t="shared" si="15"/>
        <v>39.356167197822174</v>
      </c>
    </row>
    <row r="132" spans="2:5">
      <c r="B132">
        <f t="shared" si="13"/>
        <v>375</v>
      </c>
      <c r="C132">
        <f t="shared" si="18"/>
        <v>4.0221854024952533E-8</v>
      </c>
      <c r="D132" s="13">
        <f t="shared" si="16"/>
        <v>6.25</v>
      </c>
      <c r="E132">
        <f t="shared" si="15"/>
        <v>40.221854024952535</v>
      </c>
    </row>
    <row r="133" spans="2:5">
      <c r="B133">
        <f t="shared" si="13"/>
        <v>380</v>
      </c>
      <c r="C133">
        <f t="shared" si="18"/>
        <v>4.1073114068612193E-8</v>
      </c>
      <c r="D133" s="13">
        <f t="shared" si="16"/>
        <v>6.333333333333333</v>
      </c>
      <c r="E133">
        <f t="shared" si="15"/>
        <v>41.073114068612192</v>
      </c>
    </row>
    <row r="134" spans="2:5">
      <c r="B134">
        <f t="shared" si="13"/>
        <v>385</v>
      </c>
      <c r="C134">
        <f t="shared" si="18"/>
        <v>4.1910187753022467E-8</v>
      </c>
      <c r="D134" s="13">
        <f t="shared" si="16"/>
        <v>6.416666666666667</v>
      </c>
      <c r="E134">
        <f t="shared" si="15"/>
        <v>41.91018775302247</v>
      </c>
    </row>
    <row r="135" spans="2:5">
      <c r="B135">
        <f t="shared" si="13"/>
        <v>390</v>
      </c>
      <c r="C135">
        <f t="shared" si="18"/>
        <v>4.2733311495703771E-8</v>
      </c>
      <c r="D135" s="13">
        <f t="shared" si="16"/>
        <v>6.5</v>
      </c>
      <c r="E135">
        <f t="shared" si="15"/>
        <v>42.733311495703774</v>
      </c>
    </row>
    <row r="136" spans="2:5">
      <c r="B136">
        <f t="shared" si="13"/>
        <v>395</v>
      </c>
      <c r="C136">
        <f t="shared" si="18"/>
        <v>4.3542717774247817E-8</v>
      </c>
      <c r="D136" s="13">
        <f t="shared" si="16"/>
        <v>6.583333333333333</v>
      </c>
      <c r="E136">
        <f t="shared" si="15"/>
        <v>43.542717774247819</v>
      </c>
    </row>
    <row r="137" spans="2:5">
      <c r="B137">
        <f t="shared" si="13"/>
        <v>400</v>
      </c>
      <c r="C137">
        <f t="shared" si="18"/>
        <v>4.4338635191977056E-8</v>
      </c>
      <c r="D137" s="13">
        <f t="shared" si="16"/>
        <v>6.666666666666667</v>
      </c>
      <c r="E137">
        <f t="shared" si="15"/>
        <v>44.338635191977055</v>
      </c>
    </row>
    <row r="138" spans="2:5">
      <c r="B138">
        <f t="shared" si="13"/>
        <v>405</v>
      </c>
      <c r="C138">
        <f t="shared" si="18"/>
        <v>4.5121288542509849E-8</v>
      </c>
      <c r="D138" s="13">
        <f t="shared" si="16"/>
        <v>6.75</v>
      </c>
      <c r="E138">
        <f t="shared" si="15"/>
        <v>45.121288542509852</v>
      </c>
    </row>
    <row r="139" spans="2:5">
      <c r="B139">
        <f t="shared" si="13"/>
        <v>410</v>
      </c>
      <c r="C139">
        <f t="shared" si="18"/>
        <v>4.5890898873249693E-8</v>
      </c>
      <c r="D139" s="13">
        <f t="shared" si="16"/>
        <v>6.833333333333333</v>
      </c>
      <c r="E139">
        <f t="shared" si="15"/>
        <v>45.890898873249697</v>
      </c>
    </row>
    <row r="140" spans="2:5">
      <c r="B140">
        <f t="shared" si="13"/>
        <v>415</v>
      </c>
      <c r="C140">
        <f t="shared" si="18"/>
        <v>4.6647683547816398E-8</v>
      </c>
      <c r="D140" s="13">
        <f t="shared" si="16"/>
        <v>6.916666666666667</v>
      </c>
      <c r="E140">
        <f t="shared" si="15"/>
        <v>46.647683547816399</v>
      </c>
    </row>
    <row r="141" spans="2:5">
      <c r="B141" s="16">
        <f t="shared" si="13"/>
        <v>420</v>
      </c>
      <c r="C141">
        <f t="shared" si="18"/>
        <v>4.7391856307436781E-8</v>
      </c>
      <c r="D141" s="13">
        <f t="shared" si="16"/>
        <v>7</v>
      </c>
      <c r="E141">
        <f t="shared" si="15"/>
        <v>47.391856307436782</v>
      </c>
    </row>
    <row r="142" spans="2:5">
      <c r="B142">
        <f t="shared" si="13"/>
        <v>425</v>
      </c>
      <c r="C142">
        <f>$H$36*EXP(-$H$32*(B142-420))+(1/$H$32)*($H$33+$H$34*((B142-420)-1/$H$32))</f>
        <v>4.8060175153578582E-8</v>
      </c>
      <c r="D142" s="13">
        <f t="shared" si="16"/>
        <v>7.083333333333333</v>
      </c>
      <c r="E142">
        <f t="shared" si="15"/>
        <v>48.060175153578584</v>
      </c>
    </row>
    <row r="143" spans="2:5">
      <c r="B143">
        <f t="shared" si="13"/>
        <v>430</v>
      </c>
      <c r="C143">
        <f t="shared" ref="C143:C153" si="19">$H$36*EXP(-$H$32*(B143-420))+(1/$H$32)*($H$33+$H$34*((B143-420)-1/$H$32))</f>
        <v>4.8590806479061558E-8</v>
      </c>
      <c r="D143" s="13">
        <f t="shared" si="16"/>
        <v>7.166666666666667</v>
      </c>
      <c r="E143">
        <f t="shared" si="15"/>
        <v>48.590806479061555</v>
      </c>
    </row>
    <row r="144" spans="2:5">
      <c r="B144">
        <f t="shared" si="13"/>
        <v>435</v>
      </c>
      <c r="C144">
        <f>$H$36*EXP(-$H$32*(B144-420))+(1/$H$32)*($H$33+$H$34*((B144-420)-1/$H$32))</f>
        <v>4.8986044864309839E-8</v>
      </c>
      <c r="D144" s="13">
        <f t="shared" si="16"/>
        <v>7.25</v>
      </c>
      <c r="E144">
        <f t="shared" si="15"/>
        <v>48.986044864309839</v>
      </c>
    </row>
    <row r="145" spans="2:5">
      <c r="B145">
        <f t="shared" si="13"/>
        <v>440</v>
      </c>
      <c r="C145">
        <f t="shared" si="19"/>
        <v>4.924814665026708E-8</v>
      </c>
      <c r="D145" s="13">
        <f t="shared" si="16"/>
        <v>7.333333333333333</v>
      </c>
      <c r="E145">
        <f t="shared" si="15"/>
        <v>49.248146650267081</v>
      </c>
    </row>
    <row r="146" spans="2:5">
      <c r="B146">
        <f t="shared" si="13"/>
        <v>445</v>
      </c>
      <c r="C146">
        <f t="shared" si="19"/>
        <v>4.9379330575661578E-8</v>
      </c>
      <c r="D146" s="13">
        <f t="shared" si="16"/>
        <v>7.416666666666667</v>
      </c>
      <c r="E146">
        <f t="shared" si="15"/>
        <v>49.379330575661577</v>
      </c>
    </row>
    <row r="147" spans="2:5">
      <c r="B147">
        <f t="shared" si="13"/>
        <v>450</v>
      </c>
      <c r="C147">
        <f t="shared" si="19"/>
        <v>4.938177840365236E-8</v>
      </c>
      <c r="D147" s="13">
        <f t="shared" si="16"/>
        <v>7.5</v>
      </c>
      <c r="E147">
        <f t="shared" si="15"/>
        <v>49.381778403652362</v>
      </c>
    </row>
    <row r="148" spans="2:5">
      <c r="B148">
        <f t="shared" si="13"/>
        <v>455</v>
      </c>
      <c r="C148">
        <f t="shared" si="19"/>
        <v>4.9257635538032208E-8</v>
      </c>
      <c r="D148" s="13">
        <f t="shared" si="16"/>
        <v>7.583333333333333</v>
      </c>
      <c r="E148">
        <f t="shared" si="15"/>
        <v>49.257635538032204</v>
      </c>
    </row>
    <row r="149" spans="2:5">
      <c r="B149">
        <f t="shared" si="13"/>
        <v>460</v>
      </c>
      <c r="C149">
        <f t="shared" si="19"/>
        <v>4.9009011629160508E-8</v>
      </c>
      <c r="D149" s="13">
        <f t="shared" si="16"/>
        <v>7.666666666666667</v>
      </c>
      <c r="E149">
        <f t="shared" si="15"/>
        <v>49.009011629160511</v>
      </c>
    </row>
    <row r="150" spans="2:5">
      <c r="B150">
        <f t="shared" si="13"/>
        <v>465</v>
      </c>
      <c r="C150">
        <f t="shared" si="19"/>
        <v>4.8637981169799479E-8</v>
      </c>
      <c r="D150" s="13">
        <f t="shared" si="16"/>
        <v>7.75</v>
      </c>
      <c r="E150">
        <f t="shared" si="15"/>
        <v>48.637981169799481</v>
      </c>
    </row>
    <row r="151" spans="2:5">
      <c r="B151">
        <f t="shared" si="13"/>
        <v>470</v>
      </c>
      <c r="C151">
        <f t="shared" si="19"/>
        <v>4.8146584081019933E-8</v>
      </c>
      <c r="D151" s="13">
        <f t="shared" si="16"/>
        <v>7.833333333333333</v>
      </c>
      <c r="E151">
        <f t="shared" si="15"/>
        <v>48.146584081019931</v>
      </c>
    </row>
    <row r="152" spans="2:5">
      <c r="B152">
        <f t="shared" si="13"/>
        <v>475</v>
      </c>
      <c r="C152">
        <f t="shared" si="19"/>
        <v>4.7536826288342815E-8</v>
      </c>
      <c r="D152" s="13">
        <f t="shared" si="16"/>
        <v>7.916666666666667</v>
      </c>
      <c r="E152">
        <f t="shared" si="15"/>
        <v>47.536826288342816</v>
      </c>
    </row>
    <row r="153" spans="2:5">
      <c r="B153" s="16">
        <f t="shared" si="13"/>
        <v>480</v>
      </c>
      <c r="C153">
        <f t="shared" si="19"/>
        <v>4.681068028827947E-8</v>
      </c>
      <c r="D153" s="13">
        <f t="shared" si="16"/>
        <v>8</v>
      </c>
      <c r="E153">
        <f t="shared" si="15"/>
        <v>46.810680288279471</v>
      </c>
    </row>
    <row r="154" spans="2:5">
      <c r="B154">
        <f t="shared" si="13"/>
        <v>485</v>
      </c>
      <c r="C154">
        <f>$I$36*EXP(-$I$32*(B154-480))+(1/$I$32)*($I$33+$I$34*((B154-480)-1/$I$32))</f>
        <v>4.6033537883164681E-8</v>
      </c>
      <c r="D154" s="13">
        <f t="shared" si="16"/>
        <v>8.0833333333333339</v>
      </c>
      <c r="E154">
        <f t="shared" si="15"/>
        <v>46.033537883164684</v>
      </c>
    </row>
    <row r="155" spans="2:5">
      <c r="B155">
        <f t="shared" si="13"/>
        <v>490</v>
      </c>
      <c r="C155">
        <f t="shared" ref="C155:C218" si="20">$I$36*EXP(-$I$32*(B155-480))+(1/$I$32)*($I$33+$I$34*((B155-480)-1/$I$32))</f>
        <v>4.5269346657221292E-8</v>
      </c>
      <c r="D155" s="13">
        <f t="shared" si="16"/>
        <v>8.1666666666666661</v>
      </c>
      <c r="E155">
        <f t="shared" si="15"/>
        <v>45.269346657221291</v>
      </c>
    </row>
    <row r="156" spans="2:5">
      <c r="B156">
        <f t="shared" si="13"/>
        <v>495</v>
      </c>
      <c r="C156">
        <f t="shared" si="20"/>
        <v>4.4517890777365401E-8</v>
      </c>
      <c r="D156" s="13">
        <f t="shared" si="16"/>
        <v>8.25</v>
      </c>
      <c r="E156">
        <f t="shared" si="15"/>
        <v>44.517890777365402</v>
      </c>
    </row>
    <row r="157" spans="2:5">
      <c r="B157">
        <f t="shared" si="13"/>
        <v>500</v>
      </c>
      <c r="C157">
        <f t="shared" si="20"/>
        <v>4.3778958007399486E-8</v>
      </c>
      <c r="D157" s="13">
        <f t="shared" si="16"/>
        <v>8.3333333333333339</v>
      </c>
      <c r="E157">
        <f t="shared" si="15"/>
        <v>43.778958007399488</v>
      </c>
    </row>
    <row r="158" spans="2:5">
      <c r="B158">
        <f t="shared" si="13"/>
        <v>505</v>
      </c>
      <c r="C158">
        <f t="shared" si="20"/>
        <v>4.3052339648069857E-8</v>
      </c>
      <c r="D158" s="13">
        <f t="shared" si="16"/>
        <v>8.4166666666666661</v>
      </c>
      <c r="E158">
        <f t="shared" si="15"/>
        <v>43.052339648069861</v>
      </c>
    </row>
    <row r="159" spans="2:5">
      <c r="B159">
        <f t="shared" ref="B159:B222" si="21">B158+5</f>
        <v>510</v>
      </c>
      <c r="C159">
        <f t="shared" si="20"/>
        <v>4.2337830478122978E-8</v>
      </c>
      <c r="D159" s="13">
        <f t="shared" si="16"/>
        <v>8.5</v>
      </c>
      <c r="E159">
        <f t="shared" si="15"/>
        <v>42.337830478122974</v>
      </c>
    </row>
    <row r="160" spans="2:5">
      <c r="B160">
        <f t="shared" si="21"/>
        <v>515</v>
      </c>
      <c r="C160">
        <f t="shared" si="20"/>
        <v>4.16352286963442E-8</v>
      </c>
      <c r="D160" s="13">
        <f t="shared" si="16"/>
        <v>8.5833333333333339</v>
      </c>
      <c r="E160">
        <f t="shared" si="15"/>
        <v>41.6352286963442</v>
      </c>
    </row>
    <row r="161" spans="2:5">
      <c r="B161">
        <f t="shared" si="21"/>
        <v>520</v>
      </c>
      <c r="C161">
        <f t="shared" si="20"/>
        <v>4.0944335864562331E-8</v>
      </c>
      <c r="D161" s="13">
        <f t="shared" si="16"/>
        <v>8.6666666666666661</v>
      </c>
      <c r="E161">
        <f t="shared" si="15"/>
        <v>40.944335864562333</v>
      </c>
    </row>
    <row r="162" spans="2:5">
      <c r="B162">
        <f t="shared" si="21"/>
        <v>525</v>
      </c>
      <c r="C162">
        <f t="shared" si="20"/>
        <v>4.0264956851604082E-8</v>
      </c>
      <c r="D162" s="13">
        <f t="shared" si="16"/>
        <v>8.75</v>
      </c>
      <c r="E162">
        <f t="shared" si="15"/>
        <v>40.264956851604083</v>
      </c>
    </row>
    <row r="163" spans="2:5">
      <c r="B163">
        <f t="shared" si="21"/>
        <v>530</v>
      </c>
      <c r="C163">
        <f t="shared" si="20"/>
        <v>3.9596899778182527E-8</v>
      </c>
      <c r="D163" s="13">
        <f t="shared" si="16"/>
        <v>8.8333333333333339</v>
      </c>
      <c r="E163">
        <f t="shared" si="15"/>
        <v>39.596899778182525</v>
      </c>
    </row>
    <row r="164" spans="2:5">
      <c r="B164">
        <f t="shared" si="21"/>
        <v>535</v>
      </c>
      <c r="C164">
        <f t="shared" si="20"/>
        <v>3.8939975962703997E-8</v>
      </c>
      <c r="D164" s="13">
        <f t="shared" si="16"/>
        <v>8.9166666666666661</v>
      </c>
      <c r="E164">
        <f t="shared" si="15"/>
        <v>38.939975962703997</v>
      </c>
    </row>
    <row r="165" spans="2:5">
      <c r="B165">
        <f t="shared" si="21"/>
        <v>540</v>
      </c>
      <c r="C165">
        <f t="shared" si="20"/>
        <v>3.8293999867978095E-8</v>
      </c>
      <c r="D165" s="13">
        <f t="shared" si="16"/>
        <v>9</v>
      </c>
      <c r="E165">
        <f t="shared" si="15"/>
        <v>38.293999867978094</v>
      </c>
    </row>
    <row r="166" spans="2:5">
      <c r="B166">
        <f t="shared" si="21"/>
        <v>545</v>
      </c>
      <c r="C166">
        <f t="shared" si="20"/>
        <v>3.7658789048815815E-8</v>
      </c>
      <c r="D166" s="13">
        <f t="shared" si="16"/>
        <v>9.0833333333333339</v>
      </c>
      <c r="E166">
        <f t="shared" si="15"/>
        <v>37.658789048815812</v>
      </c>
    </row>
    <row r="167" spans="2:5">
      <c r="B167">
        <f t="shared" si="21"/>
        <v>550</v>
      </c>
      <c r="C167">
        <f t="shared" si="20"/>
        <v>3.7034164100500941E-8</v>
      </c>
      <c r="D167" s="13">
        <f t="shared" si="16"/>
        <v>9.1666666666666661</v>
      </c>
      <c r="E167">
        <f t="shared" ref="E167:E230" si="22">C167*10^9</f>
        <v>37.034164100500938</v>
      </c>
    </row>
    <row r="168" spans="2:5">
      <c r="B168">
        <f t="shared" si="21"/>
        <v>555</v>
      </c>
      <c r="C168">
        <f t="shared" si="20"/>
        <v>3.6419948608120152E-8</v>
      </c>
      <c r="D168" s="13">
        <f t="shared" ref="D168:D231" si="23">B168/60</f>
        <v>9.25</v>
      </c>
      <c r="E168">
        <f t="shared" si="22"/>
        <v>36.419948608120151</v>
      </c>
    </row>
    <row r="169" spans="2:5">
      <c r="B169">
        <f t="shared" si="21"/>
        <v>560</v>
      </c>
      <c r="C169">
        <f t="shared" si="20"/>
        <v>3.5815969096737589E-8</v>
      </c>
      <c r="D169" s="13">
        <f t="shared" si="23"/>
        <v>9.3333333333333339</v>
      </c>
      <c r="E169">
        <f t="shared" si="22"/>
        <v>35.815969096737589</v>
      </c>
    </row>
    <row r="170" spans="2:5">
      <c r="B170">
        <f t="shared" si="21"/>
        <v>565</v>
      </c>
      <c r="C170">
        <f t="shared" si="20"/>
        <v>3.5222054982399757E-8</v>
      </c>
      <c r="D170" s="13">
        <f t="shared" si="23"/>
        <v>9.4166666666666661</v>
      </c>
      <c r="E170">
        <f t="shared" si="22"/>
        <v>35.222054982399754</v>
      </c>
    </row>
    <row r="171" spans="2:5">
      <c r="B171">
        <f t="shared" si="21"/>
        <v>570</v>
      </c>
      <c r="C171">
        <f t="shared" si="20"/>
        <v>3.4638038523956887E-8</v>
      </c>
      <c r="D171" s="13">
        <f t="shared" si="23"/>
        <v>9.5</v>
      </c>
      <c r="E171">
        <f t="shared" si="22"/>
        <v>34.638038523956887</v>
      </c>
    </row>
    <row r="172" spans="2:5">
      <c r="B172">
        <f t="shared" si="21"/>
        <v>575</v>
      </c>
      <c r="C172">
        <f t="shared" si="20"/>
        <v>3.406375477568729E-8</v>
      </c>
      <c r="D172" s="13">
        <f t="shared" si="23"/>
        <v>9.5833333333333339</v>
      </c>
      <c r="E172">
        <f t="shared" si="22"/>
        <v>34.063754775687293</v>
      </c>
    </row>
    <row r="173" spans="2:5">
      <c r="B173">
        <f t="shared" si="21"/>
        <v>580</v>
      </c>
      <c r="C173">
        <f t="shared" si="20"/>
        <v>3.3499041540711156E-8</v>
      </c>
      <c r="D173" s="13">
        <f t="shared" si="23"/>
        <v>9.6666666666666661</v>
      </c>
      <c r="E173">
        <f t="shared" si="22"/>
        <v>33.499041540711154</v>
      </c>
    </row>
    <row r="174" spans="2:5">
      <c r="B174">
        <f t="shared" si="21"/>
        <v>585</v>
      </c>
      <c r="C174">
        <f t="shared" si="20"/>
        <v>3.2943739325180753E-8</v>
      </c>
      <c r="D174" s="13">
        <f t="shared" si="23"/>
        <v>9.75</v>
      </c>
      <c r="E174">
        <f t="shared" si="22"/>
        <v>32.943739325180751</v>
      </c>
    </row>
    <row r="175" spans="2:5">
      <c r="B175">
        <f t="shared" si="21"/>
        <v>590</v>
      </c>
      <c r="C175">
        <f t="shared" si="20"/>
        <v>3.2397691293234052E-8</v>
      </c>
      <c r="D175" s="13">
        <f t="shared" si="23"/>
        <v>9.8333333333333339</v>
      </c>
      <c r="E175">
        <f t="shared" si="22"/>
        <v>32.397691293234054</v>
      </c>
    </row>
    <row r="176" spans="2:5">
      <c r="B176">
        <f t="shared" si="21"/>
        <v>595</v>
      </c>
      <c r="C176">
        <f t="shared" si="20"/>
        <v>3.1860743222699035E-8</v>
      </c>
      <c r="D176" s="13">
        <f t="shared" si="23"/>
        <v>9.9166666666666661</v>
      </c>
      <c r="E176">
        <f t="shared" si="22"/>
        <v>31.860743222699035</v>
      </c>
    </row>
    <row r="177" spans="2:5">
      <c r="B177">
        <f t="shared" si="21"/>
        <v>600</v>
      </c>
      <c r="C177">
        <f t="shared" si="20"/>
        <v>3.1332743461536243E-8</v>
      </c>
      <c r="D177" s="13">
        <f t="shared" si="23"/>
        <v>10</v>
      </c>
      <c r="E177">
        <f t="shared" si="22"/>
        <v>31.332743461536243</v>
      </c>
    </row>
    <row r="178" spans="2:5">
      <c r="B178">
        <f t="shared" si="21"/>
        <v>605</v>
      </c>
      <c r="C178">
        <f t="shared" si="20"/>
        <v>3.0813542885007142E-8</v>
      </c>
      <c r="D178" s="13">
        <f t="shared" si="23"/>
        <v>10.083333333333334</v>
      </c>
      <c r="E178">
        <f t="shared" si="22"/>
        <v>30.813542885007141</v>
      </c>
    </row>
    <row r="179" spans="2:5">
      <c r="B179">
        <f t="shared" si="21"/>
        <v>610</v>
      </c>
      <c r="C179">
        <f t="shared" si="20"/>
        <v>3.0302994853556347E-8</v>
      </c>
      <c r="D179" s="13">
        <f t="shared" si="23"/>
        <v>10.166666666666666</v>
      </c>
      <c r="E179">
        <f t="shared" si="22"/>
        <v>30.302994853556346</v>
      </c>
    </row>
    <row r="180" spans="2:5">
      <c r="B180">
        <f t="shared" si="21"/>
        <v>615</v>
      </c>
      <c r="C180">
        <f t="shared" si="20"/>
        <v>2.9800955171395733E-8</v>
      </c>
      <c r="D180" s="13">
        <f t="shared" si="23"/>
        <v>10.25</v>
      </c>
      <c r="E180">
        <f t="shared" si="22"/>
        <v>29.800955171395731</v>
      </c>
    </row>
    <row r="181" spans="2:5">
      <c r="B181">
        <f t="shared" si="21"/>
        <v>620</v>
      </c>
      <c r="C181">
        <f t="shared" si="20"/>
        <v>2.9307282045778712E-8</v>
      </c>
      <c r="D181" s="13">
        <f t="shared" si="23"/>
        <v>10.333333333333334</v>
      </c>
      <c r="E181">
        <f t="shared" si="22"/>
        <v>29.307282045778713</v>
      </c>
    </row>
    <row r="182" spans="2:5">
      <c r="B182">
        <f t="shared" si="21"/>
        <v>625</v>
      </c>
      <c r="C182">
        <f t="shared" si="20"/>
        <v>2.8821836046953245E-8</v>
      </c>
      <c r="D182" s="13">
        <f t="shared" si="23"/>
        <v>10.416666666666666</v>
      </c>
      <c r="E182">
        <f t="shared" si="22"/>
        <v>28.821836046953244</v>
      </c>
    </row>
    <row r="183" spans="2:5">
      <c r="B183">
        <f t="shared" si="21"/>
        <v>630</v>
      </c>
      <c r="C183">
        <f t="shared" si="20"/>
        <v>2.8344480068782235E-8</v>
      </c>
      <c r="D183" s="13">
        <f t="shared" si="23"/>
        <v>10.5</v>
      </c>
      <c r="E183">
        <f t="shared" si="22"/>
        <v>28.344480068782236</v>
      </c>
    </row>
    <row r="184" spans="2:5">
      <c r="B184">
        <f t="shared" si="21"/>
        <v>635</v>
      </c>
      <c r="C184">
        <f t="shared" si="20"/>
        <v>2.7875079290020156E-8</v>
      </c>
      <c r="D184" s="13">
        <f t="shared" si="23"/>
        <v>10.583333333333334</v>
      </c>
      <c r="E184">
        <f t="shared" si="22"/>
        <v>27.875079290020157</v>
      </c>
    </row>
    <row r="185" spans="2:5">
      <c r="B185">
        <f t="shared" si="21"/>
        <v>640</v>
      </c>
      <c r="C185">
        <f t="shared" si="20"/>
        <v>2.7413501136235091E-8</v>
      </c>
      <c r="D185" s="13">
        <f t="shared" si="23"/>
        <v>10.666666666666666</v>
      </c>
      <c r="E185">
        <f t="shared" si="22"/>
        <v>27.413501136235091</v>
      </c>
    </row>
    <row r="186" spans="2:5">
      <c r="B186">
        <f t="shared" si="21"/>
        <v>645</v>
      </c>
      <c r="C186">
        <f t="shared" si="20"/>
        <v>2.6959615242365237E-8</v>
      </c>
      <c r="D186" s="13">
        <f t="shared" si="23"/>
        <v>10.75</v>
      </c>
      <c r="E186">
        <f t="shared" si="22"/>
        <v>26.959615242365238</v>
      </c>
    </row>
    <row r="187" spans="2:5">
      <c r="B187">
        <f t="shared" si="21"/>
        <v>650</v>
      </c>
      <c r="C187">
        <f t="shared" si="20"/>
        <v>2.6513293415899491E-8</v>
      </c>
      <c r="D187" s="13">
        <f t="shared" si="23"/>
        <v>10.833333333333334</v>
      </c>
      <c r="E187">
        <f t="shared" si="22"/>
        <v>26.51329341589949</v>
      </c>
    </row>
    <row r="188" spans="2:5">
      <c r="B188">
        <f t="shared" si="21"/>
        <v>655</v>
      </c>
      <c r="C188">
        <f t="shared" si="20"/>
        <v>2.6074409600671612E-8</v>
      </c>
      <c r="D188" s="13">
        <f t="shared" si="23"/>
        <v>10.916666666666666</v>
      </c>
      <c r="E188">
        <f t="shared" si="22"/>
        <v>26.074409600671611</v>
      </c>
    </row>
    <row r="189" spans="2:5">
      <c r="B189">
        <f t="shared" si="21"/>
        <v>660</v>
      </c>
      <c r="C189">
        <f t="shared" si="20"/>
        <v>2.5642839841257739E-8</v>
      </c>
      <c r="D189" s="13">
        <f t="shared" si="23"/>
        <v>11</v>
      </c>
      <c r="E189">
        <f t="shared" si="22"/>
        <v>25.642839841257739</v>
      </c>
    </row>
    <row r="190" spans="2:5">
      <c r="B190">
        <f t="shared" si="21"/>
        <v>665</v>
      </c>
      <c r="C190">
        <f t="shared" si="20"/>
        <v>2.5218462247967277E-8</v>
      </c>
      <c r="D190" s="13">
        <f t="shared" si="23"/>
        <v>11.083333333333334</v>
      </c>
      <c r="E190">
        <f t="shared" si="22"/>
        <v>25.218462247967278</v>
      </c>
    </row>
    <row r="191" spans="2:5">
      <c r="B191">
        <f t="shared" si="21"/>
        <v>670</v>
      </c>
      <c r="C191">
        <f t="shared" si="20"/>
        <v>2.4801156962417143E-8</v>
      </c>
      <c r="D191" s="13">
        <f t="shared" si="23"/>
        <v>11.166666666666666</v>
      </c>
      <c r="E191">
        <f t="shared" si="22"/>
        <v>24.801156962417142</v>
      </c>
    </row>
    <row r="192" spans="2:5">
      <c r="B192">
        <f t="shared" si="21"/>
        <v>675</v>
      </c>
      <c r="C192">
        <f t="shared" si="20"/>
        <v>2.4390806123679798E-8</v>
      </c>
      <c r="D192" s="13">
        <f t="shared" si="23"/>
        <v>11.25</v>
      </c>
      <c r="E192">
        <f t="shared" si="22"/>
        <v>24.390806123679798</v>
      </c>
    </row>
    <row r="193" spans="2:5">
      <c r="B193">
        <f t="shared" si="21"/>
        <v>680</v>
      </c>
      <c r="C193">
        <f t="shared" si="20"/>
        <v>2.3987293834995367E-8</v>
      </c>
      <c r="D193" s="13">
        <f t="shared" si="23"/>
        <v>11.333333333333334</v>
      </c>
      <c r="E193">
        <f t="shared" si="22"/>
        <v>23.987293834995366</v>
      </c>
    </row>
    <row r="194" spans="2:5">
      <c r="B194">
        <f t="shared" si="21"/>
        <v>685</v>
      </c>
      <c r="C194">
        <f t="shared" si="20"/>
        <v>2.3590506131038559E-8</v>
      </c>
      <c r="D194" s="13">
        <f t="shared" si="23"/>
        <v>11.416666666666666</v>
      </c>
      <c r="E194">
        <f t="shared" si="22"/>
        <v>23.590506131038559</v>
      </c>
    </row>
    <row r="195" spans="2:5">
      <c r="B195">
        <f t="shared" si="21"/>
        <v>690</v>
      </c>
      <c r="C195">
        <f t="shared" si="20"/>
        <v>2.3200330945731002E-8</v>
      </c>
      <c r="D195" s="13">
        <f t="shared" si="23"/>
        <v>11.5</v>
      </c>
      <c r="E195">
        <f t="shared" si="22"/>
        <v>23.200330945731</v>
      </c>
    </row>
    <row r="196" spans="2:5">
      <c r="B196">
        <f t="shared" si="21"/>
        <v>695</v>
      </c>
      <c r="C196">
        <f t="shared" si="20"/>
        <v>2.2816658080590118E-8</v>
      </c>
      <c r="D196" s="13">
        <f t="shared" si="23"/>
        <v>11.583333333333334</v>
      </c>
      <c r="E196">
        <f t="shared" si="22"/>
        <v>22.816658080590116</v>
      </c>
    </row>
    <row r="197" spans="2:5">
      <c r="B197">
        <f t="shared" si="21"/>
        <v>700</v>
      </c>
      <c r="C197">
        <f t="shared" si="20"/>
        <v>2.243937917360535E-8</v>
      </c>
      <c r="D197" s="13">
        <f t="shared" si="23"/>
        <v>11.666666666666666</v>
      </c>
      <c r="E197">
        <f t="shared" si="22"/>
        <v>22.439379173605349</v>
      </c>
    </row>
    <row r="198" spans="2:5">
      <c r="B198">
        <f t="shared" si="21"/>
        <v>705</v>
      </c>
      <c r="C198">
        <f t="shared" si="20"/>
        <v>2.2068387668633122E-8</v>
      </c>
      <c r="D198" s="13">
        <f t="shared" si="23"/>
        <v>11.75</v>
      </c>
      <c r="E198">
        <f t="shared" si="22"/>
        <v>22.068387668633122</v>
      </c>
    </row>
    <row r="199" spans="2:5">
      <c r="B199">
        <f t="shared" si="21"/>
        <v>710</v>
      </c>
      <c r="C199">
        <f t="shared" si="20"/>
        <v>2.1703578785301843E-8</v>
      </c>
      <c r="D199" s="13">
        <f t="shared" si="23"/>
        <v>11.833333333333334</v>
      </c>
      <c r="E199">
        <f t="shared" si="22"/>
        <v>21.703578785301843</v>
      </c>
    </row>
    <row r="200" spans="2:5">
      <c r="B200">
        <f t="shared" si="21"/>
        <v>715</v>
      </c>
      <c r="C200">
        <f t="shared" si="20"/>
        <v>2.1344849489418435E-8</v>
      </c>
      <c r="D200" s="13">
        <f t="shared" si="23"/>
        <v>11.916666666666666</v>
      </c>
      <c r="E200">
        <f t="shared" si="22"/>
        <v>21.344849489418433</v>
      </c>
    </row>
    <row r="201" spans="2:5">
      <c r="B201">
        <f t="shared" si="21"/>
        <v>720</v>
      </c>
      <c r="C201">
        <f t="shared" si="20"/>
        <v>2.099209846386803E-8</v>
      </c>
      <c r="D201" s="13">
        <f t="shared" si="23"/>
        <v>12</v>
      </c>
      <c r="E201">
        <f t="shared" si="22"/>
        <v>20.992098463868029</v>
      </c>
    </row>
    <row r="202" spans="2:5">
      <c r="B202">
        <f t="shared" si="21"/>
        <v>725</v>
      </c>
      <c r="C202">
        <f t="shared" si="20"/>
        <v>2.0645226079998649E-8</v>
      </c>
      <c r="D202" s="13">
        <f t="shared" si="23"/>
        <v>12.083333333333334</v>
      </c>
      <c r="E202">
        <f t="shared" si="22"/>
        <v>20.645226079998647</v>
      </c>
    </row>
    <row r="203" spans="2:5">
      <c r="B203">
        <f t="shared" si="21"/>
        <v>730</v>
      </c>
      <c r="C203">
        <f t="shared" si="20"/>
        <v>2.0304134369482744E-8</v>
      </c>
      <c r="D203" s="13">
        <f t="shared" si="23"/>
        <v>12.166666666666666</v>
      </c>
      <c r="E203">
        <f t="shared" si="22"/>
        <v>20.304134369482743</v>
      </c>
    </row>
    <row r="204" spans="2:5">
      <c r="B204">
        <f t="shared" si="21"/>
        <v>735</v>
      </c>
      <c r="C204">
        <f t="shared" si="20"/>
        <v>1.9968726996647679E-8</v>
      </c>
      <c r="D204" s="13">
        <f t="shared" si="23"/>
        <v>12.25</v>
      </c>
      <c r="E204">
        <f t="shared" si="22"/>
        <v>19.968726996647678</v>
      </c>
    </row>
    <row r="205" spans="2:5">
      <c r="B205">
        <f t="shared" si="21"/>
        <v>740</v>
      </c>
      <c r="C205">
        <f t="shared" si="20"/>
        <v>1.9638909231267314E-8</v>
      </c>
      <c r="D205" s="13">
        <f t="shared" si="23"/>
        <v>12.333333333333334</v>
      </c>
      <c r="E205">
        <f t="shared" si="22"/>
        <v>19.638909231267313</v>
      </c>
    </row>
    <row r="206" spans="2:5">
      <c r="B206">
        <f t="shared" si="21"/>
        <v>745</v>
      </c>
      <c r="C206">
        <f t="shared" si="20"/>
        <v>1.9314587921807049E-8</v>
      </c>
      <c r="D206" s="13">
        <f t="shared" si="23"/>
        <v>12.416666666666666</v>
      </c>
      <c r="E206">
        <f t="shared" si="22"/>
        <v>19.31458792180705</v>
      </c>
    </row>
    <row r="207" spans="2:5">
      <c r="B207">
        <f t="shared" si="21"/>
        <v>750</v>
      </c>
      <c r="C207">
        <f t="shared" si="20"/>
        <v>1.8995671469114707E-8</v>
      </c>
      <c r="D207" s="13">
        <f t="shared" si="23"/>
        <v>12.5</v>
      </c>
      <c r="E207">
        <f t="shared" si="22"/>
        <v>18.995671469114708</v>
      </c>
    </row>
    <row r="208" spans="2:5">
      <c r="B208">
        <f t="shared" si="21"/>
        <v>755</v>
      </c>
      <c r="C208">
        <f t="shared" si="20"/>
        <v>1.868206980054988E-8</v>
      </c>
      <c r="D208" s="13">
        <f t="shared" si="23"/>
        <v>12.583333333333334</v>
      </c>
      <c r="E208">
        <f t="shared" si="22"/>
        <v>18.682069800549879</v>
      </c>
    </row>
    <row r="209" spans="2:5">
      <c r="B209">
        <f t="shared" si="21"/>
        <v>760</v>
      </c>
      <c r="C209">
        <f t="shared" si="20"/>
        <v>1.8373694344544437E-8</v>
      </c>
      <c r="D209" s="13">
        <f t="shared" si="23"/>
        <v>12.666666666666666</v>
      </c>
      <c r="E209">
        <f t="shared" si="22"/>
        <v>18.373694344544436</v>
      </c>
    </row>
    <row r="210" spans="2:5">
      <c r="B210">
        <f t="shared" si="21"/>
        <v>765</v>
      </c>
      <c r="C210">
        <f t="shared" si="20"/>
        <v>1.807045800558691E-8</v>
      </c>
      <c r="D210" s="13">
        <f t="shared" si="23"/>
        <v>12.75</v>
      </c>
      <c r="E210">
        <f t="shared" si="22"/>
        <v>18.070458005586911</v>
      </c>
    </row>
    <row r="211" spans="2:5">
      <c r="B211">
        <f t="shared" si="21"/>
        <v>770</v>
      </c>
      <c r="C211">
        <f t="shared" si="20"/>
        <v>1.7772275139623872E-8</v>
      </c>
      <c r="D211" s="13">
        <f t="shared" si="23"/>
        <v>12.833333333333334</v>
      </c>
      <c r="E211">
        <f t="shared" si="22"/>
        <v>17.772275139623872</v>
      </c>
    </row>
    <row r="212" spans="2:5">
      <c r="B212">
        <f t="shared" si="21"/>
        <v>775</v>
      </c>
      <c r="C212">
        <f t="shared" si="20"/>
        <v>1.7479061529871165E-8</v>
      </c>
      <c r="D212" s="13">
        <f t="shared" si="23"/>
        <v>12.916666666666666</v>
      </c>
      <c r="E212">
        <f t="shared" si="22"/>
        <v>17.479061529871164</v>
      </c>
    </row>
    <row r="213" spans="2:5">
      <c r="B213">
        <f t="shared" si="21"/>
        <v>780</v>
      </c>
      <c r="C213">
        <f t="shared" si="20"/>
        <v>1.7190734363028289E-8</v>
      </c>
      <c r="D213" s="13">
        <f t="shared" si="23"/>
        <v>13</v>
      </c>
      <c r="E213">
        <f t="shared" si="22"/>
        <v>17.190734363028287</v>
      </c>
    </row>
    <row r="214" spans="2:5">
      <c r="B214">
        <f t="shared" si="21"/>
        <v>785</v>
      </c>
      <c r="C214">
        <f t="shared" si="20"/>
        <v>1.6907212205889154E-8</v>
      </c>
      <c r="D214" s="13">
        <f t="shared" si="23"/>
        <v>13.083333333333334</v>
      </c>
      <c r="E214">
        <f t="shared" si="22"/>
        <v>16.907212205889152</v>
      </c>
    </row>
    <row r="215" spans="2:5">
      <c r="B215">
        <f t="shared" si="21"/>
        <v>790</v>
      </c>
      <c r="C215">
        <f t="shared" si="20"/>
        <v>1.662841498234263E-8</v>
      </c>
      <c r="D215" s="13">
        <f t="shared" si="23"/>
        <v>13.166666666666666</v>
      </c>
      <c r="E215">
        <f t="shared" si="22"/>
        <v>16.62841498234263</v>
      </c>
    </row>
    <row r="216" spans="2:5">
      <c r="B216">
        <f t="shared" si="21"/>
        <v>795</v>
      </c>
      <c r="C216">
        <f t="shared" si="20"/>
        <v>1.6354263950756393E-8</v>
      </c>
      <c r="D216" s="13">
        <f t="shared" si="23"/>
        <v>13.25</v>
      </c>
      <c r="E216">
        <f t="shared" si="22"/>
        <v>16.354263950756394</v>
      </c>
    </row>
    <row r="217" spans="2:5">
      <c r="B217">
        <f t="shared" si="21"/>
        <v>800</v>
      </c>
      <c r="C217">
        <f t="shared" si="20"/>
        <v>1.6084681681737643E-8</v>
      </c>
      <c r="D217" s="13">
        <f t="shared" si="23"/>
        <v>13.333333333333334</v>
      </c>
      <c r="E217">
        <f t="shared" si="22"/>
        <v>16.084681681737642</v>
      </c>
    </row>
    <row r="218" spans="2:5">
      <c r="B218">
        <f t="shared" si="21"/>
        <v>805</v>
      </c>
      <c r="C218">
        <f t="shared" si="20"/>
        <v>1.5819592036264489E-8</v>
      </c>
      <c r="D218" s="13">
        <f t="shared" si="23"/>
        <v>13.416666666666666</v>
      </c>
      <c r="E218">
        <f t="shared" si="22"/>
        <v>15.819592036264488</v>
      </c>
    </row>
    <row r="219" spans="2:5">
      <c r="B219">
        <f t="shared" si="21"/>
        <v>810</v>
      </c>
      <c r="C219">
        <f t="shared" ref="C219:C261" si="24">$I$36*EXP(-$I$32*(B219-480))+(1/$I$32)*($I$33+$I$34*((B219-480)-1/$I$32))</f>
        <v>1.5558920144181712E-8</v>
      </c>
      <c r="D219" s="13">
        <f t="shared" si="23"/>
        <v>13.5</v>
      </c>
      <c r="E219">
        <f t="shared" si="22"/>
        <v>15.558920144181712</v>
      </c>
    </row>
    <row r="220" spans="2:5">
      <c r="B220">
        <f t="shared" si="21"/>
        <v>815</v>
      </c>
      <c r="C220">
        <f t="shared" si="24"/>
        <v>1.5302592383054981E-8</v>
      </c>
      <c r="D220" s="13">
        <f t="shared" si="23"/>
        <v>13.583333333333334</v>
      </c>
      <c r="E220">
        <f t="shared" si="22"/>
        <v>15.30259238305498</v>
      </c>
    </row>
    <row r="221" spans="2:5">
      <c r="B221">
        <f t="shared" si="21"/>
        <v>820</v>
      </c>
      <c r="C221">
        <f t="shared" si="24"/>
        <v>1.5050536357377383E-8</v>
      </c>
      <c r="D221" s="13">
        <f t="shared" si="23"/>
        <v>13.666666666666666</v>
      </c>
      <c r="E221">
        <f t="shared" si="22"/>
        <v>15.050536357377382</v>
      </c>
    </row>
    <row r="222" spans="2:5">
      <c r="B222">
        <f t="shared" si="21"/>
        <v>825</v>
      </c>
      <c r="C222">
        <f t="shared" si="24"/>
        <v>1.4802680878122551E-8</v>
      </c>
      <c r="D222" s="13">
        <f t="shared" si="23"/>
        <v>13.75</v>
      </c>
      <c r="E222">
        <f t="shared" si="22"/>
        <v>14.802680878122551</v>
      </c>
    </row>
    <row r="223" spans="2:5">
      <c r="B223">
        <f t="shared" ref="B223:B286" si="25">B222+5</f>
        <v>830</v>
      </c>
      <c r="C223">
        <f t="shared" si="24"/>
        <v>1.4558955942638483E-8</v>
      </c>
      <c r="D223" s="13">
        <f t="shared" si="23"/>
        <v>13.833333333333334</v>
      </c>
      <c r="E223">
        <f t="shared" si="22"/>
        <v>14.558955942638482</v>
      </c>
    </row>
    <row r="224" spans="2:5">
      <c r="B224">
        <f t="shared" si="25"/>
        <v>835</v>
      </c>
      <c r="C224">
        <f t="shared" si="24"/>
        <v>1.4319292714876469E-8</v>
      </c>
      <c r="D224" s="13">
        <f t="shared" si="23"/>
        <v>13.916666666666666</v>
      </c>
      <c r="E224">
        <f t="shared" si="22"/>
        <v>14.31929271487647</v>
      </c>
    </row>
    <row r="225" spans="2:5">
      <c r="B225">
        <f t="shared" si="25"/>
        <v>840</v>
      </c>
      <c r="C225">
        <f t="shared" si="24"/>
        <v>1.4083623505949505E-8</v>
      </c>
      <c r="D225" s="13">
        <f t="shared" si="23"/>
        <v>14</v>
      </c>
      <c r="E225">
        <f t="shared" si="22"/>
        <v>14.083623505949504</v>
      </c>
    </row>
    <row r="226" spans="2:5">
      <c r="B226">
        <f t="shared" si="25"/>
        <v>845</v>
      </c>
      <c r="C226">
        <f t="shared" si="24"/>
        <v>1.3851881755014675E-8</v>
      </c>
      <c r="D226" s="13">
        <f t="shared" si="23"/>
        <v>14.083333333333334</v>
      </c>
      <c r="E226">
        <f t="shared" si="22"/>
        <v>13.851881755014675</v>
      </c>
    </row>
    <row r="227" spans="2:5">
      <c r="B227">
        <f t="shared" si="25"/>
        <v>850</v>
      </c>
      <c r="C227">
        <f t="shared" si="24"/>
        <v>1.3624002010474165E-8</v>
      </c>
      <c r="D227" s="13">
        <f t="shared" si="23"/>
        <v>14.166666666666666</v>
      </c>
      <c r="E227">
        <f t="shared" si="22"/>
        <v>13.624002010474165</v>
      </c>
    </row>
    <row r="228" spans="2:5">
      <c r="B228">
        <f t="shared" si="25"/>
        <v>855</v>
      </c>
      <c r="C228">
        <f t="shared" si="24"/>
        <v>1.3399919911489545E-8</v>
      </c>
      <c r="D228" s="13">
        <f t="shared" si="23"/>
        <v>14.25</v>
      </c>
      <c r="E228">
        <f t="shared" si="22"/>
        <v>13.399919911489546</v>
      </c>
    </row>
    <row r="229" spans="2:5">
      <c r="B229">
        <f t="shared" si="25"/>
        <v>860</v>
      </c>
      <c r="C229">
        <f t="shared" si="24"/>
        <v>1.3179572169804118E-8</v>
      </c>
      <c r="D229" s="13">
        <f t="shared" si="23"/>
        <v>14.333333333333334</v>
      </c>
      <c r="E229">
        <f t="shared" si="22"/>
        <v>13.179572169804118</v>
      </c>
    </row>
    <row r="230" spans="2:5">
      <c r="B230">
        <f t="shared" si="25"/>
        <v>865</v>
      </c>
      <c r="C230">
        <f t="shared" si="24"/>
        <v>1.2962896551868215E-8</v>
      </c>
      <c r="D230" s="13">
        <f t="shared" si="23"/>
        <v>14.416666666666666</v>
      </c>
      <c r="E230">
        <f t="shared" si="22"/>
        <v>12.962896551868214</v>
      </c>
    </row>
    <row r="231" spans="2:5">
      <c r="B231">
        <f t="shared" si="25"/>
        <v>870</v>
      </c>
      <c r="C231">
        <f t="shared" si="24"/>
        <v>1.274983186126235E-8</v>
      </c>
      <c r="D231" s="13">
        <f t="shared" si="23"/>
        <v>14.5</v>
      </c>
      <c r="E231">
        <f t="shared" ref="E231:E294" si="26">C231*10^9</f>
        <v>12.749831861262351</v>
      </c>
    </row>
    <row r="232" spans="2:5">
      <c r="B232">
        <f t="shared" si="25"/>
        <v>875</v>
      </c>
      <c r="C232">
        <f t="shared" si="24"/>
        <v>1.2540317921413329E-8</v>
      </c>
      <c r="D232" s="13">
        <f t="shared" ref="D232:D295" si="27">B232/60</f>
        <v>14.583333333333334</v>
      </c>
      <c r="E232">
        <f t="shared" si="26"/>
        <v>12.54031792141333</v>
      </c>
    </row>
    <row r="233" spans="2:5">
      <c r="B233">
        <f t="shared" si="25"/>
        <v>880</v>
      </c>
      <c r="C233">
        <f t="shared" si="24"/>
        <v>1.2334295558598363E-8</v>
      </c>
      <c r="D233" s="13">
        <f t="shared" si="27"/>
        <v>14.666666666666666</v>
      </c>
      <c r="E233">
        <f t="shared" si="26"/>
        <v>12.334295558598363</v>
      </c>
    </row>
    <row r="234" spans="2:5">
      <c r="B234">
        <f t="shared" si="25"/>
        <v>885</v>
      </c>
      <c r="C234">
        <f t="shared" si="24"/>
        <v>1.213170658523245E-8</v>
      </c>
      <c r="D234" s="13">
        <f t="shared" si="27"/>
        <v>14.75</v>
      </c>
      <c r="E234">
        <f t="shared" si="26"/>
        <v>12.13170658523245</v>
      </c>
    </row>
    <row r="235" spans="2:5">
      <c r="B235">
        <f t="shared" si="25"/>
        <v>890</v>
      </c>
      <c r="C235">
        <f t="shared" si="24"/>
        <v>1.193249378343425E-8</v>
      </c>
      <c r="D235" s="13">
        <f t="shared" si="27"/>
        <v>14.833333333333334</v>
      </c>
      <c r="E235">
        <f t="shared" si="26"/>
        <v>11.93249378343425</v>
      </c>
    </row>
    <row r="236" spans="2:5">
      <c r="B236">
        <f t="shared" si="25"/>
        <v>895</v>
      </c>
      <c r="C236">
        <f t="shared" si="24"/>
        <v>1.1736600888865852E-8</v>
      </c>
      <c r="D236" s="13">
        <f t="shared" si="27"/>
        <v>14.916666666666666</v>
      </c>
      <c r="E236">
        <f t="shared" si="26"/>
        <v>11.736600888865853</v>
      </c>
    </row>
    <row r="237" spans="2:5">
      <c r="B237">
        <f t="shared" si="25"/>
        <v>900</v>
      </c>
      <c r="C237">
        <f t="shared" si="24"/>
        <v>1.1543972574841846E-8</v>
      </c>
      <c r="D237" s="13">
        <f t="shared" si="27"/>
        <v>15</v>
      </c>
      <c r="E237">
        <f t="shared" si="26"/>
        <v>11.543972574841845</v>
      </c>
    </row>
    <row r="238" spans="2:5">
      <c r="B238">
        <f t="shared" si="25"/>
        <v>905</v>
      </c>
      <c r="C238">
        <f t="shared" si="24"/>
        <v>1.1354554436703225E-8</v>
      </c>
      <c r="D238" s="13">
        <f t="shared" si="27"/>
        <v>15.083333333333334</v>
      </c>
      <c r="E238">
        <f t="shared" si="26"/>
        <v>11.354554436703225</v>
      </c>
    </row>
    <row r="239" spans="2:5">
      <c r="B239">
        <f t="shared" si="25"/>
        <v>910</v>
      </c>
      <c r="C239">
        <f t="shared" si="24"/>
        <v>1.1168292976451692E-8</v>
      </c>
      <c r="D239" s="13">
        <f t="shared" si="27"/>
        <v>15.166666666666666</v>
      </c>
      <c r="E239">
        <f t="shared" si="26"/>
        <v>11.168292976451692</v>
      </c>
    </row>
    <row r="240" spans="2:5">
      <c r="B240">
        <f t="shared" si="25"/>
        <v>915</v>
      </c>
      <c r="C240">
        <f t="shared" si="24"/>
        <v>1.0985135587640053E-8</v>
      </c>
      <c r="D240" s="13">
        <f t="shared" si="27"/>
        <v>15.25</v>
      </c>
      <c r="E240">
        <f t="shared" si="26"/>
        <v>10.985135587640054</v>
      </c>
    </row>
    <row r="241" spans="2:5">
      <c r="B241">
        <f t="shared" si="25"/>
        <v>920</v>
      </c>
      <c r="C241">
        <f t="shared" si="24"/>
        <v>1.0805030540514381E-8</v>
      </c>
      <c r="D241" s="13">
        <f t="shared" si="27"/>
        <v>15.333333333333334</v>
      </c>
      <c r="E241">
        <f t="shared" si="26"/>
        <v>10.805030540514382</v>
      </c>
    </row>
    <row r="242" spans="2:5">
      <c r="B242">
        <f t="shared" si="25"/>
        <v>925</v>
      </c>
      <c r="C242">
        <f t="shared" si="24"/>
        <v>1.0627926967403827E-8</v>
      </c>
      <c r="D242" s="13">
        <f t="shared" si="27"/>
        <v>15.416666666666666</v>
      </c>
      <c r="E242">
        <f t="shared" si="26"/>
        <v>10.627926967403827</v>
      </c>
    </row>
    <row r="243" spans="2:5">
      <c r="B243">
        <f t="shared" si="25"/>
        <v>930</v>
      </c>
      <c r="C243">
        <f t="shared" si="24"/>
        <v>1.0453774848353886E-8</v>
      </c>
      <c r="D243" s="13">
        <f t="shared" si="27"/>
        <v>15.5</v>
      </c>
      <c r="E243">
        <f t="shared" si="26"/>
        <v>10.453774848353886</v>
      </c>
    </row>
    <row r="244" spans="2:5">
      <c r="B244">
        <f t="shared" si="25"/>
        <v>935</v>
      </c>
      <c r="C244">
        <f t="shared" si="24"/>
        <v>1.0282524996999096E-8</v>
      </c>
      <c r="D244" s="13">
        <f t="shared" si="27"/>
        <v>15.583333333333334</v>
      </c>
      <c r="E244">
        <f t="shared" si="26"/>
        <v>10.282524996999095</v>
      </c>
    </row>
    <row r="245" spans="2:5">
      <c r="B245">
        <f t="shared" si="25"/>
        <v>940</v>
      </c>
      <c r="C245">
        <f t="shared" si="24"/>
        <v>1.011412904667116E-8</v>
      </c>
      <c r="D245" s="13">
        <f t="shared" si="27"/>
        <v>15.666666666666666</v>
      </c>
      <c r="E245">
        <f t="shared" si="26"/>
        <v>10.11412904667116</v>
      </c>
    </row>
    <row r="246" spans="2:5">
      <c r="B246">
        <f t="shared" si="25"/>
        <v>945</v>
      </c>
      <c r="C246">
        <f t="shared" si="24"/>
        <v>9.9485394367386039E-9</v>
      </c>
      <c r="D246" s="13">
        <f t="shared" si="27"/>
        <v>15.75</v>
      </c>
      <c r="E246">
        <f t="shared" si="26"/>
        <v>9.9485394367386046</v>
      </c>
    </row>
    <row r="247" spans="2:5">
      <c r="B247">
        <f t="shared" si="25"/>
        <v>950</v>
      </c>
      <c r="C247">
        <f t="shared" si="24"/>
        <v>9.7857093991740526E-9</v>
      </c>
      <c r="D247" s="13">
        <f t="shared" si="27"/>
        <v>15.833333333333334</v>
      </c>
      <c r="E247">
        <f t="shared" si="26"/>
        <v>9.7857093991740527</v>
      </c>
    </row>
    <row r="248" spans="2:5">
      <c r="B248">
        <f t="shared" si="25"/>
        <v>955</v>
      </c>
      <c r="C248">
        <f t="shared" si="24"/>
        <v>9.625592945345385E-9</v>
      </c>
      <c r="D248" s="13">
        <f t="shared" si="27"/>
        <v>15.916666666666666</v>
      </c>
      <c r="E248">
        <f t="shared" si="26"/>
        <v>9.6255929453453852</v>
      </c>
    </row>
    <row r="249" spans="2:5">
      <c r="B249">
        <f t="shared" si="25"/>
        <v>960</v>
      </c>
      <c r="C249">
        <f t="shared" si="24"/>
        <v>9.4681448530270094E-9</v>
      </c>
      <c r="D249" s="13">
        <f t="shared" si="27"/>
        <v>16</v>
      </c>
      <c r="E249">
        <f t="shared" si="26"/>
        <v>9.4681448530270096</v>
      </c>
    </row>
    <row r="250" spans="2:5">
      <c r="B250">
        <f t="shared" si="25"/>
        <v>965</v>
      </c>
      <c r="C250">
        <f t="shared" si="24"/>
        <v>9.3133206536276031E-9</v>
      </c>
      <c r="D250" s="13">
        <f t="shared" si="27"/>
        <v>16.083333333333332</v>
      </c>
      <c r="E250">
        <f t="shared" si="26"/>
        <v>9.3133206536276028</v>
      </c>
    </row>
    <row r="251" spans="2:5">
      <c r="B251">
        <f t="shared" si="25"/>
        <v>970</v>
      </c>
      <c r="C251">
        <f t="shared" si="24"/>
        <v>9.1610766196306914E-9</v>
      </c>
      <c r="D251" s="13">
        <f t="shared" si="27"/>
        <v>16.166666666666668</v>
      </c>
      <c r="E251">
        <f t="shared" si="26"/>
        <v>9.1610766196306912</v>
      </c>
    </row>
    <row r="252" spans="2:5">
      <c r="B252">
        <f t="shared" si="25"/>
        <v>975</v>
      </c>
      <c r="C252">
        <f t="shared" si="24"/>
        <v>9.0113697522445513E-9</v>
      </c>
      <c r="D252" s="13">
        <f t="shared" si="27"/>
        <v>16.25</v>
      </c>
      <c r="E252">
        <f t="shared" si="26"/>
        <v>9.0113697522445513</v>
      </c>
    </row>
    <row r="253" spans="2:5">
      <c r="B253">
        <f t="shared" si="25"/>
        <v>980</v>
      </c>
      <c r="C253">
        <f t="shared" si="24"/>
        <v>8.8641577692579068E-9</v>
      </c>
      <c r="D253" s="13">
        <f t="shared" si="27"/>
        <v>16.333333333333332</v>
      </c>
      <c r="E253">
        <f t="shared" si="26"/>
        <v>8.8641577692579077</v>
      </c>
    </row>
    <row r="254" spans="2:5">
      <c r="B254">
        <f t="shared" si="25"/>
        <v>985</v>
      </c>
      <c r="C254">
        <f t="shared" si="24"/>
        <v>8.7193990930980282E-9</v>
      </c>
      <c r="D254" s="13">
        <f t="shared" si="27"/>
        <v>16.416666666666668</v>
      </c>
      <c r="E254">
        <f t="shared" si="26"/>
        <v>8.7193990930980281</v>
      </c>
    </row>
    <row r="255" spans="2:5">
      <c r="B255">
        <f t="shared" si="25"/>
        <v>990</v>
      </c>
      <c r="C255">
        <f t="shared" si="24"/>
        <v>8.5770528390878408E-9</v>
      </c>
      <c r="D255" s="13">
        <f t="shared" si="27"/>
        <v>16.5</v>
      </c>
      <c r="E255">
        <f t="shared" si="26"/>
        <v>8.5770528390878411</v>
      </c>
    </row>
    <row r="256" spans="2:5">
      <c r="B256">
        <f t="shared" si="25"/>
        <v>995</v>
      </c>
      <c r="C256">
        <f t="shared" si="24"/>
        <v>8.4370788038987173E-9</v>
      </c>
      <c r="D256" s="13">
        <f t="shared" si="27"/>
        <v>16.583333333333332</v>
      </c>
      <c r="E256">
        <f t="shared" si="26"/>
        <v>8.4370788038987179</v>
      </c>
    </row>
    <row r="257" spans="2:5">
      <c r="B257">
        <f t="shared" si="25"/>
        <v>1000</v>
      </c>
      <c r="C257">
        <f t="shared" si="24"/>
        <v>8.2994374541957414E-9</v>
      </c>
      <c r="D257" s="13">
        <f t="shared" si="27"/>
        <v>16.666666666666668</v>
      </c>
      <c r="E257">
        <f t="shared" si="26"/>
        <v>8.2994374541957416</v>
      </c>
    </row>
    <row r="258" spans="2:5">
      <c r="B258">
        <f t="shared" si="25"/>
        <v>1005</v>
      </c>
      <c r="C258">
        <f t="shared" si="24"/>
        <v>8.1640899154721471E-9</v>
      </c>
      <c r="D258" s="13">
        <f t="shared" si="27"/>
        <v>16.75</v>
      </c>
      <c r="E258">
        <f t="shared" si="26"/>
        <v>8.1640899154721467</v>
      </c>
    </row>
    <row r="259" spans="2:5">
      <c r="B259">
        <f t="shared" si="25"/>
        <v>1010</v>
      </c>
      <c r="C259">
        <f>$I$36*EXP(-$I$32*(B259-480))+(1/$I$32)*($I$33+$I$34*((B259-480)-1/$I$32))</f>
        <v>8.0309979610698846E-9</v>
      </c>
      <c r="D259" s="13">
        <f t="shared" si="27"/>
        <v>16.833333333333332</v>
      </c>
      <c r="E259">
        <f t="shared" si="26"/>
        <v>8.0309979610698843</v>
      </c>
    </row>
    <row r="260" spans="2:5">
      <c r="B260">
        <f t="shared" si="25"/>
        <v>1015</v>
      </c>
      <c r="C260">
        <f t="shared" si="24"/>
        <v>7.9001240013831215E-9</v>
      </c>
      <c r="D260" s="13">
        <f t="shared" si="27"/>
        <v>16.916666666666668</v>
      </c>
      <c r="E260">
        <f t="shared" si="26"/>
        <v>7.9001240013831211</v>
      </c>
    </row>
    <row r="261" spans="2:5">
      <c r="B261" s="16">
        <f t="shared" si="25"/>
        <v>1020</v>
      </c>
      <c r="C261">
        <f t="shared" si="24"/>
        <v>7.7714310732416939E-9</v>
      </c>
      <c r="D261" s="13">
        <f t="shared" si="27"/>
        <v>17</v>
      </c>
      <c r="E261">
        <f t="shared" si="26"/>
        <v>7.7714310732416942</v>
      </c>
    </row>
    <row r="262" spans="2:5">
      <c r="B262">
        <f t="shared" si="25"/>
        <v>1025</v>
      </c>
      <c r="C262">
        <f>$J$36*EXP(-$J$32*(B262-1020))+(1/$J$32)*($J$33+$J$34*((B262-1020)-1/$J$32))</f>
        <v>7.6449842489358858E-9</v>
      </c>
      <c r="D262" s="13">
        <f t="shared" si="27"/>
        <v>17.083333333333332</v>
      </c>
      <c r="E262">
        <f t="shared" si="26"/>
        <v>7.6449842489358861</v>
      </c>
    </row>
    <row r="263" spans="2:5">
      <c r="B263">
        <f t="shared" si="25"/>
        <v>1030</v>
      </c>
      <c r="C263">
        <f t="shared" ref="C263:C273" si="28">$J$36*EXP(-$J$32*(B263-1020))+(1/$J$32)*($J$33+$J$34*((B263-1020)-1/$J$32))</f>
        <v>7.5208469497705103E-9</v>
      </c>
      <c r="D263" s="13">
        <f t="shared" si="27"/>
        <v>17.166666666666668</v>
      </c>
      <c r="E263">
        <f t="shared" si="26"/>
        <v>7.5208469497705099</v>
      </c>
    </row>
    <row r="264" spans="2:5">
      <c r="B264">
        <f t="shared" si="25"/>
        <v>1035</v>
      </c>
      <c r="C264">
        <f t="shared" si="28"/>
        <v>7.3989806872089797E-9</v>
      </c>
      <c r="D264" s="13">
        <f t="shared" si="27"/>
        <v>17.25</v>
      </c>
      <c r="E264">
        <f t="shared" si="26"/>
        <v>7.3989806872089794</v>
      </c>
    </row>
    <row r="265" spans="2:5">
      <c r="B265">
        <f t="shared" si="25"/>
        <v>1040</v>
      </c>
      <c r="C265">
        <f t="shared" si="28"/>
        <v>7.2793476141311683E-9</v>
      </c>
      <c r="D265" s="13">
        <f t="shared" si="27"/>
        <v>17.333333333333332</v>
      </c>
      <c r="E265">
        <f t="shared" si="26"/>
        <v>7.2793476141311686</v>
      </c>
    </row>
    <row r="266" spans="2:5">
      <c r="B266">
        <f t="shared" si="25"/>
        <v>1045</v>
      </c>
      <c r="C266">
        <f t="shared" si="28"/>
        <v>7.1619105141441254E-9</v>
      </c>
      <c r="D266" s="13">
        <f t="shared" si="27"/>
        <v>17.416666666666668</v>
      </c>
      <c r="E266">
        <f t="shared" si="26"/>
        <v>7.1619105141441253</v>
      </c>
    </row>
    <row r="267" spans="2:5">
      <c r="B267">
        <f t="shared" si="25"/>
        <v>1050</v>
      </c>
      <c r="C267">
        <f t="shared" si="28"/>
        <v>7.0466327910709225E-9</v>
      </c>
      <c r="D267" s="13">
        <f t="shared" si="27"/>
        <v>17.5</v>
      </c>
      <c r="E267">
        <f t="shared" si="26"/>
        <v>7.0466327910709223</v>
      </c>
    </row>
    <row r="268" spans="2:5">
      <c r="B268">
        <f t="shared" si="25"/>
        <v>1055</v>
      </c>
      <c r="C268">
        <f t="shared" si="28"/>
        <v>6.9334784586146827E-9</v>
      </c>
      <c r="D268" s="13">
        <f t="shared" si="27"/>
        <v>17.583333333333332</v>
      </c>
      <c r="E268">
        <f t="shared" si="26"/>
        <v>6.9334784586146823</v>
      </c>
    </row>
    <row r="269" spans="2:5">
      <c r="B269">
        <f t="shared" si="25"/>
        <v>1060</v>
      </c>
      <c r="C269">
        <f t="shared" si="28"/>
        <v>6.8224121301948349E-9</v>
      </c>
      <c r="D269" s="13">
        <f t="shared" si="27"/>
        <v>17.666666666666668</v>
      </c>
      <c r="E269">
        <f t="shared" si="26"/>
        <v>6.8224121301948353</v>
      </c>
    </row>
    <row r="270" spans="2:5">
      <c r="B270">
        <f t="shared" si="25"/>
        <v>1065</v>
      </c>
      <c r="C270">
        <f t="shared" si="28"/>
        <v>6.7133990089527777E-9</v>
      </c>
      <c r="D270" s="13">
        <f t="shared" si="27"/>
        <v>17.75</v>
      </c>
      <c r="E270">
        <f t="shared" si="26"/>
        <v>6.713399008952778</v>
      </c>
    </row>
    <row r="271" spans="2:5">
      <c r="B271">
        <f t="shared" si="25"/>
        <v>1070</v>
      </c>
      <c r="C271">
        <f t="shared" si="28"/>
        <v>6.6064048779240745E-9</v>
      </c>
      <c r="D271" s="13">
        <f t="shared" si="27"/>
        <v>17.833333333333332</v>
      </c>
      <c r="E271">
        <f t="shared" si="26"/>
        <v>6.6064048779240743</v>
      </c>
    </row>
    <row r="272" spans="2:5">
      <c r="B272">
        <f t="shared" si="25"/>
        <v>1075</v>
      </c>
      <c r="C272">
        <f t="shared" si="28"/>
        <v>6.5013960903744519E-9</v>
      </c>
      <c r="D272" s="13">
        <f t="shared" si="27"/>
        <v>17.916666666666668</v>
      </c>
      <c r="E272">
        <f t="shared" si="26"/>
        <v>6.5013960903744517</v>
      </c>
    </row>
    <row r="273" spans="2:5">
      <c r="B273" s="16">
        <f t="shared" si="25"/>
        <v>1080</v>
      </c>
      <c r="C273">
        <f t="shared" si="28"/>
        <v>6.3983395602968364E-9</v>
      </c>
      <c r="D273" s="13">
        <f t="shared" si="27"/>
        <v>18</v>
      </c>
      <c r="E273">
        <f t="shared" si="26"/>
        <v>6.3983395602968365</v>
      </c>
    </row>
    <row r="274" spans="2:5">
      <c r="B274">
        <f t="shared" si="25"/>
        <v>1085</v>
      </c>
      <c r="C274">
        <f>$K$36*EXP(-$K$32*(B274-1080))+(1/$K$32)*($K$33+$K$34*((B274-1080)-1/$K$32))</f>
        <v>6.2971013336023472E-9</v>
      </c>
      <c r="D274" s="13">
        <f t="shared" si="27"/>
        <v>18.083333333333332</v>
      </c>
      <c r="E274">
        <f t="shared" si="26"/>
        <v>6.2971013336023471</v>
      </c>
    </row>
    <row r="275" spans="2:5">
      <c r="B275">
        <f t="shared" si="25"/>
        <v>1090</v>
      </c>
      <c r="C275">
        <f t="shared" ref="C275:C338" si="29">$K$36*EXP(-$K$32*(B275-1080))+(1/$K$32)*($K$33+$K$34*((B275-1080)-1/$K$32))</f>
        <v>6.197550255111695E-9</v>
      </c>
      <c r="D275" s="13">
        <f t="shared" si="27"/>
        <v>18.166666666666668</v>
      </c>
      <c r="E275">
        <f t="shared" si="26"/>
        <v>6.197550255111695</v>
      </c>
    </row>
    <row r="276" spans="2:5">
      <c r="B276">
        <f t="shared" si="25"/>
        <v>1095</v>
      </c>
      <c r="C276">
        <f t="shared" si="29"/>
        <v>6.0996582082808169E-9</v>
      </c>
      <c r="D276" s="13">
        <f t="shared" si="27"/>
        <v>18.25</v>
      </c>
      <c r="E276">
        <f t="shared" si="26"/>
        <v>6.0996582082808173</v>
      </c>
    </row>
    <row r="277" spans="2:5">
      <c r="B277">
        <f t="shared" si="25"/>
        <v>1100</v>
      </c>
      <c r="C277">
        <f t="shared" si="29"/>
        <v>6.0033975451315113E-9</v>
      </c>
      <c r="D277" s="13">
        <f t="shared" si="27"/>
        <v>18.333333333333332</v>
      </c>
      <c r="E277">
        <f t="shared" si="26"/>
        <v>6.0033975451315111</v>
      </c>
    </row>
    <row r="278" spans="2:5">
      <c r="B278">
        <f t="shared" si="25"/>
        <v>1105</v>
      </c>
      <c r="C278">
        <f>$K$36*EXP(-$K$32*(B278-1080))+(1/$K$32)*($K$33+$K$34*((B278-1080)-1/$K$32))</f>
        <v>5.9087410784427256E-9</v>
      </c>
      <c r="D278" s="13">
        <f t="shared" si="27"/>
        <v>18.416666666666668</v>
      </c>
      <c r="E278">
        <f t="shared" si="26"/>
        <v>5.9087410784427252</v>
      </c>
    </row>
    <row r="279" spans="2:5">
      <c r="B279">
        <f t="shared" si="25"/>
        <v>1110</v>
      </c>
      <c r="C279">
        <f t="shared" si="29"/>
        <v>5.815662074071977E-9</v>
      </c>
      <c r="D279" s="13">
        <f t="shared" si="27"/>
        <v>18.5</v>
      </c>
      <c r="E279">
        <f t="shared" si="26"/>
        <v>5.8156620740719767</v>
      </c>
    </row>
    <row r="280" spans="2:5">
      <c r="B280">
        <f t="shared" si="25"/>
        <v>1115</v>
      </c>
      <c r="C280">
        <f t="shared" si="29"/>
        <v>5.7241342434047453E-9</v>
      </c>
      <c r="D280" s="13">
        <f t="shared" si="27"/>
        <v>18.583333333333332</v>
      </c>
      <c r="E280">
        <f t="shared" si="26"/>
        <v>5.7241342434047455</v>
      </c>
    </row>
    <row r="281" spans="2:5">
      <c r="B281">
        <f t="shared" si="25"/>
        <v>1120</v>
      </c>
      <c r="C281">
        <f t="shared" si="29"/>
        <v>5.6341317359296843E-9</v>
      </c>
      <c r="D281" s="13">
        <f t="shared" si="27"/>
        <v>18.666666666666668</v>
      </c>
      <c r="E281">
        <f t="shared" si="26"/>
        <v>5.6341317359296843</v>
      </c>
    </row>
    <row r="282" spans="2:5">
      <c r="B282">
        <f t="shared" si="25"/>
        <v>1125</v>
      </c>
      <c r="C282">
        <f t="shared" si="29"/>
        <v>5.5456291319375797E-9</v>
      </c>
      <c r="D282" s="13">
        <f t="shared" si="27"/>
        <v>18.75</v>
      </c>
      <c r="E282">
        <f t="shared" si="26"/>
        <v>5.5456291319375799</v>
      </c>
    </row>
    <row r="283" spans="2:5">
      <c r="B283">
        <f t="shared" si="25"/>
        <v>1130</v>
      </c>
      <c r="C283">
        <f t="shared" si="29"/>
        <v>5.4586014353419747E-9</v>
      </c>
      <c r="D283" s="13">
        <f t="shared" si="27"/>
        <v>18.833333333333332</v>
      </c>
      <c r="E283">
        <f t="shared" si="26"/>
        <v>5.4586014353419747</v>
      </c>
    </row>
    <row r="284" spans="2:5">
      <c r="B284">
        <f t="shared" si="25"/>
        <v>1135</v>
      </c>
      <c r="C284">
        <f t="shared" si="29"/>
        <v>5.3730240666194413E-9</v>
      </c>
      <c r="D284" s="13">
        <f t="shared" si="27"/>
        <v>18.916666666666668</v>
      </c>
      <c r="E284">
        <f t="shared" si="26"/>
        <v>5.3730240666194415</v>
      </c>
    </row>
    <row r="285" spans="2:5">
      <c r="B285">
        <f t="shared" si="25"/>
        <v>1140</v>
      </c>
      <c r="C285">
        <f t="shared" si="29"/>
        <v>5.288872855867505E-9</v>
      </c>
      <c r="D285" s="13">
        <f t="shared" si="27"/>
        <v>19</v>
      </c>
      <c r="E285">
        <f t="shared" si="26"/>
        <v>5.2888728558675053</v>
      </c>
    </row>
    <row r="286" spans="2:5">
      <c r="B286">
        <f t="shared" si="25"/>
        <v>1145</v>
      </c>
      <c r="C286">
        <f t="shared" si="29"/>
        <v>5.2061240359782541E-9</v>
      </c>
      <c r="D286" s="13">
        <f t="shared" si="27"/>
        <v>19.083333333333332</v>
      </c>
      <c r="E286">
        <f t="shared" si="26"/>
        <v>5.2061240359782541</v>
      </c>
    </row>
    <row r="287" spans="2:5">
      <c r="B287">
        <f t="shared" ref="B287:B337" si="30">B286+5</f>
        <v>1150</v>
      </c>
      <c r="C287">
        <f t="shared" si="29"/>
        <v>5.124754235925721E-9</v>
      </c>
      <c r="D287" s="13">
        <f t="shared" si="27"/>
        <v>19.166666666666668</v>
      </c>
      <c r="E287">
        <f t="shared" si="26"/>
        <v>5.124754235925721</v>
      </c>
    </row>
    <row r="288" spans="2:5">
      <c r="B288">
        <f t="shared" si="30"/>
        <v>1155</v>
      </c>
      <c r="C288">
        <f t="shared" si="29"/>
        <v>5.0447404741651211E-9</v>
      </c>
      <c r="D288" s="13">
        <f t="shared" si="27"/>
        <v>19.25</v>
      </c>
      <c r="E288">
        <f t="shared" si="26"/>
        <v>5.0447404741651214</v>
      </c>
    </row>
    <row r="289" spans="2:5">
      <c r="B289">
        <f t="shared" si="30"/>
        <v>1160</v>
      </c>
      <c r="C289">
        <f t="shared" si="29"/>
        <v>4.9660601521421031E-9</v>
      </c>
      <c r="D289" s="13">
        <f t="shared" si="27"/>
        <v>19.333333333333332</v>
      </c>
      <c r="E289">
        <f t="shared" si="26"/>
        <v>4.9660601521421031</v>
      </c>
    </row>
    <row r="290" spans="2:5">
      <c r="B290">
        <f t="shared" si="30"/>
        <v>1165</v>
      </c>
      <c r="C290">
        <f t="shared" si="29"/>
        <v>4.8886910479101579E-9</v>
      </c>
      <c r="D290" s="13">
        <f t="shared" si="27"/>
        <v>19.416666666666668</v>
      </c>
      <c r="E290">
        <f t="shared" si="26"/>
        <v>4.8886910479101582</v>
      </c>
    </row>
    <row r="291" spans="2:5">
      <c r="B291">
        <f t="shared" si="30"/>
        <v>1170</v>
      </c>
      <c r="C291">
        <f t="shared" si="29"/>
        <v>4.8126113098544045E-9</v>
      </c>
      <c r="D291" s="13">
        <f t="shared" si="27"/>
        <v>19.5</v>
      </c>
      <c r="E291">
        <f t="shared" si="26"/>
        <v>4.8126113098544048</v>
      </c>
    </row>
    <row r="292" spans="2:5">
      <c r="B292">
        <f t="shared" si="30"/>
        <v>1175</v>
      </c>
      <c r="C292">
        <f t="shared" si="29"/>
        <v>4.7377994505199605E-9</v>
      </c>
      <c r="D292" s="13">
        <f t="shared" si="27"/>
        <v>19.583333333333332</v>
      </c>
      <c r="E292">
        <f t="shared" si="26"/>
        <v>4.7377994505199608</v>
      </c>
    </row>
    <row r="293" spans="2:5">
      <c r="B293">
        <f t="shared" si="30"/>
        <v>1180</v>
      </c>
      <c r="C293">
        <f t="shared" si="29"/>
        <v>4.6642343405431765E-9</v>
      </c>
      <c r="D293" s="13">
        <f t="shared" si="27"/>
        <v>19.666666666666668</v>
      </c>
      <c r="E293">
        <f t="shared" si="26"/>
        <v>4.6642343405431763</v>
      </c>
    </row>
    <row r="294" spans="2:5">
      <c r="B294">
        <f t="shared" si="30"/>
        <v>1185</v>
      </c>
      <c r="C294">
        <f t="shared" si="29"/>
        <v>4.5918952026839889E-9</v>
      </c>
      <c r="D294" s="13">
        <f t="shared" si="27"/>
        <v>19.75</v>
      </c>
      <c r="E294">
        <f t="shared" si="26"/>
        <v>4.5918952026839888</v>
      </c>
    </row>
    <row r="295" spans="2:5">
      <c r="B295">
        <f t="shared" si="30"/>
        <v>1190</v>
      </c>
      <c r="C295">
        <f t="shared" si="29"/>
        <v>4.5207616059577432E-9</v>
      </c>
      <c r="D295" s="13">
        <f t="shared" si="27"/>
        <v>19.833333333333332</v>
      </c>
      <c r="E295">
        <f t="shared" ref="E295:E358" si="31">C295*10^9</f>
        <v>4.5207616059577429</v>
      </c>
    </row>
    <row r="296" spans="2:5">
      <c r="B296">
        <f t="shared" si="30"/>
        <v>1195</v>
      </c>
      <c r="C296">
        <f t="shared" si="29"/>
        <v>4.4508134598647977E-9</v>
      </c>
      <c r="D296" s="13">
        <f t="shared" ref="D296:D359" si="32">B296/60</f>
        <v>19.916666666666668</v>
      </c>
      <c r="E296">
        <f t="shared" si="31"/>
        <v>4.4508134598647979</v>
      </c>
    </row>
    <row r="297" spans="2:5">
      <c r="B297">
        <f t="shared" si="30"/>
        <v>1200</v>
      </c>
      <c r="C297">
        <f t="shared" si="29"/>
        <v>4.3820310087162982E-9</v>
      </c>
      <c r="D297" s="13">
        <f t="shared" si="32"/>
        <v>20</v>
      </c>
      <c r="E297">
        <f t="shared" si="31"/>
        <v>4.3820310087162984</v>
      </c>
    </row>
    <row r="298" spans="2:5">
      <c r="B298">
        <f t="shared" si="30"/>
        <v>1205</v>
      </c>
      <c r="C298">
        <f t="shared" si="29"/>
        <v>4.3143948260545133E-9</v>
      </c>
      <c r="D298" s="13">
        <f t="shared" si="32"/>
        <v>20.083333333333332</v>
      </c>
      <c r="E298">
        <f t="shared" si="31"/>
        <v>4.3143948260545137</v>
      </c>
    </row>
    <row r="299" spans="2:5">
      <c r="B299">
        <f t="shared" si="30"/>
        <v>1210</v>
      </c>
      <c r="C299">
        <f t="shared" si="29"/>
        <v>4.2478858091661524E-9</v>
      </c>
      <c r="D299" s="13">
        <f t="shared" si="32"/>
        <v>20.166666666666668</v>
      </c>
      <c r="E299">
        <f t="shared" si="31"/>
        <v>4.247885809166152</v>
      </c>
    </row>
    <row r="300" spans="2:5">
      <c r="B300">
        <f t="shared" si="30"/>
        <v>1215</v>
      </c>
      <c r="C300">
        <f t="shared" si="29"/>
        <v>4.1824851736871273E-9</v>
      </c>
      <c r="D300" s="13">
        <f t="shared" si="32"/>
        <v>20.25</v>
      </c>
      <c r="E300">
        <f t="shared" si="31"/>
        <v>4.1824851736871276</v>
      </c>
    </row>
    <row r="301" spans="2:5">
      <c r="B301">
        <f t="shared" si="30"/>
        <v>1220</v>
      </c>
      <c r="C301">
        <f t="shared" si="29"/>
        <v>4.118174448297215E-9</v>
      </c>
      <c r="D301" s="13">
        <f t="shared" si="32"/>
        <v>20.333333333333332</v>
      </c>
      <c r="E301">
        <f t="shared" si="31"/>
        <v>4.1181744482972151</v>
      </c>
    </row>
    <row r="302" spans="2:5">
      <c r="B302">
        <f t="shared" si="30"/>
        <v>1225</v>
      </c>
      <c r="C302">
        <f t="shared" si="29"/>
        <v>4.0549354695031469E-9</v>
      </c>
      <c r="D302" s="13">
        <f t="shared" si="32"/>
        <v>20.416666666666668</v>
      </c>
      <c r="E302">
        <f t="shared" si="31"/>
        <v>4.054935469503147</v>
      </c>
    </row>
    <row r="303" spans="2:5">
      <c r="B303">
        <f t="shared" si="30"/>
        <v>1230</v>
      </c>
      <c r="C303">
        <f t="shared" si="29"/>
        <v>3.9927503765086286E-9</v>
      </c>
      <c r="D303" s="13">
        <f t="shared" si="32"/>
        <v>20.5</v>
      </c>
      <c r="E303">
        <f t="shared" si="31"/>
        <v>3.9927503765086287</v>
      </c>
    </row>
    <row r="304" spans="2:5">
      <c r="B304">
        <f t="shared" si="30"/>
        <v>1235</v>
      </c>
      <c r="C304">
        <f t="shared" si="29"/>
        <v>3.9316016061698571E-9</v>
      </c>
      <c r="D304" s="13">
        <f t="shared" si="32"/>
        <v>20.583333333333332</v>
      </c>
      <c r="E304">
        <f t="shared" si="31"/>
        <v>3.9316016061698571</v>
      </c>
    </row>
    <row r="305" spans="2:5">
      <c r="B305">
        <f t="shared" si="30"/>
        <v>1240</v>
      </c>
      <c r="C305">
        <f t="shared" si="29"/>
        <v>3.871471888035104E-9</v>
      </c>
      <c r="D305" s="13">
        <f t="shared" si="32"/>
        <v>20.666666666666668</v>
      </c>
      <c r="E305">
        <f t="shared" si="31"/>
        <v>3.8714718880351042</v>
      </c>
    </row>
    <row r="306" spans="2:5">
      <c r="B306">
        <f t="shared" si="30"/>
        <v>1245</v>
      </c>
      <c r="C306">
        <f t="shared" si="29"/>
        <v>3.8123442394669627E-9</v>
      </c>
      <c r="D306" s="13">
        <f t="shared" si="32"/>
        <v>20.75</v>
      </c>
      <c r="E306">
        <f t="shared" si="31"/>
        <v>3.8123442394669627</v>
      </c>
    </row>
    <row r="307" spans="2:5">
      <c r="B307">
        <f t="shared" si="30"/>
        <v>1250</v>
      </c>
      <c r="C307">
        <f t="shared" si="29"/>
        <v>3.7542019608458854E-9</v>
      </c>
      <c r="D307" s="13">
        <f t="shared" si="32"/>
        <v>20.833333333333332</v>
      </c>
      <c r="E307">
        <f t="shared" si="31"/>
        <v>3.7542019608458852</v>
      </c>
    </row>
    <row r="308" spans="2:5">
      <c r="B308">
        <f t="shared" si="30"/>
        <v>1255</v>
      </c>
      <c r="C308">
        <f t="shared" si="29"/>
        <v>3.6970286308536565E-9</v>
      </c>
      <c r="D308" s="13">
        <f t="shared" si="32"/>
        <v>20.916666666666668</v>
      </c>
      <c r="E308">
        <f t="shared" si="31"/>
        <v>3.6970286308536564</v>
      </c>
    </row>
    <row r="309" spans="2:5">
      <c r="B309">
        <f t="shared" si="30"/>
        <v>1260</v>
      </c>
      <c r="C309">
        <f t="shared" si="29"/>
        <v>3.6408081018354594E-9</v>
      </c>
      <c r="D309" s="13">
        <f t="shared" si="32"/>
        <v>21</v>
      </c>
      <c r="E309">
        <f t="shared" si="31"/>
        <v>3.6408081018354594</v>
      </c>
    </row>
    <row r="310" spans="2:5">
      <c r="B310">
        <f t="shared" si="30"/>
        <v>1265</v>
      </c>
      <c r="C310">
        <f t="shared" si="29"/>
        <v>3.5855244952392451E-9</v>
      </c>
      <c r="D310" s="13">
        <f t="shared" si="32"/>
        <v>21.083333333333332</v>
      </c>
      <c r="E310">
        <f t="shared" si="31"/>
        <v>3.5855244952392451</v>
      </c>
    </row>
    <row r="311" spans="2:5">
      <c r="B311">
        <f t="shared" si="30"/>
        <v>1270</v>
      </c>
      <c r="C311">
        <f t="shared" si="29"/>
        <v>3.5311621971310968E-9</v>
      </c>
      <c r="D311" s="13">
        <f t="shared" si="32"/>
        <v>21.166666666666668</v>
      </c>
      <c r="E311">
        <f t="shared" si="31"/>
        <v>3.5311621971310969</v>
      </c>
    </row>
    <row r="312" spans="2:5">
      <c r="B312">
        <f t="shared" si="30"/>
        <v>1275</v>
      </c>
      <c r="C312">
        <f t="shared" si="29"/>
        <v>3.4777058537853384E-9</v>
      </c>
      <c r="D312" s="13">
        <f t="shared" si="32"/>
        <v>21.25</v>
      </c>
      <c r="E312">
        <f t="shared" si="31"/>
        <v>3.4777058537853383</v>
      </c>
    </row>
    <row r="313" spans="2:5">
      <c r="B313">
        <f t="shared" si="30"/>
        <v>1280</v>
      </c>
      <c r="C313">
        <f t="shared" si="29"/>
        <v>3.4251403673481225E-9</v>
      </c>
      <c r="D313" s="13">
        <f t="shared" si="32"/>
        <v>21.333333333333332</v>
      </c>
      <c r="E313">
        <f t="shared" si="31"/>
        <v>3.4251403673481224</v>
      </c>
    </row>
    <row r="314" spans="2:5">
      <c r="B314">
        <f t="shared" si="30"/>
        <v>1285</v>
      </c>
      <c r="C314">
        <f t="shared" si="29"/>
        <v>3.3734508915733031E-9</v>
      </c>
      <c r="D314" s="13">
        <f t="shared" si="32"/>
        <v>21.416666666666668</v>
      </c>
      <c r="E314">
        <f t="shared" si="31"/>
        <v>3.3734508915733032</v>
      </c>
    </row>
    <row r="315" spans="2:5">
      <c r="B315">
        <f t="shared" si="30"/>
        <v>1290</v>
      </c>
      <c r="C315">
        <f t="shared" si="29"/>
        <v>3.3226228276293519E-9</v>
      </c>
      <c r="D315" s="13">
        <f t="shared" si="32"/>
        <v>21.5</v>
      </c>
      <c r="E315">
        <f t="shared" si="31"/>
        <v>3.3226228276293517</v>
      </c>
    </row>
    <row r="316" spans="2:5">
      <c r="B316">
        <f t="shared" si="30"/>
        <v>1295</v>
      </c>
      <c r="C316">
        <f t="shared" si="29"/>
        <v>3.2726418199761667E-9</v>
      </c>
      <c r="D316" s="13">
        <f t="shared" si="32"/>
        <v>21.583333333333332</v>
      </c>
      <c r="E316">
        <f t="shared" si="31"/>
        <v>3.2726418199761667</v>
      </c>
    </row>
    <row r="317" spans="2:5">
      <c r="B317">
        <f t="shared" si="30"/>
        <v>1300</v>
      </c>
      <c r="C317">
        <f t="shared" si="29"/>
        <v>3.2234937523105871E-9</v>
      </c>
      <c r="D317" s="13">
        <f t="shared" si="32"/>
        <v>21.666666666666668</v>
      </c>
      <c r="E317">
        <f t="shared" si="31"/>
        <v>3.2234937523105871</v>
      </c>
    </row>
    <row r="318" spans="2:5">
      <c r="B318">
        <f t="shared" si="30"/>
        <v>1305</v>
      </c>
      <c r="C318">
        <f t="shared" si="29"/>
        <v>3.1751647435794777E-9</v>
      </c>
      <c r="D318" s="13">
        <f t="shared" si="32"/>
        <v>21.75</v>
      </c>
      <c r="E318">
        <f t="shared" si="31"/>
        <v>3.1751647435794776</v>
      </c>
    </row>
    <row r="319" spans="2:5">
      <c r="B319">
        <f t="shared" si="30"/>
        <v>1310</v>
      </c>
      <c r="C319">
        <f t="shared" si="29"/>
        <v>3.127641144059258E-9</v>
      </c>
      <c r="D319" s="13">
        <f t="shared" si="32"/>
        <v>21.833333333333332</v>
      </c>
      <c r="E319">
        <f t="shared" si="31"/>
        <v>3.127641144059258</v>
      </c>
    </row>
    <row r="320" spans="2:5">
      <c r="B320">
        <f t="shared" si="30"/>
        <v>1315</v>
      </c>
      <c r="C320">
        <f t="shared" si="29"/>
        <v>3.0809095315007654E-9</v>
      </c>
      <c r="D320" s="13">
        <f t="shared" si="32"/>
        <v>21.916666666666668</v>
      </c>
      <c r="E320">
        <f t="shared" si="31"/>
        <v>3.0809095315007653</v>
      </c>
    </row>
    <row r="321" spans="2:5">
      <c r="B321">
        <f t="shared" si="30"/>
        <v>1320</v>
      </c>
      <c r="C321">
        <f t="shared" si="29"/>
        <v>3.034956707338364E-9</v>
      </c>
      <c r="D321" s="13">
        <f t="shared" si="32"/>
        <v>22</v>
      </c>
      <c r="E321">
        <f t="shared" si="31"/>
        <v>3.0349567073383641</v>
      </c>
    </row>
    <row r="322" spans="2:5">
      <c r="B322">
        <f t="shared" si="30"/>
        <v>1325</v>
      </c>
      <c r="C322">
        <f t="shared" si="29"/>
        <v>2.9897696929622291E-9</v>
      </c>
      <c r="D322" s="13">
        <f t="shared" si="32"/>
        <v>22.083333333333332</v>
      </c>
      <c r="E322">
        <f t="shared" si="31"/>
        <v>2.9897696929622293</v>
      </c>
    </row>
    <row r="323" spans="2:5">
      <c r="B323">
        <f t="shared" si="30"/>
        <v>1330</v>
      </c>
      <c r="C323">
        <f t="shared" si="29"/>
        <v>2.9453357260527544E-9</v>
      </c>
      <c r="D323" s="13">
        <f t="shared" si="32"/>
        <v>22.166666666666668</v>
      </c>
      <c r="E323">
        <f t="shared" si="31"/>
        <v>2.9453357260527544</v>
      </c>
    </row>
    <row r="324" spans="2:5">
      <c r="B324">
        <f t="shared" si="30"/>
        <v>1335</v>
      </c>
      <c r="C324">
        <f t="shared" si="29"/>
        <v>2.9016422569760486E-9</v>
      </c>
      <c r="D324" s="13">
        <f t="shared" si="32"/>
        <v>22.25</v>
      </c>
      <c r="E324">
        <f t="shared" si="31"/>
        <v>2.9016422569760487</v>
      </c>
    </row>
    <row r="325" spans="2:5">
      <c r="B325">
        <f t="shared" si="30"/>
        <v>1340</v>
      </c>
      <c r="C325">
        <f t="shared" si="29"/>
        <v>2.8586769452395009E-9</v>
      </c>
      <c r="D325" s="13">
        <f t="shared" si="32"/>
        <v>22.333333333333332</v>
      </c>
      <c r="E325">
        <f t="shared" si="31"/>
        <v>2.8586769452395009</v>
      </c>
    </row>
    <row r="326" spans="2:5">
      <c r="B326">
        <f t="shared" si="30"/>
        <v>1345</v>
      </c>
      <c r="C326">
        <f t="shared" si="29"/>
        <v>2.8164276560064141E-9</v>
      </c>
      <c r="D326" s="13">
        <f t="shared" si="32"/>
        <v>22.416666666666668</v>
      </c>
      <c r="E326">
        <f t="shared" si="31"/>
        <v>2.8164276560064141</v>
      </c>
    </row>
    <row r="327" spans="2:5">
      <c r="B327">
        <f t="shared" si="30"/>
        <v>1350</v>
      </c>
      <c r="C327">
        <f t="shared" si="29"/>
        <v>2.7748824566687183E-9</v>
      </c>
      <c r="D327" s="13">
        <f t="shared" si="32"/>
        <v>22.5</v>
      </c>
      <c r="E327">
        <f t="shared" si="31"/>
        <v>2.7748824566687182</v>
      </c>
    </row>
    <row r="328" spans="2:5">
      <c r="B328">
        <f t="shared" si="30"/>
        <v>1355</v>
      </c>
      <c r="C328">
        <f t="shared" si="29"/>
        <v>2.7340296134768114E-9</v>
      </c>
      <c r="D328" s="13">
        <f t="shared" si="32"/>
        <v>22.583333333333332</v>
      </c>
      <c r="E328">
        <f t="shared" si="31"/>
        <v>2.7340296134768112</v>
      </c>
    </row>
    <row r="329" spans="2:5">
      <c r="B329">
        <f t="shared" si="30"/>
        <v>1360</v>
      </c>
      <c r="C329">
        <f t="shared" si="29"/>
        <v>2.6938575882255523E-9</v>
      </c>
      <c r="D329" s="13">
        <f t="shared" si="32"/>
        <v>22.666666666666668</v>
      </c>
      <c r="E329">
        <f t="shared" si="31"/>
        <v>2.6938575882255522</v>
      </c>
    </row>
    <row r="330" spans="2:5">
      <c r="B330">
        <f t="shared" si="30"/>
        <v>1365</v>
      </c>
      <c r="C330">
        <f t="shared" si="29"/>
        <v>2.6543550349954855E-9</v>
      </c>
      <c r="D330" s="13">
        <f t="shared" si="32"/>
        <v>22.75</v>
      </c>
      <c r="E330">
        <f t="shared" si="31"/>
        <v>2.6543550349954854</v>
      </c>
    </row>
    <row r="331" spans="2:5">
      <c r="B331">
        <f t="shared" si="30"/>
        <v>1370</v>
      </c>
      <c r="C331">
        <f t="shared" si="29"/>
        <v>2.6155107969483806E-9</v>
      </c>
      <c r="D331" s="13">
        <f t="shared" si="32"/>
        <v>22.833333333333332</v>
      </c>
      <c r="E331">
        <f t="shared" si="31"/>
        <v>2.6155107969483806</v>
      </c>
    </row>
    <row r="332" spans="2:5">
      <c r="B332">
        <f t="shared" si="30"/>
        <v>1375</v>
      </c>
      <c r="C332">
        <f t="shared" si="29"/>
        <v>2.5773139031761648E-9</v>
      </c>
      <c r="D332" s="13">
        <f t="shared" si="32"/>
        <v>22.916666666666668</v>
      </c>
      <c r="E332">
        <f t="shared" si="31"/>
        <v>2.5773139031761647</v>
      </c>
    </row>
    <row r="333" spans="2:5">
      <c r="B333">
        <f t="shared" si="30"/>
        <v>1380</v>
      </c>
      <c r="C333">
        <f t="shared" si="29"/>
        <v>2.5397535656023741E-9</v>
      </c>
      <c r="D333" s="13">
        <f t="shared" si="32"/>
        <v>23</v>
      </c>
      <c r="E333">
        <f t="shared" si="31"/>
        <v>2.539753565602374</v>
      </c>
    </row>
    <row r="334" spans="2:5">
      <c r="B334">
        <f t="shared" si="30"/>
        <v>1385</v>
      </c>
      <c r="C334">
        <f t="shared" si="29"/>
        <v>2.502819175935241E-9</v>
      </c>
      <c r="D334" s="13">
        <f t="shared" si="32"/>
        <v>23.083333333333332</v>
      </c>
      <c r="E334">
        <f t="shared" si="31"/>
        <v>2.5028191759352412</v>
      </c>
    </row>
    <row r="335" spans="2:5">
      <c r="B335">
        <f t="shared" si="30"/>
        <v>1390</v>
      </c>
      <c r="C335">
        <f t="shared" si="29"/>
        <v>2.4665003026715587E-9</v>
      </c>
      <c r="D335" s="13">
        <f t="shared" si="32"/>
        <v>23.166666666666668</v>
      </c>
      <c r="E335">
        <f t="shared" si="31"/>
        <v>2.4665003026715588</v>
      </c>
    </row>
    <row r="336" spans="2:5">
      <c r="B336">
        <f t="shared" si="30"/>
        <v>1395</v>
      </c>
      <c r="C336">
        <f t="shared" si="29"/>
        <v>2.4307866881504775E-9</v>
      </c>
      <c r="D336" s="13">
        <f t="shared" si="32"/>
        <v>23.25</v>
      </c>
      <c r="E336">
        <f t="shared" si="31"/>
        <v>2.4307866881504774</v>
      </c>
    </row>
    <row r="337" spans="2:5">
      <c r="B337">
        <f t="shared" si="30"/>
        <v>1400</v>
      </c>
      <c r="C337">
        <f t="shared" si="29"/>
        <v>2.3956682456563974E-9</v>
      </c>
      <c r="D337" s="13">
        <f t="shared" si="32"/>
        <v>23.333333333333332</v>
      </c>
      <c r="E337">
        <f t="shared" si="31"/>
        <v>2.3956682456563976</v>
      </c>
    </row>
    <row r="338" spans="2:5">
      <c r="B338">
        <f>B337+5</f>
        <v>1405</v>
      </c>
      <c r="C338">
        <f t="shared" si="29"/>
        <v>2.3611350565701455E-9</v>
      </c>
      <c r="D338" s="13">
        <f t="shared" si="32"/>
        <v>23.416666666666668</v>
      </c>
      <c r="E338">
        <f t="shared" si="31"/>
        <v>2.3611350565701454</v>
      </c>
    </row>
    <row r="339" spans="2:5">
      <c r="B339">
        <f t="shared" ref="B339:B402" si="33">B338+5</f>
        <v>1410</v>
      </c>
      <c r="C339">
        <f t="shared" ref="C339:C402" si="34">$K$36*EXP(-$K$32*(B339-1080))+(1/$K$32)*($K$33+$K$34*((B339-1080)-1/$K$32))</f>
        <v>2.3271773675676273E-9</v>
      </c>
      <c r="D339" s="13">
        <f t="shared" si="32"/>
        <v>23.5</v>
      </c>
      <c r="E339">
        <f t="shared" si="31"/>
        <v>2.3271773675676273</v>
      </c>
    </row>
    <row r="340" spans="2:5">
      <c r="B340">
        <f t="shared" si="33"/>
        <v>1415</v>
      </c>
      <c r="C340">
        <f t="shared" si="34"/>
        <v>2.2937855878651595E-9</v>
      </c>
      <c r="D340" s="13">
        <f t="shared" si="32"/>
        <v>23.583333333333332</v>
      </c>
      <c r="E340">
        <f t="shared" si="31"/>
        <v>2.2937855878651594</v>
      </c>
    </row>
    <row r="341" spans="2:5">
      <c r="B341">
        <f t="shared" si="33"/>
        <v>1420</v>
      </c>
      <c r="C341">
        <f t="shared" si="34"/>
        <v>2.260950286510716E-9</v>
      </c>
      <c r="D341" s="13">
        <f t="shared" si="32"/>
        <v>23.666666666666668</v>
      </c>
      <c r="E341">
        <f t="shared" si="31"/>
        <v>2.2609502865107158</v>
      </c>
    </row>
    <row r="342" spans="2:5">
      <c r="B342">
        <f t="shared" si="33"/>
        <v>1425</v>
      </c>
      <c r="C342">
        <f t="shared" si="34"/>
        <v>2.2286621897203142E-9</v>
      </c>
      <c r="D342" s="13">
        <f t="shared" si="32"/>
        <v>23.75</v>
      </c>
      <c r="E342">
        <f t="shared" si="31"/>
        <v>2.228662189720314</v>
      </c>
    </row>
    <row r="343" spans="2:5">
      <c r="B343">
        <f t="shared" si="33"/>
        <v>1430</v>
      </c>
      <c r="C343">
        <f t="shared" si="34"/>
        <v>2.1969121782587842E-9</v>
      </c>
      <c r="D343" s="13">
        <f t="shared" si="32"/>
        <v>23.833333333333332</v>
      </c>
      <c r="E343">
        <f t="shared" si="31"/>
        <v>2.1969121782587844</v>
      </c>
    </row>
    <row r="344" spans="2:5">
      <c r="B344">
        <f t="shared" si="33"/>
        <v>1435</v>
      </c>
      <c r="C344">
        <f t="shared" si="34"/>
        <v>2.1656912848641943E-9</v>
      </c>
      <c r="D344" s="13">
        <f t="shared" si="32"/>
        <v>23.916666666666668</v>
      </c>
      <c r="E344">
        <f t="shared" si="31"/>
        <v>2.1656912848641943</v>
      </c>
    </row>
    <row r="345" spans="2:5">
      <c r="B345">
        <f t="shared" si="33"/>
        <v>1440</v>
      </c>
      <c r="C345">
        <f t="shared" si="34"/>
        <v>2.1349906917152015E-9</v>
      </c>
      <c r="D345" s="13">
        <f t="shared" si="32"/>
        <v>24</v>
      </c>
      <c r="E345">
        <f t="shared" si="31"/>
        <v>2.1349906917152013</v>
      </c>
    </row>
    <row r="346" spans="2:5">
      <c r="B346">
        <f t="shared" si="33"/>
        <v>1445</v>
      </c>
      <c r="C346">
        <f t="shared" si="34"/>
        <v>2.1048017279405983E-9</v>
      </c>
      <c r="D346" s="13">
        <f t="shared" si="32"/>
        <v>24.083333333333332</v>
      </c>
      <c r="E346">
        <f t="shared" si="31"/>
        <v>2.1048017279405982</v>
      </c>
    </row>
    <row r="347" spans="2:5">
      <c r="B347">
        <f t="shared" si="33"/>
        <v>1450</v>
      </c>
      <c r="C347">
        <f t="shared" si="34"/>
        <v>2.0751158671703745E-9</v>
      </c>
      <c r="D347" s="13">
        <f t="shared" si="32"/>
        <v>24.166666666666668</v>
      </c>
      <c r="E347">
        <f t="shared" si="31"/>
        <v>2.0751158671703744</v>
      </c>
    </row>
    <row r="348" spans="2:5">
      <c r="B348">
        <f t="shared" si="33"/>
        <v>1455</v>
      </c>
      <c r="C348">
        <f t="shared" si="34"/>
        <v>2.0459247251275837E-9</v>
      </c>
      <c r="D348" s="13">
        <f t="shared" si="32"/>
        <v>24.25</v>
      </c>
      <c r="E348">
        <f t="shared" si="31"/>
        <v>2.0459247251275836</v>
      </c>
    </row>
    <row r="349" spans="2:5">
      <c r="B349">
        <f t="shared" si="33"/>
        <v>1460</v>
      </c>
      <c r="C349">
        <f t="shared" si="34"/>
        <v>2.0172200572603435E-9</v>
      </c>
      <c r="D349" s="13">
        <f t="shared" si="32"/>
        <v>24.333333333333332</v>
      </c>
      <c r="E349">
        <f t="shared" si="31"/>
        <v>2.0172200572603436</v>
      </c>
    </row>
    <row r="350" spans="2:5">
      <c r="B350">
        <f t="shared" si="33"/>
        <v>1465</v>
      </c>
      <c r="C350">
        <f t="shared" si="34"/>
        <v>1.9889937564133022E-9</v>
      </c>
      <c r="D350" s="13">
        <f t="shared" si="32"/>
        <v>24.416666666666668</v>
      </c>
      <c r="E350">
        <f t="shared" si="31"/>
        <v>1.9889937564133022</v>
      </c>
    </row>
    <row r="351" spans="2:5">
      <c r="B351">
        <f t="shared" si="33"/>
        <v>1470</v>
      </c>
      <c r="C351">
        <f t="shared" si="34"/>
        <v>1.9612378505379022E-9</v>
      </c>
      <c r="D351" s="13">
        <f t="shared" si="32"/>
        <v>24.5</v>
      </c>
      <c r="E351">
        <f t="shared" si="31"/>
        <v>1.9612378505379022</v>
      </c>
    </row>
    <row r="352" spans="2:5">
      <c r="B352">
        <f t="shared" si="33"/>
        <v>1475</v>
      </c>
      <c r="C352">
        <f t="shared" si="34"/>
        <v>1.9339445004408147E-9</v>
      </c>
      <c r="D352" s="13">
        <f t="shared" si="32"/>
        <v>24.583333333333332</v>
      </c>
      <c r="E352">
        <f t="shared" si="31"/>
        <v>1.9339445004408147</v>
      </c>
    </row>
    <row r="353" spans="2:5">
      <c r="B353">
        <f t="shared" si="33"/>
        <v>1480</v>
      </c>
      <c r="C353">
        <f t="shared" si="34"/>
        <v>1.9071059975698832E-9</v>
      </c>
      <c r="D353" s="13">
        <f t="shared" si="32"/>
        <v>24.666666666666668</v>
      </c>
      <c r="E353">
        <f t="shared" si="31"/>
        <v>1.9071059975698832</v>
      </c>
    </row>
    <row r="354" spans="2:5">
      <c r="B354">
        <f t="shared" si="33"/>
        <v>1485</v>
      </c>
      <c r="C354">
        <f t="shared" si="34"/>
        <v>1.880714761836977E-9</v>
      </c>
      <c r="D354" s="13">
        <f t="shared" si="32"/>
        <v>24.75</v>
      </c>
      <c r="E354">
        <f t="shared" si="31"/>
        <v>1.8807147618369771</v>
      </c>
    </row>
    <row r="355" spans="2:5">
      <c r="B355">
        <f t="shared" si="33"/>
        <v>1490</v>
      </c>
      <c r="C355">
        <f t="shared" si="34"/>
        <v>1.8547633394771179E-9</v>
      </c>
      <c r="D355" s="13">
        <f t="shared" si="32"/>
        <v>24.833333333333332</v>
      </c>
      <c r="E355">
        <f t="shared" si="31"/>
        <v>1.8547633394771179</v>
      </c>
    </row>
    <row r="356" spans="2:5">
      <c r="B356">
        <f t="shared" si="33"/>
        <v>1495</v>
      </c>
      <c r="C356">
        <f t="shared" si="34"/>
        <v>1.8292444009432904E-9</v>
      </c>
      <c r="D356" s="13">
        <f t="shared" si="32"/>
        <v>24.916666666666668</v>
      </c>
      <c r="E356">
        <f t="shared" si="31"/>
        <v>1.8292444009432904</v>
      </c>
    </row>
    <row r="357" spans="2:5">
      <c r="B357">
        <f t="shared" si="33"/>
        <v>1500</v>
      </c>
      <c r="C357">
        <f t="shared" si="34"/>
        <v>1.8041507388363318E-9</v>
      </c>
      <c r="D357" s="13">
        <f t="shared" si="32"/>
        <v>25</v>
      </c>
      <c r="E357">
        <f t="shared" si="31"/>
        <v>1.8041507388363318</v>
      </c>
    </row>
    <row r="358" spans="2:5">
      <c r="B358">
        <f t="shared" si="33"/>
        <v>1505</v>
      </c>
      <c r="C358">
        <f t="shared" si="34"/>
        <v>1.7794752658693234E-9</v>
      </c>
      <c r="D358" s="13">
        <f t="shared" si="32"/>
        <v>25.083333333333332</v>
      </c>
      <c r="E358">
        <f t="shared" si="31"/>
        <v>1.7794752658693234</v>
      </c>
    </row>
    <row r="359" spans="2:5">
      <c r="B359">
        <f t="shared" si="33"/>
        <v>1510</v>
      </c>
      <c r="C359">
        <f t="shared" si="34"/>
        <v>1.7552110128659039E-9</v>
      </c>
      <c r="D359" s="13">
        <f t="shared" si="32"/>
        <v>25.166666666666668</v>
      </c>
      <c r="E359">
        <f t="shared" ref="E359:E422" si="35">C359*10^9</f>
        <v>1.7552110128659038</v>
      </c>
    </row>
    <row r="360" spans="2:5">
      <c r="B360">
        <f t="shared" si="33"/>
        <v>1515</v>
      </c>
      <c r="C360">
        <f t="shared" si="34"/>
        <v>1.731351126791942E-9</v>
      </c>
      <c r="D360" s="13">
        <f t="shared" ref="D360:D423" si="36">B360/60</f>
        <v>25.25</v>
      </c>
      <c r="E360">
        <f t="shared" si="35"/>
        <v>1.7313511267919419</v>
      </c>
    </row>
    <row r="361" spans="2:5">
      <c r="B361">
        <f t="shared" si="33"/>
        <v>1520</v>
      </c>
      <c r="C361">
        <f t="shared" si="34"/>
        <v>1.7078888688200108E-9</v>
      </c>
      <c r="D361" s="13">
        <f t="shared" si="36"/>
        <v>25.333333333333332</v>
      </c>
      <c r="E361">
        <f t="shared" si="35"/>
        <v>1.7078888688200109</v>
      </c>
    </row>
    <row r="362" spans="2:5">
      <c r="B362">
        <f t="shared" si="33"/>
        <v>1525</v>
      </c>
      <c r="C362">
        <f t="shared" si="34"/>
        <v>1.6848176124261173E-9</v>
      </c>
      <c r="D362" s="13">
        <f t="shared" si="36"/>
        <v>25.416666666666668</v>
      </c>
      <c r="E362">
        <f t="shared" si="35"/>
        <v>1.6848176124261174</v>
      </c>
    </row>
    <row r="363" spans="2:5">
      <c r="B363">
        <f t="shared" si="33"/>
        <v>1530</v>
      </c>
      <c r="C363">
        <f t="shared" si="34"/>
        <v>1.6621308415181529E-9</v>
      </c>
      <c r="D363" s="13">
        <f t="shared" si="36"/>
        <v>25.5</v>
      </c>
      <c r="E363">
        <f t="shared" si="35"/>
        <v>1.6621308415181528</v>
      </c>
    </row>
    <row r="364" spans="2:5">
      <c r="B364">
        <f t="shared" si="33"/>
        <v>1535</v>
      </c>
      <c r="C364">
        <f t="shared" si="34"/>
        <v>1.6398221485955308E-9</v>
      </c>
      <c r="D364" s="13">
        <f t="shared" si="36"/>
        <v>25.583333333333332</v>
      </c>
      <c r="E364">
        <f t="shared" si="35"/>
        <v>1.6398221485955307</v>
      </c>
    </row>
    <row r="365" spans="2:5">
      <c r="B365">
        <f t="shared" si="33"/>
        <v>1540</v>
      </c>
      <c r="C365">
        <f t="shared" si="34"/>
        <v>1.6178852329394927E-9</v>
      </c>
      <c r="D365" s="13">
        <f t="shared" si="36"/>
        <v>25.666666666666668</v>
      </c>
      <c r="E365">
        <f t="shared" si="35"/>
        <v>1.6178852329394928</v>
      </c>
    </row>
    <row r="366" spans="2:5">
      <c r="B366">
        <f t="shared" si="33"/>
        <v>1545</v>
      </c>
      <c r="C366">
        <f t="shared" si="34"/>
        <v>1.5963138988335794E-9</v>
      </c>
      <c r="D366" s="13">
        <f t="shared" si="36"/>
        <v>25.75</v>
      </c>
      <c r="E366">
        <f t="shared" si="35"/>
        <v>1.5963138988335794</v>
      </c>
    </row>
    <row r="367" spans="2:5">
      <c r="B367">
        <f t="shared" si="33"/>
        <v>1550</v>
      </c>
      <c r="C367">
        <f t="shared" si="34"/>
        <v>1.5751020538137502E-9</v>
      </c>
      <c r="D367" s="13">
        <f t="shared" si="36"/>
        <v>25.833333333333332</v>
      </c>
      <c r="E367">
        <f t="shared" si="35"/>
        <v>1.5751020538137501</v>
      </c>
    </row>
    <row r="368" spans="2:5">
      <c r="B368">
        <f t="shared" si="33"/>
        <v>1555</v>
      </c>
      <c r="C368">
        <f t="shared" si="34"/>
        <v>1.5542437069476696E-9</v>
      </c>
      <c r="D368" s="13">
        <f t="shared" si="36"/>
        <v>25.916666666666668</v>
      </c>
      <c r="E368">
        <f t="shared" si="35"/>
        <v>1.5542437069476696</v>
      </c>
    </row>
    <row r="369" spans="2:5">
      <c r="B369">
        <f t="shared" si="33"/>
        <v>1560</v>
      </c>
      <c r="C369">
        <f t="shared" si="34"/>
        <v>1.533732967142668E-9</v>
      </c>
      <c r="D369" s="13">
        <f t="shared" si="36"/>
        <v>26</v>
      </c>
      <c r="E369">
        <f t="shared" si="35"/>
        <v>1.533732967142668</v>
      </c>
    </row>
    <row r="370" spans="2:5">
      <c r="B370">
        <f t="shared" si="33"/>
        <v>1565</v>
      </c>
      <c r="C370">
        <f t="shared" si="34"/>
        <v>1.513564041481901E-9</v>
      </c>
      <c r="D370" s="13">
        <f t="shared" si="36"/>
        <v>26.083333333333332</v>
      </c>
      <c r="E370">
        <f t="shared" si="35"/>
        <v>1.5135640414819009</v>
      </c>
    </row>
    <row r="371" spans="2:5">
      <c r="B371">
        <f t="shared" si="33"/>
        <v>1570</v>
      </c>
      <c r="C371">
        <f t="shared" si="34"/>
        <v>1.4937312335882353E-9</v>
      </c>
      <c r="D371" s="13">
        <f t="shared" si="36"/>
        <v>26.166666666666668</v>
      </c>
      <c r="E371">
        <f t="shared" si="35"/>
        <v>1.4937312335882353</v>
      </c>
    </row>
    <row r="372" spans="2:5">
      <c r="B372">
        <f t="shared" si="33"/>
        <v>1575</v>
      </c>
      <c r="C372">
        <f t="shared" si="34"/>
        <v>1.4742289420154043E-9</v>
      </c>
      <c r="D372" s="13">
        <f t="shared" si="36"/>
        <v>26.25</v>
      </c>
      <c r="E372">
        <f t="shared" si="35"/>
        <v>1.4742289420154042</v>
      </c>
    </row>
    <row r="373" spans="2:5">
      <c r="B373">
        <f t="shared" si="33"/>
        <v>1580</v>
      </c>
      <c r="C373">
        <f t="shared" si="34"/>
        <v>1.4550516586659699E-9</v>
      </c>
      <c r="D373" s="13">
        <f t="shared" si="36"/>
        <v>26.333333333333332</v>
      </c>
      <c r="E373">
        <f t="shared" si="35"/>
        <v>1.4550516586659699</v>
      </c>
    </row>
    <row r="374" spans="2:5">
      <c r="B374">
        <f t="shared" si="33"/>
        <v>1585</v>
      </c>
      <c r="C374">
        <f t="shared" si="34"/>
        <v>1.4361939672356543E-9</v>
      </c>
      <c r="D374" s="13">
        <f t="shared" si="36"/>
        <v>26.416666666666668</v>
      </c>
      <c r="E374">
        <f t="shared" si="35"/>
        <v>1.4361939672356543</v>
      </c>
    </row>
    <row r="375" spans="2:5">
      <c r="B375">
        <f t="shared" si="33"/>
        <v>1590</v>
      </c>
      <c r="C375">
        <f t="shared" si="34"/>
        <v>1.4176505416835945E-9</v>
      </c>
      <c r="D375" s="13">
        <f t="shared" si="36"/>
        <v>26.5</v>
      </c>
      <c r="E375">
        <f t="shared" si="35"/>
        <v>1.4176505416835945</v>
      </c>
    </row>
    <row r="376" spans="2:5">
      <c r="B376">
        <f t="shared" si="33"/>
        <v>1595</v>
      </c>
      <c r="C376">
        <f t="shared" si="34"/>
        <v>1.3994161447280896E-9</v>
      </c>
      <c r="D376" s="13">
        <f t="shared" si="36"/>
        <v>26.583333333333332</v>
      </c>
      <c r="E376">
        <f t="shared" si="35"/>
        <v>1.3994161447280895</v>
      </c>
    </row>
    <row r="377" spans="2:5">
      <c r="B377">
        <f t="shared" si="33"/>
        <v>1600</v>
      </c>
      <c r="C377">
        <f t="shared" si="34"/>
        <v>1.3814856263674203E-9</v>
      </c>
      <c r="D377" s="13">
        <f t="shared" si="36"/>
        <v>26.666666666666668</v>
      </c>
      <c r="E377">
        <f t="shared" si="35"/>
        <v>1.3814856263674204</v>
      </c>
    </row>
    <row r="378" spans="2:5">
      <c r="B378">
        <f t="shared" si="33"/>
        <v>1605</v>
      </c>
      <c r="C378">
        <f t="shared" si="34"/>
        <v>1.3638539224253141E-9</v>
      </c>
      <c r="D378" s="13">
        <f t="shared" si="36"/>
        <v>26.75</v>
      </c>
      <c r="E378">
        <f t="shared" si="35"/>
        <v>1.3638539224253141</v>
      </c>
    </row>
    <row r="379" spans="2:5">
      <c r="B379">
        <f t="shared" si="33"/>
        <v>1610</v>
      </c>
      <c r="C379">
        <f t="shared" si="34"/>
        <v>1.3465160531206545E-9</v>
      </c>
      <c r="D379" s="13">
        <f t="shared" si="36"/>
        <v>26.833333333333332</v>
      </c>
      <c r="E379">
        <f t="shared" si="35"/>
        <v>1.3465160531206544</v>
      </c>
    </row>
    <row r="380" spans="2:5">
      <c r="B380">
        <f t="shared" si="33"/>
        <v>1615</v>
      </c>
      <c r="C380">
        <f t="shared" si="34"/>
        <v>1.3294671216610247E-9</v>
      </c>
      <c r="D380" s="13">
        <f t="shared" si="36"/>
        <v>26.916666666666668</v>
      </c>
      <c r="E380">
        <f t="shared" si="35"/>
        <v>1.3294671216610248</v>
      </c>
    </row>
    <row r="381" spans="2:5">
      <c r="B381">
        <f t="shared" si="33"/>
        <v>1620</v>
      </c>
      <c r="C381">
        <f t="shared" si="34"/>
        <v>1.3127023128596893E-9</v>
      </c>
      <c r="D381" s="13">
        <f t="shared" si="36"/>
        <v>27</v>
      </c>
      <c r="E381">
        <f t="shared" si="35"/>
        <v>1.3127023128596893</v>
      </c>
    </row>
    <row r="382" spans="2:5">
      <c r="B382">
        <f t="shared" si="33"/>
        <v>1625</v>
      </c>
      <c r="C382">
        <f t="shared" si="34"/>
        <v>1.2962168917756258E-9</v>
      </c>
      <c r="D382" s="13">
        <f t="shared" si="36"/>
        <v>27.083333333333332</v>
      </c>
      <c r="E382">
        <f t="shared" si="35"/>
        <v>1.2962168917756258</v>
      </c>
    </row>
    <row r="383" spans="2:5">
      <c r="B383">
        <f t="shared" si="33"/>
        <v>1630</v>
      </c>
      <c r="C383">
        <f t="shared" si="34"/>
        <v>1.2800062023762199E-9</v>
      </c>
      <c r="D383" s="13">
        <f t="shared" si="36"/>
        <v>27.166666666666668</v>
      </c>
      <c r="E383">
        <f t="shared" si="35"/>
        <v>1.2800062023762198</v>
      </c>
    </row>
    <row r="384" spans="2:5">
      <c r="B384">
        <f t="shared" si="33"/>
        <v>1635</v>
      </c>
      <c r="C384">
        <f t="shared" si="34"/>
        <v>1.2640656662222443E-9</v>
      </c>
      <c r="D384" s="13">
        <f t="shared" si="36"/>
        <v>27.25</v>
      </c>
      <c r="E384">
        <f t="shared" si="35"/>
        <v>1.2640656662222443</v>
      </c>
    </row>
    <row r="385" spans="2:5">
      <c r="B385">
        <f t="shared" si="33"/>
        <v>1640</v>
      </c>
      <c r="C385">
        <f t="shared" si="34"/>
        <v>1.248390781174758E-9</v>
      </c>
      <c r="D385" s="13">
        <f t="shared" si="36"/>
        <v>27.333333333333332</v>
      </c>
      <c r="E385">
        <f t="shared" si="35"/>
        <v>1.2483907811747581</v>
      </c>
    </row>
    <row r="386" spans="2:5">
      <c r="B386">
        <f t="shared" si="33"/>
        <v>1645</v>
      </c>
      <c r="C386">
        <f t="shared" si="34"/>
        <v>1.23297712012355E-9</v>
      </c>
      <c r="D386" s="13">
        <f t="shared" si="36"/>
        <v>27.416666666666668</v>
      </c>
      <c r="E386">
        <f t="shared" si="35"/>
        <v>1.23297712012355</v>
      </c>
    </row>
    <row r="387" spans="2:5">
      <c r="B387">
        <f t="shared" si="33"/>
        <v>1650</v>
      </c>
      <c r="C387">
        <f t="shared" si="34"/>
        <v>1.2178203297367755E-9</v>
      </c>
      <c r="D387" s="13">
        <f t="shared" si="36"/>
        <v>27.5</v>
      </c>
      <c r="E387">
        <f t="shared" si="35"/>
        <v>1.2178203297367756</v>
      </c>
    </row>
    <row r="388" spans="2:5">
      <c r="B388">
        <f t="shared" si="33"/>
        <v>1655</v>
      </c>
      <c r="C388">
        <f t="shared" si="34"/>
        <v>1.2029161292314311E-9</v>
      </c>
      <c r="D388" s="13">
        <f t="shared" si="36"/>
        <v>27.583333333333332</v>
      </c>
      <c r="E388">
        <f t="shared" si="35"/>
        <v>1.202916129231431</v>
      </c>
    </row>
    <row r="389" spans="2:5">
      <c r="B389">
        <f t="shared" si="33"/>
        <v>1660</v>
      </c>
      <c r="C389">
        <f t="shared" si="34"/>
        <v>1.1882603091643192E-9</v>
      </c>
      <c r="D389" s="13">
        <f t="shared" si="36"/>
        <v>27.666666666666668</v>
      </c>
      <c r="E389">
        <f t="shared" si="35"/>
        <v>1.1882603091643191</v>
      </c>
    </row>
    <row r="390" spans="2:5">
      <c r="B390">
        <f t="shared" si="33"/>
        <v>1665</v>
      </c>
      <c r="C390">
        <f t="shared" si="34"/>
        <v>1.1738487302431588E-9</v>
      </c>
      <c r="D390" s="13">
        <f t="shared" si="36"/>
        <v>27.75</v>
      </c>
      <c r="E390">
        <f t="shared" si="35"/>
        <v>1.1738487302431588</v>
      </c>
    </row>
    <row r="391" spans="2:5">
      <c r="B391">
        <f t="shared" si="33"/>
        <v>1670</v>
      </c>
      <c r="C391">
        <f t="shared" si="34"/>
        <v>1.159677322157514E-9</v>
      </c>
      <c r="D391" s="13">
        <f t="shared" si="36"/>
        <v>27.833333333333332</v>
      </c>
      <c r="E391">
        <f t="shared" si="35"/>
        <v>1.1596773221575141</v>
      </c>
    </row>
    <row r="392" spans="2:5">
      <c r="B392">
        <f t="shared" si="33"/>
        <v>1675</v>
      </c>
      <c r="C392">
        <f t="shared" si="34"/>
        <v>1.1457420824292001E-9</v>
      </c>
      <c r="D392" s="13">
        <f t="shared" si="36"/>
        <v>27.916666666666668</v>
      </c>
      <c r="E392">
        <f t="shared" si="35"/>
        <v>1.1457420824292002</v>
      </c>
    </row>
    <row r="393" spans="2:5">
      <c r="B393">
        <f t="shared" si="33"/>
        <v>1680</v>
      </c>
      <c r="C393">
        <f t="shared" si="34"/>
        <v>1.1320390752818521E-9</v>
      </c>
      <c r="D393" s="13">
        <f t="shared" si="36"/>
        <v>28</v>
      </c>
      <c r="E393">
        <f t="shared" si="35"/>
        <v>1.1320390752818521</v>
      </c>
    </row>
    <row r="394" spans="2:5">
      <c r="B394">
        <f t="shared" si="33"/>
        <v>1685</v>
      </c>
      <c r="C394">
        <f t="shared" si="34"/>
        <v>1.1185644305293294E-9</v>
      </c>
      <c r="D394" s="13">
        <f t="shared" si="36"/>
        <v>28.083333333333332</v>
      </c>
      <c r="E394">
        <f t="shared" si="35"/>
        <v>1.1185644305293294</v>
      </c>
    </row>
    <row r="395" spans="2:5">
      <c r="B395">
        <f t="shared" si="33"/>
        <v>1690</v>
      </c>
      <c r="C395">
        <f t="shared" si="34"/>
        <v>1.1053143424826462E-9</v>
      </c>
      <c r="D395" s="13">
        <f t="shared" si="36"/>
        <v>28.166666666666668</v>
      </c>
      <c r="E395">
        <f t="shared" si="35"/>
        <v>1.1053143424826462</v>
      </c>
    </row>
    <row r="396" spans="2:5">
      <c r="B396">
        <f t="shared" si="33"/>
        <v>1695</v>
      </c>
      <c r="C396">
        <f t="shared" si="34"/>
        <v>1.0922850688751191E-9</v>
      </c>
      <c r="D396" s="13">
        <f t="shared" si="36"/>
        <v>28.25</v>
      </c>
      <c r="E396">
        <f t="shared" si="35"/>
        <v>1.0922850688751191</v>
      </c>
    </row>
    <row r="397" spans="2:5">
      <c r="B397">
        <f t="shared" si="33"/>
        <v>1700</v>
      </c>
      <c r="C397">
        <f t="shared" si="34"/>
        <v>1.0794729298054232E-9</v>
      </c>
      <c r="D397" s="13">
        <f t="shared" si="36"/>
        <v>28.333333333333332</v>
      </c>
      <c r="E397">
        <f t="shared" si="35"/>
        <v>1.0794729298054231</v>
      </c>
    </row>
    <row r="398" spans="2:5">
      <c r="B398">
        <f t="shared" si="33"/>
        <v>1705</v>
      </c>
      <c r="C398">
        <f t="shared" si="34"/>
        <v>1.0668743066982701E-9</v>
      </c>
      <c r="D398" s="13">
        <f t="shared" si="36"/>
        <v>28.416666666666668</v>
      </c>
      <c r="E398">
        <f t="shared" si="35"/>
        <v>1.0668743066982702</v>
      </c>
    </row>
    <row r="399" spans="2:5">
      <c r="B399">
        <f t="shared" si="33"/>
        <v>1710</v>
      </c>
      <c r="C399">
        <f t="shared" si="34"/>
        <v>1.0544856412823971E-9</v>
      </c>
      <c r="D399" s="13">
        <f t="shared" si="36"/>
        <v>28.5</v>
      </c>
      <c r="E399">
        <f t="shared" si="35"/>
        <v>1.0544856412823971</v>
      </c>
    </row>
    <row r="400" spans="2:5">
      <c r="B400">
        <f t="shared" si="33"/>
        <v>1715</v>
      </c>
      <c r="C400">
        <f t="shared" si="34"/>
        <v>1.0423034345855946E-9</v>
      </c>
      <c r="D400" s="13">
        <f t="shared" si="36"/>
        <v>28.583333333333332</v>
      </c>
      <c r="E400">
        <f t="shared" si="35"/>
        <v>1.0423034345855946</v>
      </c>
    </row>
    <row r="401" spans="2:5">
      <c r="B401">
        <f t="shared" si="33"/>
        <v>1720</v>
      </c>
      <c r="C401">
        <f t="shared" si="34"/>
        <v>1.0303242459464803E-9</v>
      </c>
      <c r="D401" s="13">
        <f t="shared" si="36"/>
        <v>28.666666666666668</v>
      </c>
      <c r="E401">
        <f t="shared" si="35"/>
        <v>1.0303242459464803</v>
      </c>
    </row>
    <row r="402" spans="2:5">
      <c r="B402">
        <f t="shared" si="33"/>
        <v>1725</v>
      </c>
      <c r="C402">
        <f t="shared" si="34"/>
        <v>1.01854469204274E-9</v>
      </c>
      <c r="D402" s="13">
        <f t="shared" si="36"/>
        <v>28.75</v>
      </c>
      <c r="E402">
        <f t="shared" si="35"/>
        <v>1.0185446920427399</v>
      </c>
    </row>
    <row r="403" spans="2:5">
      <c r="B403">
        <f t="shared" ref="B403:B425" si="37">B402+5</f>
        <v>1730</v>
      </c>
      <c r="C403">
        <f t="shared" ref="C403:C453" si="38">$K$36*EXP(-$K$32*(B403-1080))+(1/$K$32)*($K$33+$K$34*((B403-1080)-1/$K$32))</f>
        <v>1.0069614459355666E-9</v>
      </c>
      <c r="D403" s="13">
        <f t="shared" si="36"/>
        <v>28.833333333333332</v>
      </c>
      <c r="E403">
        <f t="shared" si="35"/>
        <v>1.0069614459355667</v>
      </c>
    </row>
    <row r="404" spans="2:5">
      <c r="B404">
        <f t="shared" si="37"/>
        <v>1735</v>
      </c>
      <c r="C404">
        <f t="shared" si="38"/>
        <v>9.9557123613001922E-10</v>
      </c>
      <c r="D404" s="13">
        <f t="shared" si="36"/>
        <v>28.916666666666668</v>
      </c>
      <c r="E404">
        <f t="shared" si="35"/>
        <v>0.99557123613001919</v>
      </c>
    </row>
    <row r="405" spans="2:5">
      <c r="B405">
        <f t="shared" si="37"/>
        <v>1740</v>
      </c>
      <c r="C405">
        <f t="shared" si="38"/>
        <v>9.843708456510469E-10</v>
      </c>
      <c r="D405" s="13">
        <f t="shared" si="36"/>
        <v>29</v>
      </c>
      <c r="E405">
        <f t="shared" si="35"/>
        <v>0.98437084565104693</v>
      </c>
    </row>
    <row r="406" spans="2:5">
      <c r="B406">
        <f t="shared" si="37"/>
        <v>1745</v>
      </c>
      <c r="C406">
        <f t="shared" si="38"/>
        <v>9.733571111349044E-10</v>
      </c>
      <c r="D406" s="13">
        <f t="shared" si="36"/>
        <v>29.083333333333332</v>
      </c>
      <c r="E406">
        <f t="shared" si="35"/>
        <v>0.97335711113490442</v>
      </c>
    </row>
    <row r="407" spans="2:5">
      <c r="B407">
        <f t="shared" si="37"/>
        <v>1750</v>
      </c>
      <c r="C407">
        <f t="shared" si="38"/>
        <v>9.6252692193571566E-10</v>
      </c>
      <c r="D407" s="13">
        <f t="shared" si="36"/>
        <v>29.166666666666668</v>
      </c>
      <c r="E407">
        <f t="shared" si="35"/>
        <v>0.96252692193571565</v>
      </c>
    </row>
    <row r="408" spans="2:5">
      <c r="B408">
        <f t="shared" si="37"/>
        <v>1755</v>
      </c>
      <c r="C408">
        <f t="shared" si="38"/>
        <v>9.5187721924692138E-10</v>
      </c>
      <c r="D408" s="13">
        <f t="shared" si="36"/>
        <v>29.25</v>
      </c>
      <c r="E408">
        <f t="shared" si="35"/>
        <v>0.95187721924692137</v>
      </c>
    </row>
    <row r="409" spans="2:5">
      <c r="B409">
        <f t="shared" si="37"/>
        <v>1760</v>
      </c>
      <c r="C409">
        <f t="shared" si="38"/>
        <v>9.4140499523737157E-10</v>
      </c>
      <c r="D409" s="13">
        <f t="shared" si="36"/>
        <v>29.333333333333332</v>
      </c>
      <c r="E409">
        <f t="shared" si="35"/>
        <v>0.94140499523737153</v>
      </c>
    </row>
    <row r="410" spans="2:5">
      <c r="B410">
        <f t="shared" si="37"/>
        <v>1765</v>
      </c>
      <c r="C410">
        <f t="shared" si="38"/>
        <v>9.3110729220181347E-10</v>
      </c>
      <c r="D410" s="13">
        <f t="shared" si="36"/>
        <v>29.416666666666668</v>
      </c>
      <c r="E410">
        <f t="shared" si="35"/>
        <v>0.93110729220181343</v>
      </c>
    </row>
    <row r="411" spans="2:5">
      <c r="B411">
        <f t="shared" si="37"/>
        <v>1770</v>
      </c>
      <c r="C411">
        <f t="shared" si="38"/>
        <v>9.2098120172553622E-10</v>
      </c>
      <c r="D411" s="13">
        <f t="shared" si="36"/>
        <v>29.5</v>
      </c>
      <c r="E411">
        <f t="shared" si="35"/>
        <v>0.92098120172553621</v>
      </c>
    </row>
    <row r="412" spans="2:5">
      <c r="B412">
        <f t="shared" si="37"/>
        <v>1775</v>
      </c>
      <c r="C412">
        <f t="shared" si="38"/>
        <v>9.1102386386293817E-10</v>
      </c>
      <c r="D412" s="13">
        <f t="shared" si="36"/>
        <v>29.583333333333332</v>
      </c>
      <c r="E412">
        <f t="shared" si="35"/>
        <v>0.91102386386293821</v>
      </c>
    </row>
    <row r="413" spans="2:5">
      <c r="B413">
        <f t="shared" si="37"/>
        <v>1780</v>
      </c>
      <c r="C413">
        <f t="shared" si="38"/>
        <v>9.0123246632978291E-10</v>
      </c>
      <c r="D413" s="13">
        <f t="shared" si="36"/>
        <v>29.666666666666668</v>
      </c>
      <c r="E413">
        <f t="shared" si="35"/>
        <v>0.90123246632978293</v>
      </c>
    </row>
    <row r="414" spans="2:5">
      <c r="B414">
        <f t="shared" si="37"/>
        <v>1785</v>
      </c>
      <c r="C414">
        <f t="shared" si="38"/>
        <v>8.9160424370891612E-10</v>
      </c>
      <c r="D414" s="13">
        <f t="shared" si="36"/>
        <v>29.75</v>
      </c>
      <c r="E414">
        <f t="shared" si="35"/>
        <v>0.89160424370891611</v>
      </c>
    </row>
    <row r="415" spans="2:5">
      <c r="B415">
        <f t="shared" si="37"/>
        <v>1790</v>
      </c>
      <c r="C415">
        <f t="shared" si="38"/>
        <v>8.8213647666922E-10</v>
      </c>
      <c r="D415" s="13">
        <f t="shared" si="36"/>
        <v>29.833333333333332</v>
      </c>
      <c r="E415">
        <f t="shared" si="35"/>
        <v>0.88213647666922002</v>
      </c>
    </row>
    <row r="416" spans="2:5">
      <c r="B416">
        <f t="shared" si="37"/>
        <v>1795</v>
      </c>
      <c r="C416">
        <f t="shared" si="38"/>
        <v>8.7282649119758284E-10</v>
      </c>
      <c r="D416" s="13">
        <f t="shared" si="36"/>
        <v>29.916666666666668</v>
      </c>
      <c r="E416">
        <f t="shared" si="35"/>
        <v>0.87282649119758282</v>
      </c>
    </row>
    <row r="417" spans="2:5">
      <c r="B417">
        <f t="shared" si="37"/>
        <v>1800</v>
      </c>
      <c r="C417">
        <f t="shared" si="38"/>
        <v>8.6367165784366942E-10</v>
      </c>
      <c r="D417" s="13">
        <f t="shared" si="36"/>
        <v>30</v>
      </c>
      <c r="E417">
        <f t="shared" si="35"/>
        <v>0.86367165784366939</v>
      </c>
    </row>
    <row r="418" spans="2:5">
      <c r="B418">
        <f t="shared" si="37"/>
        <v>1805</v>
      </c>
      <c r="C418">
        <f t="shared" si="38"/>
        <v>8.5466939097727541E-10</v>
      </c>
      <c r="D418" s="13">
        <f t="shared" si="36"/>
        <v>30.083333333333332</v>
      </c>
      <c r="E418">
        <f t="shared" si="35"/>
        <v>0.85466939097727546</v>
      </c>
    </row>
    <row r="419" spans="2:5">
      <c r="B419">
        <f t="shared" si="37"/>
        <v>1810</v>
      </c>
      <c r="C419">
        <f t="shared" si="38"/>
        <v>8.4581714805806024E-10</v>
      </c>
      <c r="D419" s="13">
        <f t="shared" si="36"/>
        <v>30.166666666666668</v>
      </c>
      <c r="E419">
        <f t="shared" si="35"/>
        <v>0.84581714805806019</v>
      </c>
    </row>
    <row r="420" spans="2:5">
      <c r="B420">
        <f t="shared" si="37"/>
        <v>1815</v>
      </c>
      <c r="C420">
        <f t="shared" si="38"/>
        <v>8.3711242891744856E-10</v>
      </c>
      <c r="D420" s="13">
        <f t="shared" si="36"/>
        <v>30.25</v>
      </c>
      <c r="E420">
        <f t="shared" si="35"/>
        <v>0.83711242891744853</v>
      </c>
    </row>
    <row r="421" spans="2:5">
      <c r="B421">
        <f t="shared" si="37"/>
        <v>1820</v>
      </c>
      <c r="C421">
        <f t="shared" si="38"/>
        <v>8.2855277505249893E-10</v>
      </c>
      <c r="D421" s="13">
        <f t="shared" si="36"/>
        <v>30.333333333333332</v>
      </c>
      <c r="E421">
        <f t="shared" si="35"/>
        <v>0.82855277505249891</v>
      </c>
    </row>
    <row r="422" spans="2:5">
      <c r="B422">
        <f t="shared" si="37"/>
        <v>1825</v>
      </c>
      <c r="C422">
        <f t="shared" si="38"/>
        <v>8.2013576893154166E-10</v>
      </c>
      <c r="D422" s="13">
        <f t="shared" si="36"/>
        <v>30.416666666666668</v>
      </c>
      <c r="E422">
        <f t="shared" si="35"/>
        <v>0.82013576893154161</v>
      </c>
    </row>
    <row r="423" spans="2:5">
      <c r="B423">
        <f t="shared" si="37"/>
        <v>1830</v>
      </c>
      <c r="C423">
        <f t="shared" si="38"/>
        <v>8.118590333113854E-10</v>
      </c>
      <c r="D423" s="13">
        <f t="shared" si="36"/>
        <v>30.5</v>
      </c>
      <c r="E423">
        <f t="shared" ref="E423:E453" si="39">C423*10^9</f>
        <v>0.81185903331138543</v>
      </c>
    </row>
    <row r="424" spans="2:5">
      <c r="B424">
        <f t="shared" si="37"/>
        <v>1835</v>
      </c>
      <c r="C424">
        <f t="shared" si="38"/>
        <v>8.037202305659064E-10</v>
      </c>
      <c r="D424" s="13">
        <f t="shared" ref="D424:D453" si="40">B424/60</f>
        <v>30.583333333333332</v>
      </c>
      <c r="E424">
        <f t="shared" si="39"/>
        <v>0.80372023056590636</v>
      </c>
    </row>
    <row r="425" spans="2:5">
      <c r="B425">
        <f t="shared" si="37"/>
        <v>1840</v>
      </c>
      <c r="C425">
        <f t="shared" si="38"/>
        <v>7.9571706202582338E-10</v>
      </c>
      <c r="D425" s="13">
        <f t="shared" si="40"/>
        <v>30.666666666666668</v>
      </c>
      <c r="E425">
        <f t="shared" si="39"/>
        <v>0.79571706202582337</v>
      </c>
    </row>
    <row r="426" spans="2:5">
      <c r="B426">
        <f>B425+5</f>
        <v>1845</v>
      </c>
      <c r="C426">
        <f t="shared" si="38"/>
        <v>7.8784726732947806E-10</v>
      </c>
      <c r="D426" s="13">
        <f t="shared" si="40"/>
        <v>30.75</v>
      </c>
      <c r="E426">
        <f t="shared" si="39"/>
        <v>0.78784726732947807</v>
      </c>
    </row>
    <row r="427" spans="2:5">
      <c r="B427">
        <f t="shared" ref="B427:B436" si="41">B426+5</f>
        <v>1850</v>
      </c>
      <c r="C427">
        <f t="shared" si="38"/>
        <v>7.8010862378443212E-10</v>
      </c>
      <c r="D427" s="13">
        <f t="shared" si="40"/>
        <v>30.833333333333332</v>
      </c>
      <c r="E427">
        <f t="shared" si="39"/>
        <v>0.78010862378443213</v>
      </c>
    </row>
    <row r="428" spans="2:5">
      <c r="B428">
        <f t="shared" si="41"/>
        <v>1855</v>
      </c>
      <c r="C428">
        <f t="shared" si="38"/>
        <v>7.7249894573970618E-10</v>
      </c>
      <c r="D428" s="13">
        <f t="shared" si="40"/>
        <v>30.916666666666668</v>
      </c>
      <c r="E428">
        <f t="shared" si="39"/>
        <v>0.77249894573970623</v>
      </c>
    </row>
    <row r="429" spans="2:5">
      <c r="B429">
        <f t="shared" si="41"/>
        <v>1860</v>
      </c>
      <c r="C429">
        <f t="shared" si="38"/>
        <v>7.6501608396847832E-10</v>
      </c>
      <c r="D429" s="13">
        <f t="shared" si="40"/>
        <v>31</v>
      </c>
      <c r="E429">
        <f t="shared" si="39"/>
        <v>0.76501608396847831</v>
      </c>
    </row>
    <row r="430" spans="2:5">
      <c r="B430">
        <f t="shared" si="41"/>
        <v>1865</v>
      </c>
      <c r="C430">
        <f t="shared" si="38"/>
        <v>7.5765792506107075E-10</v>
      </c>
      <c r="D430" s="13">
        <f t="shared" si="40"/>
        <v>31.083333333333332</v>
      </c>
      <c r="E430">
        <f t="shared" si="39"/>
        <v>0.75765792506107077</v>
      </c>
    </row>
    <row r="431" spans="2:5">
      <c r="B431">
        <f t="shared" si="41"/>
        <v>1870</v>
      </c>
      <c r="C431">
        <f t="shared" si="38"/>
        <v>7.5042239082805254E-10</v>
      </c>
      <c r="D431" s="13">
        <f t="shared" si="40"/>
        <v>31.166666666666668</v>
      </c>
      <c r="E431">
        <f t="shared" si="39"/>
        <v>0.75042239082805251</v>
      </c>
    </row>
    <row r="432" spans="2:5">
      <c r="B432">
        <f t="shared" si="41"/>
        <v>1875</v>
      </c>
      <c r="C432">
        <f t="shared" si="38"/>
        <v>7.4330743771328997E-10</v>
      </c>
      <c r="D432" s="13">
        <f t="shared" si="40"/>
        <v>31.25</v>
      </c>
      <c r="E432">
        <f t="shared" si="39"/>
        <v>0.74330743771329</v>
      </c>
    </row>
    <row r="433" spans="2:5">
      <c r="B433">
        <f t="shared" si="41"/>
        <v>1880</v>
      </c>
      <c r="C433">
        <f t="shared" si="38"/>
        <v>7.3631105621677788E-10</v>
      </c>
      <c r="D433" s="13">
        <f t="shared" si="40"/>
        <v>31.333333333333332</v>
      </c>
      <c r="E433">
        <f t="shared" si="39"/>
        <v>0.73631105621677784</v>
      </c>
    </row>
    <row r="434" spans="2:5">
      <c r="B434">
        <f t="shared" si="41"/>
        <v>1885</v>
      </c>
      <c r="C434">
        <f t="shared" si="38"/>
        <v>7.2943127032708945E-10</v>
      </c>
      <c r="D434" s="13">
        <f t="shared" si="40"/>
        <v>31.416666666666668</v>
      </c>
      <c r="E434">
        <f t="shared" si="39"/>
        <v>0.72943127032708943</v>
      </c>
    </row>
    <row r="435" spans="2:5">
      <c r="B435">
        <f t="shared" si="41"/>
        <v>1890</v>
      </c>
      <c r="C435">
        <f t="shared" si="38"/>
        <v>7.2266613696328526E-10</v>
      </c>
      <c r="D435" s="13">
        <f t="shared" si="40"/>
        <v>31.5</v>
      </c>
      <c r="E435">
        <f t="shared" si="39"/>
        <v>0.7226661369632853</v>
      </c>
    </row>
    <row r="436" spans="2:5">
      <c r="B436">
        <f t="shared" si="41"/>
        <v>1895</v>
      </c>
      <c r="C436">
        <f t="shared" si="38"/>
        <v>7.1601374542612253E-10</v>
      </c>
      <c r="D436" s="13">
        <f t="shared" si="40"/>
        <v>31.583333333333332</v>
      </c>
      <c r="E436">
        <f t="shared" si="39"/>
        <v>0.71601374542612251</v>
      </c>
    </row>
    <row r="437" spans="2:5">
      <c r="B437">
        <f>B436+5</f>
        <v>1900</v>
      </c>
      <c r="C437">
        <f t="shared" si="38"/>
        <v>7.0947221685840928E-10</v>
      </c>
      <c r="D437" s="13">
        <f t="shared" si="40"/>
        <v>31.666666666666668</v>
      </c>
      <c r="E437">
        <f t="shared" si="39"/>
        <v>0.70947221685840933</v>
      </c>
    </row>
    <row r="438" spans="2:5">
      <c r="B438">
        <f t="shared" ref="B438:B443" si="42">B437+5</f>
        <v>1905</v>
      </c>
      <c r="C438">
        <f t="shared" si="38"/>
        <v>7.0303970371435279E-10</v>
      </c>
      <c r="D438" s="13">
        <f t="shared" si="40"/>
        <v>31.75</v>
      </c>
      <c r="E438">
        <f t="shared" si="39"/>
        <v>0.70303970371435276</v>
      </c>
    </row>
    <row r="439" spans="2:5">
      <c r="B439">
        <f t="shared" si="42"/>
        <v>1910</v>
      </c>
      <c r="C439">
        <f t="shared" si="38"/>
        <v>6.9671438923775129E-10</v>
      </c>
      <c r="D439" s="13">
        <f t="shared" si="40"/>
        <v>31.833333333333332</v>
      </c>
      <c r="E439">
        <f t="shared" si="39"/>
        <v>0.69671438923775131</v>
      </c>
    </row>
    <row r="440" spans="2:5">
      <c r="B440">
        <f t="shared" si="42"/>
        <v>1915</v>
      </c>
      <c r="C440">
        <f t="shared" si="38"/>
        <v>6.9049448694888114E-10</v>
      </c>
      <c r="D440" s="13">
        <f t="shared" si="40"/>
        <v>31.916666666666668</v>
      </c>
      <c r="E440">
        <f t="shared" si="39"/>
        <v>0.69049448694888116</v>
      </c>
    </row>
    <row r="441" spans="2:5">
      <c r="B441">
        <f t="shared" si="42"/>
        <v>1920</v>
      </c>
      <c r="C441">
        <f t="shared" si="38"/>
        <v>6.8437824013993537E-10</v>
      </c>
      <c r="D441" s="13">
        <f t="shared" si="40"/>
        <v>32</v>
      </c>
      <c r="E441">
        <f t="shared" si="39"/>
        <v>0.68437824013993542</v>
      </c>
    </row>
    <row r="442" spans="2:5">
      <c r="B442">
        <f t="shared" si="42"/>
        <v>1925</v>
      </c>
      <c r="C442">
        <f t="shared" si="38"/>
        <v>6.7836392137887101E-10</v>
      </c>
      <c r="D442" s="13">
        <f t="shared" si="40"/>
        <v>32.083333333333336</v>
      </c>
      <c r="E442">
        <f t="shared" si="39"/>
        <v>0.67836392137887103</v>
      </c>
    </row>
    <row r="443" spans="2:5">
      <c r="B443">
        <f t="shared" si="42"/>
        <v>1930</v>
      </c>
      <c r="C443">
        <f t="shared" si="38"/>
        <v>6.7244983202152432E-10</v>
      </c>
      <c r="D443" s="13">
        <f t="shared" si="40"/>
        <v>32.166666666666664</v>
      </c>
      <c r="E443">
        <f t="shared" si="39"/>
        <v>0.67244983202152431</v>
      </c>
    </row>
    <row r="444" spans="2:5">
      <c r="B444">
        <f>B443+5</f>
        <v>1935</v>
      </c>
      <c r="C444">
        <f t="shared" si="38"/>
        <v>6.6663430173185753E-10</v>
      </c>
      <c r="D444" s="13">
        <f t="shared" si="40"/>
        <v>32.25</v>
      </c>
      <c r="E444">
        <f t="shared" si="39"/>
        <v>0.66663430173185756</v>
      </c>
    </row>
    <row r="445" spans="2:5">
      <c r="B445">
        <f t="shared" ref="B445:B453" si="43">B444+5</f>
        <v>1940</v>
      </c>
      <c r="C445">
        <f t="shared" si="38"/>
        <v>6.6091568801020014E-10</v>
      </c>
      <c r="D445" s="13">
        <f t="shared" si="40"/>
        <v>32.333333333333336</v>
      </c>
      <c r="E445">
        <f t="shared" si="39"/>
        <v>0.66091568801020018</v>
      </c>
    </row>
    <row r="446" spans="2:5">
      <c r="B446">
        <f t="shared" si="43"/>
        <v>1945</v>
      </c>
      <c r="C446">
        <f t="shared" si="38"/>
        <v>6.5529237572935177E-10</v>
      </c>
      <c r="D446" s="13">
        <f t="shared" si="40"/>
        <v>32.416666666666664</v>
      </c>
      <c r="E446">
        <f t="shared" si="39"/>
        <v>0.65529237572935173</v>
      </c>
    </row>
    <row r="447" spans="2:5">
      <c r="B447">
        <f t="shared" si="43"/>
        <v>1950</v>
      </c>
      <c r="C447">
        <f t="shared" si="38"/>
        <v>6.4976277667841677E-10</v>
      </c>
      <c r="D447" s="13">
        <f t="shared" si="40"/>
        <v>32.5</v>
      </c>
      <c r="E447">
        <f t="shared" si="39"/>
        <v>0.64976277667841675</v>
      </c>
    </row>
    <row r="448" spans="2:5">
      <c r="B448">
        <f t="shared" si="43"/>
        <v>1955</v>
      </c>
      <c r="C448">
        <f t="shared" si="38"/>
        <v>6.443253291142407E-10</v>
      </c>
      <c r="D448" s="13">
        <f t="shared" si="40"/>
        <v>32.583333333333336</v>
      </c>
      <c r="E448">
        <f t="shared" si="39"/>
        <v>0.64432532911424067</v>
      </c>
    </row>
    <row r="449" spans="2:5">
      <c r="B449">
        <f t="shared" si="43"/>
        <v>1960</v>
      </c>
      <c r="C449">
        <f t="shared" si="38"/>
        <v>6.3897849732032146E-10</v>
      </c>
      <c r="D449" s="13">
        <f t="shared" si="40"/>
        <v>32.666666666666664</v>
      </c>
      <c r="E449">
        <f t="shared" si="39"/>
        <v>0.63897849732032141</v>
      </c>
    </row>
    <row r="450" spans="2:5">
      <c r="B450">
        <f t="shared" si="43"/>
        <v>1965</v>
      </c>
      <c r="C450">
        <f t="shared" si="38"/>
        <v>6.3372077117307226E-10</v>
      </c>
      <c r="D450" s="13">
        <f t="shared" si="40"/>
        <v>32.75</v>
      </c>
      <c r="E450">
        <f t="shared" si="39"/>
        <v>0.63372077117307224</v>
      </c>
    </row>
    <row r="451" spans="2:5">
      <c r="B451">
        <f t="shared" si="43"/>
        <v>1970</v>
      </c>
      <c r="C451">
        <f t="shared" si="38"/>
        <v>6.2855066571531181E-10</v>
      </c>
      <c r="D451" s="13">
        <f t="shared" si="40"/>
        <v>32.833333333333336</v>
      </c>
      <c r="E451">
        <f t="shared" si="39"/>
        <v>0.62855066571531182</v>
      </c>
    </row>
    <row r="452" spans="2:5">
      <c r="B452">
        <f t="shared" si="43"/>
        <v>1975</v>
      </c>
      <c r="C452">
        <f t="shared" si="38"/>
        <v>6.2346672073686354E-10</v>
      </c>
      <c r="D452" s="13">
        <f t="shared" si="40"/>
        <v>32.916666666666664</v>
      </c>
      <c r="E452">
        <f t="shared" si="39"/>
        <v>0.62346672073686349</v>
      </c>
    </row>
    <row r="453" spans="2:5">
      <c r="B453">
        <f t="shared" si="43"/>
        <v>1980</v>
      </c>
      <c r="C453">
        <f t="shared" si="38"/>
        <v>6.1846750036214315E-10</v>
      </c>
      <c r="D453" s="13">
        <f t="shared" si="40"/>
        <v>33</v>
      </c>
      <c r="E453">
        <f t="shared" si="39"/>
        <v>0.61846750036214315</v>
      </c>
    </row>
    <row r="518" spans="2:2">
      <c r="B518" s="16"/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Tabelle2"/>
  <dimension ref="A1:DO518"/>
  <sheetViews>
    <sheetView topLeftCell="CG7" zoomScale="139" zoomScaleNormal="139" workbookViewId="0">
      <selection activeCell="J28" sqref="J28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6" max="7" width="12.125" bestFit="1" customWidth="1"/>
    <col min="8" max="8" width="14.375" customWidth="1"/>
    <col min="9" max="9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  <c r="I7" t="s">
        <v>22</v>
      </c>
    </row>
    <row r="8" spans="1:119">
      <c r="A8" s="4"/>
      <c r="B8" s="5"/>
      <c r="C8" s="5"/>
      <c r="D8" s="5"/>
      <c r="E8" s="5"/>
      <c r="F8" s="5"/>
      <c r="G8" s="6"/>
      <c r="I8" t="s">
        <v>23</v>
      </c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470</v>
      </c>
      <c r="C11" s="13" t="s">
        <v>3</v>
      </c>
      <c r="D11">
        <v>470</v>
      </c>
      <c r="E11">
        <v>470</v>
      </c>
      <c r="F11">
        <v>470</v>
      </c>
      <c r="G11">
        <v>470</v>
      </c>
      <c r="H11">
        <v>470</v>
      </c>
      <c r="I11">
        <v>470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 t="s">
        <v>4</v>
      </c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 t="s">
        <v>4</v>
      </c>
      <c r="D13" s="13">
        <f>1/180</f>
        <v>5.5555555555555558E-3</v>
      </c>
      <c r="E13" s="13">
        <f t="shared" ref="E13:I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 t="s">
        <v>5</v>
      </c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 t="s">
        <v>6</v>
      </c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 ht="23.25">
      <c r="A16" t="s">
        <v>1</v>
      </c>
      <c r="B16" s="13">
        <v>0.9</v>
      </c>
      <c r="C16" s="14" t="s">
        <v>27</v>
      </c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 t="s">
        <v>5</v>
      </c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 t="s">
        <v>5</v>
      </c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 t="s">
        <v>5</v>
      </c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 ht="23.25">
      <c r="A20" s="15" t="s">
        <v>2</v>
      </c>
      <c r="B20">
        <f>1.37*10^-10</f>
        <v>1.3700000000000002E-10</v>
      </c>
      <c r="C20" s="14" t="s">
        <v>9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10</v>
      </c>
      <c r="B21" s="13">
        <v>0</v>
      </c>
      <c r="C21" s="13" t="s">
        <v>8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13">
        <v>0</v>
      </c>
      <c r="C22" s="13" t="s">
        <v>7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10</v>
      </c>
      <c r="B23" s="13">
        <v>0</v>
      </c>
      <c r="C23" s="13" t="s">
        <v>7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13">
        <v>0</v>
      </c>
      <c r="C24" s="13" t="s">
        <v>7</v>
      </c>
      <c r="I24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 s="13">
        <f>2*10^-10</f>
        <v>2.0000000000000001E-10</v>
      </c>
      <c r="C25" s="13" t="s">
        <v>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10</v>
      </c>
      <c r="B26">
        <f>2*10^-10</f>
        <v>2.0000000000000001E-10</v>
      </c>
      <c r="C26" s="13" t="s">
        <v>5</v>
      </c>
      <c r="D26">
        <f>- 1.6666666666667*10^-12</f>
        <v>-1.6666666666667001E-12</v>
      </c>
      <c r="E26">
        <v>0</v>
      </c>
      <c r="F26">
        <v>0</v>
      </c>
      <c r="G26">
        <v>0</v>
      </c>
      <c r="H26">
        <v>0</v>
      </c>
      <c r="I26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13">
        <v>0</v>
      </c>
      <c r="C27" s="21" t="s">
        <v>31</v>
      </c>
      <c r="D27">
        <v>0</v>
      </c>
      <c r="E27">
        <v>0</v>
      </c>
      <c r="F27" s="23">
        <v>0</v>
      </c>
      <c r="G27" s="19">
        <f>2*10^-5</f>
        <v>2.0000000000000002E-5</v>
      </c>
      <c r="H27" s="23">
        <v>0</v>
      </c>
      <c r="I27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10</v>
      </c>
      <c r="B28" s="13">
        <v>0</v>
      </c>
      <c r="C28" s="21" t="s">
        <v>31</v>
      </c>
      <c r="D28">
        <v>0</v>
      </c>
      <c r="E28">
        <v>0</v>
      </c>
      <c r="F28" s="19">
        <f>2*5.55555555555555*10^-8</f>
        <v>1.11111111111111E-7</v>
      </c>
      <c r="G28" s="23">
        <v>0</v>
      </c>
      <c r="H28" s="19">
        <f>2*-5.55555555555555*10^-8</f>
        <v>-1.11111111111111E-7</v>
      </c>
      <c r="I28" s="13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24</v>
      </c>
      <c r="B30" s="22">
        <v>0</v>
      </c>
      <c r="C30" s="11"/>
      <c r="D30" s="22">
        <v>1</v>
      </c>
      <c r="E30" s="22">
        <v>2</v>
      </c>
      <c r="F30" s="22">
        <v>3</v>
      </c>
      <c r="G30" s="22">
        <v>4</v>
      </c>
      <c r="H30" s="22">
        <v>5</v>
      </c>
      <c r="I30" s="22">
        <v>6</v>
      </c>
      <c r="J30" s="22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13</v>
      </c>
      <c r="B31">
        <v>0</v>
      </c>
      <c r="D31">
        <v>600</v>
      </c>
      <c r="E31">
        <v>720</v>
      </c>
      <c r="F31">
        <v>1020</v>
      </c>
      <c r="G31">
        <v>1200</v>
      </c>
      <c r="H31">
        <v>1380</v>
      </c>
      <c r="I31">
        <v>1560</v>
      </c>
      <c r="J31">
        <v>1860</v>
      </c>
    </row>
    <row r="32" spans="1:119">
      <c r="A32" s="10" t="s">
        <v>14</v>
      </c>
      <c r="B32">
        <f>B13*(1+B14-B12*B18*B16*B15)</f>
        <v>3.3611111111111112E-3</v>
      </c>
      <c r="D32">
        <f>D13*(1+D14-D12*D18*D16*D15)</f>
        <v>3.3611111111111112E-3</v>
      </c>
      <c r="E32">
        <f t="shared" ref="E32:I32" si="1">E13*(1+E14-E12*E18*E16*E15)</f>
        <v>3.3611111111111112E-3</v>
      </c>
      <c r="F32">
        <f t="shared" si="1"/>
        <v>3.3611111111111112E-3</v>
      </c>
      <c r="G32">
        <f t="shared" si="1"/>
        <v>3.3611111111111112E-3</v>
      </c>
      <c r="H32">
        <f t="shared" si="1"/>
        <v>3.3611111111111112E-3</v>
      </c>
      <c r="I32">
        <f t="shared" si="1"/>
        <v>3.3611111111111112E-3</v>
      </c>
    </row>
    <row r="33" spans="1:9">
      <c r="A33" s="10" t="s">
        <v>11</v>
      </c>
      <c r="B33">
        <f>1/B11*(B20+B22*B24*B15+(1-B12)*(B25+B27)*B19*B17*B15)</f>
        <v>4.6382978723404258E-13</v>
      </c>
      <c r="D33">
        <f t="shared" ref="D33:I33" si="2">1/D11*(D20+D22*D24*D15+(1-D12)*(D25+D27)*D19*D17*D15)</f>
        <v>0</v>
      </c>
      <c r="E33">
        <f t="shared" si="2"/>
        <v>0</v>
      </c>
      <c r="F33">
        <f t="shared" si="2"/>
        <v>0</v>
      </c>
      <c r="G33">
        <f t="shared" si="2"/>
        <v>1.7234042553191491E-8</v>
      </c>
      <c r="H33">
        <f t="shared" si="2"/>
        <v>0</v>
      </c>
      <c r="I33">
        <f t="shared" si="2"/>
        <v>0</v>
      </c>
    </row>
    <row r="34" spans="1:9">
      <c r="A34" s="10" t="s">
        <v>12</v>
      </c>
      <c r="B34">
        <f>1/B11*(B21+B23*B24*B15+(1-B12)*(B26+B28)*B19*B17*B15)</f>
        <v>1.7234042553191492E-13</v>
      </c>
      <c r="D34">
        <f t="shared" ref="D34:I34" si="3">1/D11*(D21+D23*D24*D15+(1-D12)*(D26+D28)*D19*D17*D15)</f>
        <v>-1.4361702127659863E-15</v>
      </c>
      <c r="E34">
        <f t="shared" si="3"/>
        <v>0</v>
      </c>
      <c r="F34">
        <f t="shared" si="3"/>
        <v>9.5744680851063744E-11</v>
      </c>
      <c r="G34">
        <f t="shared" si="3"/>
        <v>0</v>
      </c>
      <c r="H34">
        <f t="shared" si="3"/>
        <v>-9.5744680851063744E-11</v>
      </c>
      <c r="I34">
        <f t="shared" si="3"/>
        <v>0</v>
      </c>
    </row>
    <row r="35" spans="1:9" ht="23.25">
      <c r="A35" s="10" t="s">
        <v>15</v>
      </c>
      <c r="B35">
        <f>0.1*10^-9</f>
        <v>1.0000000000000002E-10</v>
      </c>
      <c r="C35" s="14" t="s">
        <v>16</v>
      </c>
      <c r="D35">
        <f>C158</f>
        <v>1.7672979210779697E-8</v>
      </c>
      <c r="E35">
        <f>C182</f>
        <v>1.1798049668639816E-8</v>
      </c>
      <c r="F35">
        <f>C242</f>
        <v>4.3042413720730384E-9</v>
      </c>
      <c r="G35">
        <f>C278</f>
        <v>1.2827333540640938E-6</v>
      </c>
      <c r="H35">
        <f>C314</f>
        <v>3.0279638750821927E-6</v>
      </c>
      <c r="I35">
        <f>C350</f>
        <v>3.7311071904654054E-7</v>
      </c>
    </row>
    <row r="36" spans="1:9">
      <c r="A36" s="10" t="s">
        <v>19</v>
      </c>
      <c r="B36">
        <f>B35-(1/B32)*(B33-B34/B32)</f>
        <v>1.5217324563634332E-8</v>
      </c>
      <c r="D36">
        <f>D35-(1/D32)*(D33-D34/D32)</f>
        <v>1.7545851514874723E-8</v>
      </c>
      <c r="E36">
        <f t="shared" ref="E36:H36" si="4">E35-(1/E32)*(E33-E34/E32)</f>
        <v>1.1798049668639816E-8</v>
      </c>
      <c r="F36">
        <f t="shared" si="4"/>
        <v>8.4794839683701332E-6</v>
      </c>
      <c r="G36">
        <f t="shared" si="4"/>
        <v>-3.8447503807697387E-6</v>
      </c>
      <c r="H36">
        <f t="shared" si="4"/>
        <v>-5.4472158519158681E-6</v>
      </c>
      <c r="I36">
        <f>I35-(1/I32)*(I33-I34/I32)</f>
        <v>3.7311071904654054E-7</v>
      </c>
    </row>
    <row r="37" spans="1:9">
      <c r="A37" s="17" t="s">
        <v>20</v>
      </c>
      <c r="B37" s="17" t="s">
        <v>17</v>
      </c>
      <c r="C37" s="17" t="s">
        <v>18</v>
      </c>
      <c r="D37" s="17" t="s">
        <v>21</v>
      </c>
    </row>
    <row r="38" spans="1:9">
      <c r="A38">
        <f>B38/60</f>
        <v>0</v>
      </c>
      <c r="B38" s="16">
        <v>0</v>
      </c>
      <c r="C38" s="16">
        <f>B35</f>
        <v>1.0000000000000002E-10</v>
      </c>
      <c r="D38">
        <f>C38*10^9</f>
        <v>0.10000000000000002</v>
      </c>
    </row>
    <row r="39" spans="1:9">
      <c r="A39">
        <f t="shared" ref="A39:A102" si="5">B39/60</f>
        <v>8.3333333333333329E-2</v>
      </c>
      <c r="B39">
        <f>B38+J31/372</f>
        <v>5</v>
      </c>
      <c r="C39">
        <f>$B$36*EXP(-$B$32*B39)+(1/$B$32)*($B$33+$B$34*(B39-1/$B$32))</f>
        <v>1.0277549538744625E-10</v>
      </c>
      <c r="D39">
        <f t="shared" ref="D39:D102" si="6">C39*10^9</f>
        <v>0.10277549538744625</v>
      </c>
    </row>
    <row r="40" spans="1:9">
      <c r="A40">
        <f t="shared" si="5"/>
        <v>0.16666666666666666</v>
      </c>
      <c r="B40">
        <f>B39+$J$31/372</f>
        <v>10</v>
      </c>
      <c r="C40">
        <f t="shared" ref="C40:C103" si="7">$B$36*EXP(-$B$32*B40)+(1/$B$32)*($B$33+$B$34*(B40-1/$B$32))</f>
        <v>1.0977724592162731E-10</v>
      </c>
      <c r="D40">
        <f t="shared" si="6"/>
        <v>0.10977724592162731</v>
      </c>
    </row>
    <row r="41" spans="1:9">
      <c r="A41">
        <f t="shared" si="5"/>
        <v>0.25</v>
      </c>
      <c r="B41">
        <f>B40+$J$31/372</f>
        <v>15</v>
      </c>
      <c r="C41">
        <f t="shared" si="7"/>
        <v>1.2093482051132033E-10</v>
      </c>
      <c r="D41">
        <f t="shared" si="6"/>
        <v>0.12093482051132033</v>
      </c>
    </row>
    <row r="42" spans="1:9">
      <c r="A42">
        <f t="shared" si="5"/>
        <v>0.33333333333333331</v>
      </c>
      <c r="B42">
        <f t="shared" ref="B42:B105" si="8">B41+$J$31/372</f>
        <v>20</v>
      </c>
      <c r="C42">
        <f t="shared" si="7"/>
        <v>1.361789618085826E-10</v>
      </c>
      <c r="D42">
        <f t="shared" si="6"/>
        <v>0.1361789618085826</v>
      </c>
    </row>
    <row r="43" spans="1:9">
      <c r="A43">
        <f t="shared" si="5"/>
        <v>0.41666666666666669</v>
      </c>
      <c r="B43">
        <f t="shared" si="8"/>
        <v>25</v>
      </c>
      <c r="C43">
        <f>$B$36*EXP(-$B$32*B43)+(1/$B$32)*($B$33+$B$34*(B43-1/$B$32))</f>
        <v>1.5544156664818247E-10</v>
      </c>
      <c r="D43">
        <f t="shared" si="6"/>
        <v>0.15544156664818248</v>
      </c>
    </row>
    <row r="44" spans="1:9">
      <c r="A44">
        <f t="shared" si="5"/>
        <v>0.5</v>
      </c>
      <c r="B44">
        <f t="shared" si="8"/>
        <v>30</v>
      </c>
      <c r="C44">
        <f t="shared" si="7"/>
        <v>1.7865566681298666E-10</v>
      </c>
      <c r="D44">
        <f t="shared" si="6"/>
        <v>0.17865566681298667</v>
      </c>
    </row>
    <row r="45" spans="1:9">
      <c r="A45">
        <f t="shared" si="5"/>
        <v>0.58333333333333337</v>
      </c>
      <c r="B45">
        <f t="shared" si="8"/>
        <v>35</v>
      </c>
      <c r="C45">
        <f t="shared" si="7"/>
        <v>2.0575541011989977E-10</v>
      </c>
      <c r="D45">
        <f t="shared" si="6"/>
        <v>0.20575541011989978</v>
      </c>
    </row>
    <row r="46" spans="1:9">
      <c r="A46">
        <f t="shared" si="5"/>
        <v>0.66666666666666663</v>
      </c>
      <c r="B46">
        <f t="shared" si="8"/>
        <v>40</v>
      </c>
      <c r="C46">
        <f t="shared" si="7"/>
        <v>2.3667604182101764E-10</v>
      </c>
      <c r="D46">
        <f t="shared" si="6"/>
        <v>0.23667604182101765</v>
      </c>
    </row>
    <row r="47" spans="1:9">
      <c r="A47">
        <f t="shared" si="5"/>
        <v>0.75</v>
      </c>
      <c r="B47">
        <f t="shared" si="8"/>
        <v>45</v>
      </c>
      <c r="C47">
        <f t="shared" si="7"/>
        <v>2.7135388631472514E-10</v>
      </c>
      <c r="D47">
        <f t="shared" si="6"/>
        <v>0.27135388631472512</v>
      </c>
    </row>
    <row r="48" spans="1:9">
      <c r="A48">
        <f t="shared" si="5"/>
        <v>0.83333333333333337</v>
      </c>
      <c r="B48">
        <f t="shared" si="8"/>
        <v>50</v>
      </c>
      <c r="C48">
        <f t="shared" si="7"/>
        <v>3.0972632916157874E-10</v>
      </c>
      <c r="D48">
        <f t="shared" si="6"/>
        <v>0.30972632916157872</v>
      </c>
    </row>
    <row r="49" spans="1:4">
      <c r="A49">
        <f t="shared" si="5"/>
        <v>0.91666666666666663</v>
      </c>
      <c r="B49">
        <f t="shared" si="8"/>
        <v>55</v>
      </c>
      <c r="C49">
        <f t="shared" si="7"/>
        <v>3.5173179939990625E-10</v>
      </c>
      <c r="D49">
        <f t="shared" si="6"/>
        <v>0.35173179939990623</v>
      </c>
    </row>
    <row r="50" spans="1:4">
      <c r="A50">
        <f t="shared" si="5"/>
        <v>1</v>
      </c>
      <c r="B50">
        <f t="shared" si="8"/>
        <v>60</v>
      </c>
      <c r="C50">
        <f t="shared" si="7"/>
        <v>3.973097521561212E-10</v>
      </c>
      <c r="D50">
        <f t="shared" si="6"/>
        <v>0.39730975215612119</v>
      </c>
    </row>
    <row r="51" spans="1:4">
      <c r="A51">
        <f t="shared" si="5"/>
        <v>1.0833333333333333</v>
      </c>
      <c r="B51">
        <f t="shared" si="8"/>
        <v>65</v>
      </c>
      <c r="C51">
        <f t="shared" si="7"/>
        <v>4.4640065154481173E-10</v>
      </c>
      <c r="D51">
        <f t="shared" si="6"/>
        <v>0.44640065154481173</v>
      </c>
    </row>
    <row r="52" spans="1:4">
      <c r="A52">
        <f t="shared" si="5"/>
        <v>1.1666666666666667</v>
      </c>
      <c r="B52">
        <f t="shared" si="8"/>
        <v>70</v>
      </c>
      <c r="C52">
        <f t="shared" si="7"/>
        <v>4.9894595385383796E-10</v>
      </c>
      <c r="D52">
        <f t="shared" si="6"/>
        <v>0.49894595385383794</v>
      </c>
    </row>
    <row r="53" spans="1:4">
      <c r="A53">
        <f t="shared" si="5"/>
        <v>1.25</v>
      </c>
      <c r="B53">
        <f t="shared" si="8"/>
        <v>75</v>
      </c>
      <c r="C53">
        <f t="shared" si="7"/>
        <v>5.5488809100963174E-10</v>
      </c>
      <c r="D53">
        <f t="shared" si="6"/>
        <v>0.55488809100963177</v>
      </c>
    </row>
    <row r="54" spans="1:4">
      <c r="A54">
        <f t="shared" si="5"/>
        <v>1.3333333333333333</v>
      </c>
      <c r="B54">
        <f t="shared" si="8"/>
        <v>80</v>
      </c>
      <c r="C54">
        <f t="shared" si="7"/>
        <v>6.141704543180502E-10</v>
      </c>
      <c r="D54">
        <f t="shared" si="6"/>
        <v>0.61417045431805017</v>
      </c>
    </row>
    <row r="55" spans="1:4">
      <c r="A55">
        <f t="shared" si="5"/>
        <v>1.4166666666666667</v>
      </c>
      <c r="B55">
        <f t="shared" si="8"/>
        <v>85</v>
      </c>
      <c r="C55">
        <f t="shared" si="7"/>
        <v>6.7673737847619868E-10</v>
      </c>
      <c r="D55">
        <f t="shared" si="6"/>
        <v>0.67673737847619864</v>
      </c>
    </row>
    <row r="56" spans="1:4">
      <c r="A56">
        <f t="shared" si="5"/>
        <v>1.5</v>
      </c>
      <c r="B56">
        <f t="shared" si="8"/>
        <v>90</v>
      </c>
      <c r="C56">
        <f t="shared" si="7"/>
        <v>7.4253412585067874E-10</v>
      </c>
      <c r="D56">
        <f t="shared" si="6"/>
        <v>0.74253412585067868</v>
      </c>
    </row>
    <row r="57" spans="1:4">
      <c r="A57">
        <f t="shared" si="5"/>
        <v>1.5833333333333333</v>
      </c>
      <c r="B57">
        <f t="shared" si="8"/>
        <v>95</v>
      </c>
      <c r="C57">
        <f t="shared" si="7"/>
        <v>8.1150687101787691E-10</v>
      </c>
      <c r="D57">
        <f t="shared" si="6"/>
        <v>0.81150687101787689</v>
      </c>
    </row>
    <row r="58" spans="1:4">
      <c r="A58">
        <f t="shared" si="5"/>
        <v>1.6666666666666667</v>
      </c>
      <c r="B58">
        <f t="shared" si="8"/>
        <v>100</v>
      </c>
      <c r="C58">
        <f t="shared" si="7"/>
        <v>8.8360268556185581E-10</v>
      </c>
      <c r="D58">
        <f t="shared" si="6"/>
        <v>0.88360268556185584</v>
      </c>
    </row>
    <row r="59" spans="1:4">
      <c r="A59">
        <f t="shared" si="5"/>
        <v>1.75</v>
      </c>
      <c r="B59">
        <f t="shared" si="8"/>
        <v>105</v>
      </c>
      <c r="C59">
        <f t="shared" si="7"/>
        <v>9.5876952312560071E-10</v>
      </c>
      <c r="D59">
        <f t="shared" si="6"/>
        <v>0.95876952312560071</v>
      </c>
    </row>
    <row r="60" spans="1:4">
      <c r="A60">
        <f t="shared" si="5"/>
        <v>1.8333333333333333</v>
      </c>
      <c r="B60">
        <f t="shared" si="8"/>
        <v>110</v>
      </c>
      <c r="C60">
        <f t="shared" si="7"/>
        <v>1.0369562047114129E-9</v>
      </c>
      <c r="D60">
        <f t="shared" si="6"/>
        <v>1.0369562047114129</v>
      </c>
    </row>
    <row r="61" spans="1:4">
      <c r="A61">
        <f t="shared" si="5"/>
        <v>1.9166666666666667</v>
      </c>
      <c r="B61">
        <f t="shared" si="8"/>
        <v>115</v>
      </c>
      <c r="C61">
        <f t="shared" si="7"/>
        <v>1.1181124042262311E-9</v>
      </c>
      <c r="D61">
        <f t="shared" si="6"/>
        <v>1.1181124042262311</v>
      </c>
    </row>
    <row r="62" spans="1:4">
      <c r="A62">
        <f t="shared" si="5"/>
        <v>2</v>
      </c>
      <c r="B62">
        <f t="shared" si="8"/>
        <v>120</v>
      </c>
      <c r="C62">
        <f t="shared" si="7"/>
        <v>1.2021886342678746E-9</v>
      </c>
      <c r="D62">
        <f t="shared" si="6"/>
        <v>1.2021886342678747</v>
      </c>
    </row>
    <row r="63" spans="1:4">
      <c r="A63">
        <f t="shared" si="5"/>
        <v>2.0833333333333335</v>
      </c>
      <c r="B63">
        <f t="shared" si="8"/>
        <v>125</v>
      </c>
      <c r="C63">
        <f t="shared" si="7"/>
        <v>1.2891362321481574E-9</v>
      </c>
      <c r="D63">
        <f t="shared" si="6"/>
        <v>1.2891362321481574</v>
      </c>
    </row>
    <row r="64" spans="1:4">
      <c r="A64">
        <f t="shared" si="5"/>
        <v>2.1666666666666665</v>
      </c>
      <c r="B64">
        <f t="shared" si="8"/>
        <v>130</v>
      </c>
      <c r="C64">
        <f t="shared" si="7"/>
        <v>1.3789073461489115E-9</v>
      </c>
      <c r="D64">
        <f t="shared" si="6"/>
        <v>1.3789073461489114</v>
      </c>
    </row>
    <row r="65" spans="1:4">
      <c r="A65">
        <f t="shared" si="5"/>
        <v>2.25</v>
      </c>
      <c r="B65">
        <f t="shared" si="8"/>
        <v>135</v>
      </c>
      <c r="C65">
        <f t="shared" si="7"/>
        <v>1.4714549220070722E-9</v>
      </c>
      <c r="D65">
        <f t="shared" si="6"/>
        <v>1.4714549220070723</v>
      </c>
    </row>
    <row r="66" spans="1:4">
      <c r="A66">
        <f t="shared" si="5"/>
        <v>2.3333333333333335</v>
      </c>
      <c r="B66">
        <f t="shared" si="8"/>
        <v>140</v>
      </c>
      <c r="C66">
        <f t="shared" si="7"/>
        <v>1.5667326896249805E-9</v>
      </c>
      <c r="D66">
        <f t="shared" si="6"/>
        <v>1.5667326896249805</v>
      </c>
    </row>
    <row r="67" spans="1:4">
      <c r="A67">
        <f t="shared" si="5"/>
        <v>2.4166666666666665</v>
      </c>
      <c r="B67">
        <f t="shared" si="8"/>
        <v>145</v>
      </c>
      <c r="C67">
        <f t="shared" si="7"/>
        <v>1.6646951500021738E-9</v>
      </c>
      <c r="D67">
        <f t="shared" si="6"/>
        <v>1.6646951500021738</v>
      </c>
    </row>
    <row r="68" spans="1:4">
      <c r="A68">
        <f t="shared" si="5"/>
        <v>2.5</v>
      </c>
      <c r="B68">
        <f t="shared" si="8"/>
        <v>150</v>
      </c>
      <c r="C68">
        <f t="shared" si="7"/>
        <v>1.7652975623849395E-9</v>
      </c>
      <c r="D68">
        <f t="shared" si="6"/>
        <v>1.7652975623849396</v>
      </c>
    </row>
    <row r="69" spans="1:4">
      <c r="A69">
        <f t="shared" si="5"/>
        <v>2.5833333333333335</v>
      </c>
      <c r="B69">
        <f t="shared" si="8"/>
        <v>155</v>
      </c>
      <c r="C69">
        <f t="shared" si="7"/>
        <v>1.868495931630039E-9</v>
      </c>
      <c r="D69">
        <f t="shared" si="6"/>
        <v>1.8684959316300389</v>
      </c>
    </row>
    <row r="70" spans="1:4">
      <c r="A70">
        <f t="shared" si="5"/>
        <v>2.6666666666666665</v>
      </c>
      <c r="B70">
        <f t="shared" si="8"/>
        <v>160</v>
      </c>
      <c r="C70">
        <f t="shared" si="7"/>
        <v>1.9742469957790166E-9</v>
      </c>
      <c r="D70">
        <f t="shared" si="6"/>
        <v>1.9742469957790165</v>
      </c>
    </row>
    <row r="71" spans="1:4">
      <c r="A71">
        <f t="shared" si="5"/>
        <v>2.75</v>
      </c>
      <c r="B71">
        <f t="shared" si="8"/>
        <v>165</v>
      </c>
      <c r="C71">
        <f t="shared" si="7"/>
        <v>2.0825082138395769E-9</v>
      </c>
      <c r="D71">
        <f t="shared" si="6"/>
        <v>2.082508213839577</v>
      </c>
    </row>
    <row r="72" spans="1:4">
      <c r="A72">
        <f t="shared" si="5"/>
        <v>2.8333333333333335</v>
      </c>
      <c r="B72">
        <f t="shared" si="8"/>
        <v>170</v>
      </c>
      <c r="C72">
        <f t="shared" si="7"/>
        <v>2.1932377537705836E-9</v>
      </c>
      <c r="D72">
        <f t="shared" si="6"/>
        <v>2.1932377537705836</v>
      </c>
    </row>
    <row r="73" spans="1:4">
      <c r="A73">
        <f t="shared" si="5"/>
        <v>2.9166666666666665</v>
      </c>
      <c r="B73">
        <f t="shared" si="8"/>
        <v>175</v>
      </c>
      <c r="C73">
        <f t="shared" si="7"/>
        <v>2.3063944806673094E-9</v>
      </c>
      <c r="D73">
        <f t="shared" si="6"/>
        <v>2.3063944806673096</v>
      </c>
    </row>
    <row r="74" spans="1:4">
      <c r="A74">
        <f t="shared" si="5"/>
        <v>3</v>
      </c>
      <c r="B74">
        <f t="shared" si="8"/>
        <v>180</v>
      </c>
      <c r="C74">
        <f t="shared" si="7"/>
        <v>2.42193794514355E-9</v>
      </c>
      <c r="D74">
        <f t="shared" si="6"/>
        <v>2.4219379451435499</v>
      </c>
    </row>
    <row r="75" spans="1:4">
      <c r="A75">
        <f t="shared" si="5"/>
        <v>3.0833333333333335</v>
      </c>
      <c r="B75">
        <f t="shared" si="8"/>
        <v>185</v>
      </c>
      <c r="C75">
        <f t="shared" si="7"/>
        <v>2.5398283719073919E-9</v>
      </c>
      <c r="D75">
        <f t="shared" si="6"/>
        <v>2.539828371907392</v>
      </c>
    </row>
    <row r="76" spans="1:4">
      <c r="A76">
        <f t="shared" si="5"/>
        <v>3.1666666666666665</v>
      </c>
      <c r="B76">
        <f t="shared" si="8"/>
        <v>190</v>
      </c>
      <c r="C76">
        <f t="shared" si="7"/>
        <v>2.6600266485273204E-9</v>
      </c>
      <c r="D76">
        <f t="shared" si="6"/>
        <v>2.6600266485273205</v>
      </c>
    </row>
    <row r="77" spans="1:4">
      <c r="A77">
        <f t="shared" si="5"/>
        <v>3.25</v>
      </c>
      <c r="B77">
        <f t="shared" si="8"/>
        <v>195</v>
      </c>
      <c r="C77">
        <f t="shared" si="7"/>
        <v>2.7824943143855751E-9</v>
      </c>
      <c r="D77">
        <f t="shared" si="6"/>
        <v>2.7824943143855752</v>
      </c>
    </row>
    <row r="78" spans="1:4">
      <c r="A78">
        <f t="shared" si="5"/>
        <v>3.3333333333333335</v>
      </c>
      <c r="B78">
        <f t="shared" si="8"/>
        <v>200</v>
      </c>
      <c r="C78">
        <f t="shared" si="7"/>
        <v>2.907193549815593E-9</v>
      </c>
      <c r="D78">
        <f t="shared" si="6"/>
        <v>2.907193549815593</v>
      </c>
    </row>
    <row r="79" spans="1:4">
      <c r="A79">
        <f t="shared" si="5"/>
        <v>3.4166666666666665</v>
      </c>
      <c r="B79">
        <f t="shared" si="8"/>
        <v>205</v>
      </c>
      <c r="C79">
        <f t="shared" si="7"/>
        <v>3.0340871654204661E-9</v>
      </c>
      <c r="D79">
        <f t="shared" si="6"/>
        <v>3.0340871654204662</v>
      </c>
    </row>
    <row r="80" spans="1:4">
      <c r="A80">
        <f t="shared" si="5"/>
        <v>3.5</v>
      </c>
      <c r="B80">
        <f t="shared" si="8"/>
        <v>210</v>
      </c>
      <c r="C80">
        <f t="shared" si="7"/>
        <v>3.1631385915694201E-9</v>
      </c>
      <c r="D80">
        <f t="shared" si="6"/>
        <v>3.1631385915694201</v>
      </c>
    </row>
    <row r="81" spans="1:4">
      <c r="A81">
        <f t="shared" si="5"/>
        <v>3.5833333333333335</v>
      </c>
      <c r="B81">
        <f t="shared" si="8"/>
        <v>215</v>
      </c>
      <c r="C81">
        <f t="shared" si="7"/>
        <v>3.2943118680693259E-9</v>
      </c>
      <c r="D81">
        <f t="shared" si="6"/>
        <v>3.2943118680693257</v>
      </c>
    </row>
    <row r="82" spans="1:4">
      <c r="A82">
        <f t="shared" si="5"/>
        <v>3.6666666666666665</v>
      </c>
      <c r="B82">
        <f t="shared" si="8"/>
        <v>220</v>
      </c>
      <c r="C82">
        <f t="shared" si="7"/>
        <v>3.4275716340083522E-9</v>
      </c>
      <c r="D82">
        <f t="shared" si="6"/>
        <v>3.4275716340083524</v>
      </c>
    </row>
    <row r="83" spans="1:4">
      <c r="A83">
        <f t="shared" si="5"/>
        <v>3.75</v>
      </c>
      <c r="B83">
        <f t="shared" si="8"/>
        <v>225</v>
      </c>
      <c r="C83">
        <f t="shared" si="7"/>
        <v>3.5628831177688551E-9</v>
      </c>
      <c r="D83">
        <f t="shared" si="6"/>
        <v>3.5628831177688549</v>
      </c>
    </row>
    <row r="84" spans="1:4">
      <c r="A84">
        <f t="shared" si="5"/>
        <v>3.8333333333333335</v>
      </c>
      <c r="B84">
        <f t="shared" si="8"/>
        <v>230</v>
      </c>
      <c r="C84">
        <f t="shared" si="7"/>
        <v>3.7002121272067155E-9</v>
      </c>
      <c r="D84">
        <f t="shared" si="6"/>
        <v>3.7002121272067154</v>
      </c>
    </row>
    <row r="85" spans="1:4">
      <c r="A85">
        <f t="shared" si="5"/>
        <v>3.9166666666666665</v>
      </c>
      <c r="B85">
        <f t="shared" si="8"/>
        <v>235</v>
      </c>
      <c r="C85">
        <f t="shared" si="7"/>
        <v>3.8395250399943438E-9</v>
      </c>
      <c r="D85">
        <f t="shared" si="6"/>
        <v>3.8395250399943439</v>
      </c>
    </row>
    <row r="86" spans="1:4">
      <c r="A86">
        <f t="shared" si="5"/>
        <v>4</v>
      </c>
      <c r="B86">
        <f t="shared" si="8"/>
        <v>240</v>
      </c>
      <c r="C86">
        <f t="shared" si="7"/>
        <v>3.9807887941246071E-9</v>
      </c>
      <c r="D86">
        <f t="shared" si="6"/>
        <v>3.980788794124607</v>
      </c>
    </row>
    <row r="87" spans="1:4">
      <c r="A87">
        <f t="shared" si="5"/>
        <v>4.083333333333333</v>
      </c>
      <c r="B87">
        <f t="shared" si="8"/>
        <v>245</v>
      </c>
      <c r="C87">
        <f t="shared" si="7"/>
        <v>4.1239708785730129E-9</v>
      </c>
      <c r="D87">
        <f t="shared" si="6"/>
        <v>4.1239708785730125</v>
      </c>
    </row>
    <row r="88" spans="1:4">
      <c r="A88">
        <f t="shared" si="5"/>
        <v>4.166666666666667</v>
      </c>
      <c r="B88">
        <f t="shared" si="8"/>
        <v>250</v>
      </c>
      <c r="C88">
        <f t="shared" si="7"/>
        <v>4.2690393241155253E-9</v>
      </c>
      <c r="D88">
        <f t="shared" si="6"/>
        <v>4.2690393241155249</v>
      </c>
    </row>
    <row r="89" spans="1:4">
      <c r="A89">
        <f t="shared" si="5"/>
        <v>4.25</v>
      </c>
      <c r="B89">
        <f t="shared" si="8"/>
        <v>255</v>
      </c>
      <c r="C89">
        <f t="shared" si="7"/>
        <v>4.4159626942993774E-9</v>
      </c>
      <c r="D89">
        <f t="shared" si="6"/>
        <v>4.4159626942993775</v>
      </c>
    </row>
    <row r="90" spans="1:4">
      <c r="A90">
        <f t="shared" si="5"/>
        <v>4.333333333333333</v>
      </c>
      <c r="B90">
        <f t="shared" si="8"/>
        <v>260</v>
      </c>
      <c r="C90">
        <f t="shared" si="7"/>
        <v>4.5647100765643686E-9</v>
      </c>
      <c r="D90">
        <f t="shared" si="6"/>
        <v>4.5647100765643689</v>
      </c>
    </row>
    <row r="91" spans="1:4">
      <c r="A91">
        <f t="shared" si="5"/>
        <v>4.416666666666667</v>
      </c>
      <c r="B91">
        <f t="shared" si="8"/>
        <v>265</v>
      </c>
      <c r="C91">
        <f t="shared" si="7"/>
        <v>4.7152510735121392E-9</v>
      </c>
      <c r="D91">
        <f t="shared" si="6"/>
        <v>4.7152510735121389</v>
      </c>
    </row>
    <row r="92" spans="1:4">
      <c r="A92">
        <f t="shared" si="5"/>
        <v>4.5</v>
      </c>
      <c r="B92">
        <f t="shared" si="8"/>
        <v>270</v>
      </c>
      <c r="C92">
        <f t="shared" si="7"/>
        <v>4.8675557943209171E-9</v>
      </c>
      <c r="D92">
        <f t="shared" si="6"/>
        <v>4.8675557943209169</v>
      </c>
    </row>
    <row r="93" spans="1:4">
      <c r="A93">
        <f t="shared" si="5"/>
        <v>4.583333333333333</v>
      </c>
      <c r="B93">
        <f t="shared" si="8"/>
        <v>275</v>
      </c>
      <c r="C93">
        <f t="shared" si="7"/>
        <v>5.0215948463033614E-9</v>
      </c>
      <c r="D93">
        <f t="shared" si="6"/>
        <v>5.0215948463033611</v>
      </c>
    </row>
    <row r="94" spans="1:4">
      <c r="A94">
        <f t="shared" si="5"/>
        <v>4.666666666666667</v>
      </c>
      <c r="B94">
        <f t="shared" si="8"/>
        <v>280</v>
      </c>
      <c r="C94">
        <f t="shared" si="7"/>
        <v>5.1773393266050886E-9</v>
      </c>
      <c r="D94">
        <f t="shared" si="6"/>
        <v>5.1773393266050887</v>
      </c>
    </row>
    <row r="95" spans="1:4">
      <c r="A95">
        <f t="shared" si="5"/>
        <v>4.75</v>
      </c>
      <c r="B95">
        <f t="shared" si="8"/>
        <v>285</v>
      </c>
      <c r="C95">
        <f t="shared" si="7"/>
        <v>5.3347608140415317E-9</v>
      </c>
      <c r="D95">
        <f t="shared" si="6"/>
        <v>5.3347608140415312</v>
      </c>
    </row>
    <row r="96" spans="1:4">
      <c r="A96">
        <f t="shared" si="5"/>
        <v>4.833333333333333</v>
      </c>
      <c r="B96">
        <f t="shared" si="8"/>
        <v>290</v>
      </c>
      <c r="C96">
        <f t="shared" si="7"/>
        <v>5.4938313610708665E-9</v>
      </c>
      <c r="D96">
        <f t="shared" si="6"/>
        <v>5.4938313610708667</v>
      </c>
    </row>
    <row r="97" spans="1:4">
      <c r="A97">
        <f t="shared" si="5"/>
        <v>4.916666666666667</v>
      </c>
      <c r="B97">
        <f t="shared" si="8"/>
        <v>295</v>
      </c>
      <c r="C97">
        <f t="shared" si="7"/>
        <v>5.6545234859006778E-9</v>
      </c>
      <c r="D97">
        <f t="shared" si="6"/>
        <v>5.6545234859006781</v>
      </c>
    </row>
    <row r="98" spans="1:4">
      <c r="A98">
        <f t="shared" si="5"/>
        <v>5</v>
      </c>
      <c r="B98">
        <f t="shared" si="8"/>
        <v>300</v>
      </c>
      <c r="C98">
        <f t="shared" si="7"/>
        <v>5.816810164726198E-9</v>
      </c>
      <c r="D98">
        <f t="shared" si="6"/>
        <v>5.8168101647261983</v>
      </c>
    </row>
    <row r="99" spans="1:4">
      <c r="A99">
        <f t="shared" si="5"/>
        <v>5.083333333333333</v>
      </c>
      <c r="B99">
        <f t="shared" si="8"/>
        <v>305</v>
      </c>
      <c r="C99">
        <f t="shared" si="7"/>
        <v>5.9806648240978745E-9</v>
      </c>
      <c r="D99">
        <f t="shared" si="6"/>
        <v>5.9806648240978744</v>
      </c>
    </row>
    <row r="100" spans="1:4">
      <c r="A100">
        <f t="shared" si="5"/>
        <v>5.166666666666667</v>
      </c>
      <c r="B100">
        <f t="shared" si="8"/>
        <v>310</v>
      </c>
      <c r="C100">
        <f t="shared" si="7"/>
        <v>6.1460613334161444E-9</v>
      </c>
      <c r="D100">
        <f t="shared" si="6"/>
        <v>6.146061333416144</v>
      </c>
    </row>
    <row r="101" spans="1:4">
      <c r="A101">
        <f t="shared" si="5"/>
        <v>5.25</v>
      </c>
      <c r="B101">
        <f t="shared" si="8"/>
        <v>315</v>
      </c>
      <c r="C101">
        <f t="shared" si="7"/>
        <v>6.3129739975512857E-9</v>
      </c>
      <c r="D101">
        <f t="shared" si="6"/>
        <v>6.3129739975512855</v>
      </c>
    </row>
    <row r="102" spans="1:4">
      <c r="A102">
        <f t="shared" si="5"/>
        <v>5.333333333333333</v>
      </c>
      <c r="B102">
        <f t="shared" si="8"/>
        <v>320</v>
      </c>
      <c r="C102">
        <f t="shared" si="7"/>
        <v>6.4813775495862474E-9</v>
      </c>
      <c r="D102">
        <f t="shared" si="6"/>
        <v>6.4813775495862478</v>
      </c>
    </row>
    <row r="103" spans="1:4">
      <c r="A103">
        <f t="shared" ref="A103:A166" si="9">B103/60</f>
        <v>5.416666666666667</v>
      </c>
      <c r="B103">
        <f t="shared" si="8"/>
        <v>325</v>
      </c>
      <c r="C103">
        <f t="shared" si="7"/>
        <v>6.6512471436804391E-9</v>
      </c>
      <c r="D103">
        <f t="shared" ref="D103:D166" si="10">C103*10^9</f>
        <v>6.6512471436804388</v>
      </c>
    </row>
    <row r="104" spans="1:4">
      <c r="A104">
        <f t="shared" si="9"/>
        <v>5.5</v>
      </c>
      <c r="B104">
        <f t="shared" si="8"/>
        <v>330</v>
      </c>
      <c r="C104">
        <f t="shared" ref="C104:C158" si="11">$B$36*EXP(-$B$32*B104)+(1/$B$32)*($B$33+$B$34*(B104-1/$B$32))</f>
        <v>6.8225583480524288E-9</v>
      </c>
      <c r="D104">
        <f t="shared" si="10"/>
        <v>6.8225583480524286</v>
      </c>
    </row>
    <row r="105" spans="1:4">
      <c r="A105">
        <f t="shared" si="9"/>
        <v>5.583333333333333</v>
      </c>
      <c r="B105">
        <f t="shared" si="8"/>
        <v>335</v>
      </c>
      <c r="C105">
        <f t="shared" si="11"/>
        <v>6.9952871380796016E-9</v>
      </c>
      <c r="D105">
        <f t="shared" si="10"/>
        <v>6.9952871380796013</v>
      </c>
    </row>
    <row r="106" spans="1:4">
      <c r="A106">
        <f t="shared" si="9"/>
        <v>5.666666666666667</v>
      </c>
      <c r="B106">
        <f t="shared" ref="B106:B169" si="12">B105+$J$31/372</f>
        <v>340</v>
      </c>
      <c r="C106">
        <f t="shared" si="11"/>
        <v>7.1694098895127928E-9</v>
      </c>
      <c r="D106">
        <f t="shared" si="10"/>
        <v>7.1694098895127931</v>
      </c>
    </row>
    <row r="107" spans="1:4">
      <c r="A107">
        <f t="shared" si="9"/>
        <v>5.75</v>
      </c>
      <c r="B107">
        <f t="shared" si="12"/>
        <v>345</v>
      </c>
      <c r="C107">
        <f t="shared" si="11"/>
        <v>7.3449033718040297E-9</v>
      </c>
      <c r="D107">
        <f t="shared" si="10"/>
        <v>7.3449033718040297</v>
      </c>
    </row>
    <row r="108" spans="1:4">
      <c r="A108">
        <f t="shared" si="9"/>
        <v>5.833333333333333</v>
      </c>
      <c r="B108">
        <f t="shared" si="12"/>
        <v>350</v>
      </c>
      <c r="C108">
        <f t="shared" si="11"/>
        <v>7.5217447415454333E-9</v>
      </c>
      <c r="D108">
        <f t="shared" si="10"/>
        <v>7.521744741545433</v>
      </c>
    </row>
    <row r="109" spans="1:4">
      <c r="A109">
        <f t="shared" si="9"/>
        <v>5.916666666666667</v>
      </c>
      <c r="B109">
        <f t="shared" si="12"/>
        <v>355</v>
      </c>
      <c r="C109">
        <f t="shared" si="11"/>
        <v>7.6999115360174897E-9</v>
      </c>
      <c r="D109">
        <f t="shared" si="10"/>
        <v>7.6999115360174901</v>
      </c>
    </row>
    <row r="110" spans="1:4">
      <c r="A110">
        <f t="shared" si="9"/>
        <v>6</v>
      </c>
      <c r="B110">
        <f t="shared" si="12"/>
        <v>360</v>
      </c>
      <c r="C110">
        <f t="shared" si="11"/>
        <v>7.8793816668448208E-9</v>
      </c>
      <c r="D110">
        <f t="shared" si="10"/>
        <v>7.8793816668448207</v>
      </c>
    </row>
    <row r="111" spans="1:4">
      <c r="A111">
        <f t="shared" si="9"/>
        <v>6.083333333333333</v>
      </c>
      <c r="B111">
        <f t="shared" si="12"/>
        <v>365</v>
      </c>
      <c r="C111">
        <f t="shared" si="11"/>
        <v>8.0601334137576963E-9</v>
      </c>
      <c r="D111">
        <f t="shared" si="10"/>
        <v>8.060133413757697</v>
      </c>
    </row>
    <row r="112" spans="1:4">
      <c r="A112">
        <f t="shared" si="9"/>
        <v>6.166666666666667</v>
      </c>
      <c r="B112">
        <f t="shared" si="12"/>
        <v>370</v>
      </c>
      <c r="C112">
        <f t="shared" si="11"/>
        <v>8.242145418457505E-9</v>
      </c>
      <c r="D112">
        <f t="shared" si="10"/>
        <v>8.2421454184575058</v>
      </c>
    </row>
    <row r="113" spans="1:4">
      <c r="A113">
        <f t="shared" si="9"/>
        <v>6.25</v>
      </c>
      <c r="B113">
        <f t="shared" si="12"/>
        <v>375</v>
      </c>
      <c r="C113">
        <f t="shared" si="11"/>
        <v>8.4253966785844561E-9</v>
      </c>
      <c r="D113">
        <f t="shared" si="10"/>
        <v>8.4253966785844554</v>
      </c>
    </row>
    <row r="114" spans="1:4">
      <c r="A114">
        <f t="shared" si="9"/>
        <v>6.333333333333333</v>
      </c>
      <c r="B114">
        <f t="shared" si="12"/>
        <v>380</v>
      </c>
      <c r="C114">
        <f t="shared" si="11"/>
        <v>8.6098665417858139E-9</v>
      </c>
      <c r="D114">
        <f t="shared" si="10"/>
        <v>8.6098665417858147</v>
      </c>
    </row>
    <row r="115" spans="1:4">
      <c r="A115">
        <f t="shared" si="9"/>
        <v>6.416666666666667</v>
      </c>
      <c r="B115">
        <f t="shared" si="12"/>
        <v>385</v>
      </c>
      <c r="C115">
        <f t="shared" si="11"/>
        <v>8.7955346998829858E-9</v>
      </c>
      <c r="D115">
        <f t="shared" si="10"/>
        <v>8.7955346998829853</v>
      </c>
    </row>
    <row r="116" spans="1:4">
      <c r="A116">
        <f t="shared" si="9"/>
        <v>6.5</v>
      </c>
      <c r="B116">
        <f t="shared" si="12"/>
        <v>390</v>
      </c>
      <c r="C116">
        <f t="shared" si="11"/>
        <v>8.982381183135812E-9</v>
      </c>
      <c r="D116">
        <f t="shared" si="10"/>
        <v>8.9823811831358125</v>
      </c>
    </row>
    <row r="117" spans="1:4">
      <c r="A117">
        <f t="shared" si="9"/>
        <v>6.583333333333333</v>
      </c>
      <c r="B117">
        <f t="shared" si="12"/>
        <v>395</v>
      </c>
      <c r="C117">
        <f t="shared" si="11"/>
        <v>9.1703863546024514E-9</v>
      </c>
      <c r="D117">
        <f t="shared" si="10"/>
        <v>9.1703863546024511</v>
      </c>
    </row>
    <row r="118" spans="1:4">
      <c r="A118">
        <f t="shared" si="9"/>
        <v>6.666666666666667</v>
      </c>
      <c r="B118">
        <f t="shared" si="12"/>
        <v>400</v>
      </c>
      <c r="C118">
        <f t="shared" si="11"/>
        <v>9.359530904593248E-9</v>
      </c>
      <c r="D118">
        <f t="shared" si="10"/>
        <v>9.3595309045932478</v>
      </c>
    </row>
    <row r="119" spans="1:4">
      <c r="A119">
        <f t="shared" si="9"/>
        <v>6.75</v>
      </c>
      <c r="B119">
        <f t="shared" si="12"/>
        <v>405</v>
      </c>
      <c r="C119">
        <f t="shared" si="11"/>
        <v>9.549795845217033E-9</v>
      </c>
      <c r="D119">
        <f t="shared" si="10"/>
        <v>9.5497958452170337</v>
      </c>
    </row>
    <row r="120" spans="1:4">
      <c r="A120">
        <f t="shared" si="9"/>
        <v>6.833333333333333</v>
      </c>
      <c r="B120">
        <f t="shared" si="12"/>
        <v>410</v>
      </c>
      <c r="C120">
        <f t="shared" si="11"/>
        <v>9.7411625050183111E-9</v>
      </c>
      <c r="D120">
        <f t="shared" si="10"/>
        <v>9.7411625050183108</v>
      </c>
    </row>
    <row r="121" spans="1:4">
      <c r="A121">
        <f t="shared" si="9"/>
        <v>6.916666666666667</v>
      </c>
      <c r="B121">
        <f t="shared" si="12"/>
        <v>415</v>
      </c>
      <c r="C121">
        <f t="shared" si="11"/>
        <v>9.9336125237038253E-9</v>
      </c>
      <c r="D121">
        <f t="shared" si="10"/>
        <v>9.9336125237038253</v>
      </c>
    </row>
    <row r="122" spans="1:4">
      <c r="A122">
        <f t="shared" si="9"/>
        <v>7</v>
      </c>
      <c r="B122">
        <f t="shared" si="12"/>
        <v>420</v>
      </c>
      <c r="C122">
        <f t="shared" si="11"/>
        <v>1.0127127846956982E-8</v>
      </c>
      <c r="D122">
        <f t="shared" si="10"/>
        <v>10.127127846956983</v>
      </c>
    </row>
    <row r="123" spans="1:4">
      <c r="A123">
        <f t="shared" si="9"/>
        <v>7.083333333333333</v>
      </c>
      <c r="B123">
        <f t="shared" si="12"/>
        <v>425</v>
      </c>
      <c r="C123">
        <f t="shared" si="11"/>
        <v>1.0321690721338726E-8</v>
      </c>
      <c r="D123">
        <f t="shared" si="10"/>
        <v>10.321690721338726</v>
      </c>
    </row>
    <row r="124" spans="1:4">
      <c r="A124">
        <f t="shared" si="9"/>
        <v>7.166666666666667</v>
      </c>
      <c r="B124">
        <f t="shared" si="12"/>
        <v>430</v>
      </c>
      <c r="C124">
        <f t="shared" si="11"/>
        <v>1.0517283689273367E-8</v>
      </c>
      <c r="D124">
        <f t="shared" si="10"/>
        <v>10.517283689273366</v>
      </c>
    </row>
    <row r="125" spans="1:4">
      <c r="A125">
        <f t="shared" si="9"/>
        <v>7.25</v>
      </c>
      <c r="B125">
        <f t="shared" si="12"/>
        <v>435</v>
      </c>
      <c r="C125">
        <f t="shared" si="11"/>
        <v>1.0713889584117987E-8</v>
      </c>
      <c r="D125">
        <f t="shared" si="10"/>
        <v>10.713889584117988</v>
      </c>
    </row>
    <row r="126" spans="1:4">
      <c r="A126">
        <f t="shared" si="9"/>
        <v>7.333333333333333</v>
      </c>
      <c r="B126">
        <f t="shared" si="12"/>
        <v>440</v>
      </c>
      <c r="C126">
        <f t="shared" si="11"/>
        <v>1.0911491525314E-8</v>
      </c>
      <c r="D126">
        <f t="shared" si="10"/>
        <v>10.911491525314</v>
      </c>
    </row>
    <row r="127" spans="1:4">
      <c r="A127">
        <f t="shared" si="9"/>
        <v>7.416666666666667</v>
      </c>
      <c r="B127">
        <f t="shared" si="12"/>
        <v>445</v>
      </c>
      <c r="C127">
        <f t="shared" si="11"/>
        <v>1.1110072913619525E-8</v>
      </c>
      <c r="D127">
        <f t="shared" si="10"/>
        <v>11.110072913619526</v>
      </c>
    </row>
    <row r="128" spans="1:4">
      <c r="A128">
        <f t="shared" si="9"/>
        <v>7.5</v>
      </c>
      <c r="B128">
        <f t="shared" si="12"/>
        <v>450</v>
      </c>
      <c r="C128">
        <f t="shared" si="11"/>
        <v>1.1309617426421201E-8</v>
      </c>
      <c r="D128">
        <f t="shared" si="10"/>
        <v>11.309617426421202</v>
      </c>
    </row>
    <row r="129" spans="1:4">
      <c r="A129">
        <f t="shared" si="9"/>
        <v>7.583333333333333</v>
      </c>
      <c r="B129">
        <f t="shared" si="12"/>
        <v>455</v>
      </c>
      <c r="C129">
        <f t="shared" si="11"/>
        <v>1.1510109013124139E-8</v>
      </c>
      <c r="D129">
        <f t="shared" si="10"/>
        <v>11.510109013124138</v>
      </c>
    </row>
    <row r="130" spans="1:4">
      <c r="A130">
        <f t="shared" si="9"/>
        <v>7.666666666666667</v>
      </c>
      <c r="B130">
        <f t="shared" si="12"/>
        <v>460</v>
      </c>
      <c r="C130">
        <f t="shared" si="11"/>
        <v>1.1711531890618704E-8</v>
      </c>
      <c r="D130">
        <f t="shared" si="10"/>
        <v>11.711531890618703</v>
      </c>
    </row>
    <row r="131" spans="1:4">
      <c r="A131">
        <f t="shared" si="9"/>
        <v>7.75</v>
      </c>
      <c r="B131">
        <f t="shared" si="12"/>
        <v>465</v>
      </c>
      <c r="C131">
        <f t="shared" si="11"/>
        <v>1.191387053882283E-8</v>
      </c>
      <c r="D131">
        <f t="shared" si="10"/>
        <v>11.913870538822831</v>
      </c>
    </row>
    <row r="132" spans="1:4">
      <c r="A132">
        <f t="shared" si="9"/>
        <v>7.833333333333333</v>
      </c>
      <c r="B132">
        <f t="shared" si="12"/>
        <v>470</v>
      </c>
      <c r="C132">
        <f t="shared" si="11"/>
        <v>1.211710969629864E-8</v>
      </c>
      <c r="D132">
        <f t="shared" si="10"/>
        <v>12.117109696298639</v>
      </c>
    </row>
    <row r="133" spans="1:4">
      <c r="A133">
        <f t="shared" si="9"/>
        <v>7.916666666666667</v>
      </c>
      <c r="B133">
        <f t="shared" si="12"/>
        <v>475</v>
      </c>
      <c r="C133">
        <f t="shared" si="11"/>
        <v>1.2321234355942096E-8</v>
      </c>
      <c r="D133">
        <f t="shared" si="10"/>
        <v>12.321234355942096</v>
      </c>
    </row>
    <row r="134" spans="1:4">
      <c r="A134">
        <f t="shared" si="9"/>
        <v>8</v>
      </c>
      <c r="B134">
        <f t="shared" si="12"/>
        <v>480</v>
      </c>
      <c r="C134">
        <f t="shared" si="11"/>
        <v>1.2526229760744506E-8</v>
      </c>
      <c r="D134">
        <f t="shared" si="10"/>
        <v>12.526229760744506</v>
      </c>
    </row>
    <row r="135" spans="1:4">
      <c r="A135">
        <f t="shared" si="9"/>
        <v>8.0833333333333339</v>
      </c>
      <c r="B135">
        <f t="shared" si="12"/>
        <v>485</v>
      </c>
      <c r="C135">
        <f t="shared" si="11"/>
        <v>1.2732081399624639E-8</v>
      </c>
      <c r="D135">
        <f t="shared" si="10"/>
        <v>12.73208139962464</v>
      </c>
    </row>
    <row r="136" spans="1:4">
      <c r="A136">
        <f t="shared" si="9"/>
        <v>8.1666666666666661</v>
      </c>
      <c r="B136">
        <f t="shared" si="12"/>
        <v>490</v>
      </c>
      <c r="C136">
        <f t="shared" si="11"/>
        <v>1.2938775003330324E-8</v>
      </c>
      <c r="D136">
        <f t="shared" si="10"/>
        <v>12.938775003330324</v>
      </c>
    </row>
    <row r="137" spans="1:4">
      <c r="A137">
        <f t="shared" si="9"/>
        <v>8.25</v>
      </c>
      <c r="B137">
        <f t="shared" si="12"/>
        <v>495</v>
      </c>
      <c r="C137">
        <f t="shared" si="11"/>
        <v>1.3146296540408326E-8</v>
      </c>
      <c r="D137">
        <f t="shared" si="10"/>
        <v>13.146296540408326</v>
      </c>
    </row>
    <row r="138" spans="1:4">
      <c r="A138">
        <f t="shared" si="9"/>
        <v>8.3333333333333339</v>
      </c>
      <c r="B138">
        <f t="shared" si="12"/>
        <v>500</v>
      </c>
      <c r="C138">
        <f t="shared" si="11"/>
        <v>1.3354632213241411E-8</v>
      </c>
      <c r="D138">
        <f t="shared" si="10"/>
        <v>13.354632213241411</v>
      </c>
    </row>
    <row r="139" spans="1:4">
      <c r="A139">
        <f t="shared" si="9"/>
        <v>8.4166666666666661</v>
      </c>
      <c r="B139">
        <f t="shared" si="12"/>
        <v>505</v>
      </c>
      <c r="C139">
        <f t="shared" si="11"/>
        <v>1.3563768454151419E-8</v>
      </c>
      <c r="D139">
        <f t="shared" si="10"/>
        <v>13.563768454151418</v>
      </c>
    </row>
    <row r="140" spans="1:4">
      <c r="A140">
        <f t="shared" si="9"/>
        <v>8.5</v>
      </c>
      <c r="B140">
        <f t="shared" si="12"/>
        <v>510</v>
      </c>
      <c r="C140">
        <f t="shared" si="11"/>
        <v>1.3773691921567311E-8</v>
      </c>
      <c r="D140">
        <f t="shared" si="10"/>
        <v>13.773691921567311</v>
      </c>
    </row>
    <row r="141" spans="1:4">
      <c r="A141">
        <f t="shared" si="9"/>
        <v>8.5833333333333339</v>
      </c>
      <c r="B141">
        <f t="shared" si="12"/>
        <v>515</v>
      </c>
      <c r="C141">
        <f t="shared" si="11"/>
        <v>1.398438949625707E-8</v>
      </c>
      <c r="D141">
        <f t="shared" si="10"/>
        <v>13.984389496257071</v>
      </c>
    </row>
    <row r="142" spans="1:4">
      <c r="A142">
        <f t="shared" si="9"/>
        <v>8.6666666666666661</v>
      </c>
      <c r="B142">
        <f t="shared" si="12"/>
        <v>520</v>
      </c>
      <c r="C142">
        <f t="shared" si="11"/>
        <v>1.419584827762238E-8</v>
      </c>
      <c r="D142">
        <f t="shared" si="10"/>
        <v>14.19584827762238</v>
      </c>
    </row>
    <row r="143" spans="1:4">
      <c r="A143">
        <f t="shared" si="9"/>
        <v>8.75</v>
      </c>
      <c r="B143">
        <f t="shared" si="12"/>
        <v>525</v>
      </c>
      <c r="C143">
        <f t="shared" si="11"/>
        <v>1.4408055580055073E-8</v>
      </c>
      <c r="D143">
        <f t="shared" si="10"/>
        <v>14.408055580055073</v>
      </c>
    </row>
    <row r="144" spans="1:4">
      <c r="A144">
        <f t="shared" si="9"/>
        <v>8.8333333333333339</v>
      </c>
      <c r="B144">
        <f t="shared" si="12"/>
        <v>530</v>
      </c>
      <c r="C144">
        <f t="shared" si="11"/>
        <v>1.4620998929354291E-8</v>
      </c>
      <c r="D144">
        <f t="shared" si="10"/>
        <v>14.620998929354291</v>
      </c>
    </row>
    <row r="145" spans="1:4">
      <c r="A145">
        <f t="shared" si="9"/>
        <v>8.9166666666666661</v>
      </c>
      <c r="B145">
        <f t="shared" si="12"/>
        <v>535</v>
      </c>
      <c r="C145">
        <f t="shared" si="11"/>
        <v>1.4834666059203356E-8</v>
      </c>
      <c r="D145">
        <f t="shared" si="10"/>
        <v>14.834666059203355</v>
      </c>
    </row>
    <row r="146" spans="1:4">
      <c r="A146">
        <f t="shared" si="9"/>
        <v>9</v>
      </c>
      <c r="B146">
        <f t="shared" si="12"/>
        <v>540</v>
      </c>
      <c r="C146">
        <f t="shared" si="11"/>
        <v>1.5049044907705344E-8</v>
      </c>
      <c r="D146">
        <f t="shared" si="10"/>
        <v>15.049044907705344</v>
      </c>
    </row>
    <row r="147" spans="1:4">
      <c r="A147">
        <f t="shared" si="9"/>
        <v>9.0833333333333339</v>
      </c>
      <c r="B147">
        <f t="shared" si="12"/>
        <v>545</v>
      </c>
      <c r="C147">
        <f t="shared" si="11"/>
        <v>1.5264123613976417E-8</v>
      </c>
      <c r="D147">
        <f t="shared" si="10"/>
        <v>15.264123613976418</v>
      </c>
    </row>
    <row r="148" spans="1:4">
      <c r="A148">
        <f t="shared" si="9"/>
        <v>9.1666666666666661</v>
      </c>
      <c r="B148">
        <f t="shared" si="12"/>
        <v>550</v>
      </c>
      <c r="C148">
        <f t="shared" si="11"/>
        <v>1.5479890514795912E-8</v>
      </c>
      <c r="D148">
        <f t="shared" si="10"/>
        <v>15.479890514795912</v>
      </c>
    </row>
    <row r="149" spans="1:4">
      <c r="A149">
        <f t="shared" si="9"/>
        <v>9.25</v>
      </c>
      <c r="B149">
        <f t="shared" si="12"/>
        <v>555</v>
      </c>
      <c r="C149">
        <f t="shared" si="11"/>
        <v>1.5696334141312241E-8</v>
      </c>
      <c r="D149">
        <f t="shared" si="10"/>
        <v>15.696334141312242</v>
      </c>
    </row>
    <row r="150" spans="1:4">
      <c r="A150">
        <f t="shared" si="9"/>
        <v>9.3333333333333339</v>
      </c>
      <c r="B150">
        <f t="shared" si="12"/>
        <v>560</v>
      </c>
      <c r="C150">
        <f t="shared" si="11"/>
        <v>1.591344321580373E-8</v>
      </c>
      <c r="D150">
        <f t="shared" si="10"/>
        <v>15.91344321580373</v>
      </c>
    </row>
    <row r="151" spans="1:4">
      <c r="A151">
        <f t="shared" si="9"/>
        <v>9.4166666666666661</v>
      </c>
      <c r="B151">
        <f t="shared" si="12"/>
        <v>565</v>
      </c>
      <c r="C151">
        <f t="shared" si="11"/>
        <v>1.6131206648493394E-8</v>
      </c>
      <c r="D151">
        <f t="shared" si="10"/>
        <v>16.131206648493393</v>
      </c>
    </row>
    <row r="152" spans="1:4">
      <c r="A152">
        <f t="shared" si="9"/>
        <v>9.5</v>
      </c>
      <c r="B152">
        <f t="shared" si="12"/>
        <v>570</v>
      </c>
      <c r="C152">
        <f t="shared" si="11"/>
        <v>1.634961353441683E-8</v>
      </c>
      <c r="D152">
        <f t="shared" si="10"/>
        <v>16.349613534416829</v>
      </c>
    </row>
    <row r="153" spans="1:4">
      <c r="A153">
        <f t="shared" si="9"/>
        <v>9.5833333333333339</v>
      </c>
      <c r="B153">
        <f t="shared" si="12"/>
        <v>575</v>
      </c>
      <c r="C153">
        <f t="shared" si="11"/>
        <v>1.6568653150342273E-8</v>
      </c>
      <c r="D153">
        <f t="shared" si="10"/>
        <v>16.568653150342271</v>
      </c>
    </row>
    <row r="154" spans="1:4">
      <c r="A154">
        <f t="shared" si="9"/>
        <v>9.6666666666666661</v>
      </c>
      <c r="B154">
        <f t="shared" si="12"/>
        <v>580</v>
      </c>
      <c r="C154">
        <f t="shared" si="11"/>
        <v>1.6788314951742024E-8</v>
      </c>
      <c r="D154">
        <f t="shared" si="10"/>
        <v>16.788314951742024</v>
      </c>
    </row>
    <row r="155" spans="1:4">
      <c r="A155">
        <f t="shared" si="9"/>
        <v>9.75</v>
      </c>
      <c r="B155">
        <f t="shared" si="12"/>
        <v>585</v>
      </c>
      <c r="C155">
        <f t="shared" si="11"/>
        <v>1.7008588569814298E-8</v>
      </c>
      <c r="D155">
        <f t="shared" si="10"/>
        <v>17.008588569814297</v>
      </c>
    </row>
    <row r="156" spans="1:4">
      <c r="A156">
        <f t="shared" si="9"/>
        <v>9.8333333333333339</v>
      </c>
      <c r="B156">
        <f t="shared" si="12"/>
        <v>590</v>
      </c>
      <c r="C156">
        <f t="shared" si="11"/>
        <v>1.7229463808554736E-8</v>
      </c>
      <c r="D156">
        <f t="shared" si="10"/>
        <v>17.229463808554737</v>
      </c>
    </row>
    <row r="157" spans="1:4">
      <c r="A157">
        <f t="shared" si="9"/>
        <v>9.9166666666666661</v>
      </c>
      <c r="B157">
        <f t="shared" si="12"/>
        <v>595</v>
      </c>
      <c r="C157">
        <f t="shared" si="11"/>
        <v>1.7450930641876729E-8</v>
      </c>
      <c r="D157">
        <f t="shared" si="10"/>
        <v>17.450930641876731</v>
      </c>
    </row>
    <row r="158" spans="1:4">
      <c r="A158">
        <f t="shared" si="9"/>
        <v>10</v>
      </c>
      <c r="B158" s="16">
        <f t="shared" si="12"/>
        <v>600</v>
      </c>
      <c r="C158">
        <f t="shared" si="11"/>
        <v>1.7672979210779697E-8</v>
      </c>
      <c r="D158">
        <f t="shared" si="10"/>
        <v>17.672979210779697</v>
      </c>
    </row>
    <row r="159" spans="1:4">
      <c r="A159">
        <f t="shared" si="9"/>
        <v>10.083333333333334</v>
      </c>
      <c r="B159">
        <f t="shared" si="12"/>
        <v>605</v>
      </c>
      <c r="C159">
        <f>$D$36*EXP(-$D$32*(B159-600))+(1/$D$32)*($D$33+$D$34*((B159-600)-1/$D$32))</f>
        <v>1.737843886363325E-8</v>
      </c>
      <c r="D159">
        <f t="shared" si="10"/>
        <v>17.378438863633249</v>
      </c>
    </row>
    <row r="160" spans="1:4">
      <c r="A160">
        <f t="shared" si="9"/>
        <v>10.166666666666666</v>
      </c>
      <c r="B160">
        <f t="shared" si="12"/>
        <v>610</v>
      </c>
      <c r="C160">
        <f>$D$36*EXP(-$D$32*(B160-600))+(1/$D$32)*($D$33+$D$34*((B160-600)-1/$D$32))</f>
        <v>1.7088771465404891E-8</v>
      </c>
      <c r="D160">
        <f t="shared" si="10"/>
        <v>17.088771465404893</v>
      </c>
    </row>
    <row r="161" spans="1:4">
      <c r="A161">
        <f t="shared" si="9"/>
        <v>10.25</v>
      </c>
      <c r="B161">
        <f t="shared" si="12"/>
        <v>615</v>
      </c>
      <c r="C161">
        <f t="shared" ref="C161:C181" si="13">$D$36*EXP(-$D$32*(B161-600))+(1/$D$32)*($D$33+$D$34*((B161-600)-1/$D$32))</f>
        <v>1.6803895807767662E-8</v>
      </c>
      <c r="D161">
        <f t="shared" si="10"/>
        <v>16.803895807767663</v>
      </c>
    </row>
    <row r="162" spans="1:4">
      <c r="A162">
        <f t="shared" si="9"/>
        <v>10.333333333333334</v>
      </c>
      <c r="B162">
        <f t="shared" si="12"/>
        <v>620</v>
      </c>
      <c r="C162">
        <f t="shared" si="13"/>
        <v>1.6523732035741915E-8</v>
      </c>
      <c r="D162">
        <f t="shared" si="10"/>
        <v>16.523732035741915</v>
      </c>
    </row>
    <row r="163" spans="1:4">
      <c r="A163">
        <f t="shared" si="9"/>
        <v>10.416666666666666</v>
      </c>
      <c r="B163">
        <f t="shared" si="12"/>
        <v>625</v>
      </c>
      <c r="C163">
        <f t="shared" si="13"/>
        <v>1.6248201625141624E-8</v>
      </c>
      <c r="D163">
        <f t="shared" si="10"/>
        <v>16.248201625141625</v>
      </c>
    </row>
    <row r="164" spans="1:4">
      <c r="A164">
        <f t="shared" si="9"/>
        <v>10.5</v>
      </c>
      <c r="B164">
        <f t="shared" si="12"/>
        <v>630</v>
      </c>
      <c r="C164">
        <f t="shared" si="13"/>
        <v>1.5977227360396532E-8</v>
      </c>
      <c r="D164">
        <f t="shared" si="10"/>
        <v>15.977227360396533</v>
      </c>
    </row>
    <row r="165" spans="1:4">
      <c r="A165">
        <f t="shared" si="9"/>
        <v>10.583333333333334</v>
      </c>
      <c r="B165">
        <f t="shared" si="12"/>
        <v>635</v>
      </c>
      <c r="C165">
        <f t="shared" si="13"/>
        <v>1.5710733312743879E-8</v>
      </c>
      <c r="D165">
        <f t="shared" si="10"/>
        <v>15.710733312743878</v>
      </c>
    </row>
    <row r="166" spans="1:4">
      <c r="A166">
        <f t="shared" si="9"/>
        <v>10.666666666666666</v>
      </c>
      <c r="B166">
        <f t="shared" si="12"/>
        <v>640</v>
      </c>
      <c r="C166">
        <f t="shared" si="13"/>
        <v>1.5448644818783615E-8</v>
      </c>
      <c r="D166">
        <f t="shared" si="10"/>
        <v>15.448644818783615</v>
      </c>
    </row>
    <row r="167" spans="1:4">
      <c r="A167">
        <f t="shared" ref="A167:A230" si="14">B167/60</f>
        <v>10.75</v>
      </c>
      <c r="B167">
        <f t="shared" si="12"/>
        <v>645</v>
      </c>
      <c r="C167">
        <f t="shared" si="13"/>
        <v>1.519088845939096E-8</v>
      </c>
      <c r="D167">
        <f t="shared" ref="D167:D230" si="15">C167*10^9</f>
        <v>15.19088845939096</v>
      </c>
    </row>
    <row r="168" spans="1:4">
      <c r="A168">
        <f t="shared" si="14"/>
        <v>10.833333333333334</v>
      </c>
      <c r="B168">
        <f t="shared" si="12"/>
        <v>650</v>
      </c>
      <c r="C168">
        <f t="shared" si="13"/>
        <v>1.4937392038980366E-8</v>
      </c>
      <c r="D168">
        <f t="shared" si="15"/>
        <v>14.937392038980366</v>
      </c>
    </row>
    <row r="169" spans="1:4">
      <c r="A169">
        <f t="shared" si="14"/>
        <v>10.916666666666666</v>
      </c>
      <c r="B169">
        <f t="shared" si="12"/>
        <v>655</v>
      </c>
      <c r="C169">
        <f t="shared" si="13"/>
        <v>1.4688084565115124E-8</v>
      </c>
      <c r="D169">
        <f t="shared" si="15"/>
        <v>14.688084565115124</v>
      </c>
    </row>
    <row r="170" spans="1:4">
      <c r="A170">
        <f t="shared" si="14"/>
        <v>11</v>
      </c>
      <c r="B170">
        <f t="shared" ref="B170:B233" si="16">B169+$J$31/372</f>
        <v>660</v>
      </c>
      <c r="C170">
        <f t="shared" si="13"/>
        <v>1.4442896228456703E-8</v>
      </c>
      <c r="D170">
        <f t="shared" si="15"/>
        <v>14.442896228456704</v>
      </c>
    </row>
    <row r="171" spans="1:4">
      <c r="A171">
        <f t="shared" si="14"/>
        <v>11.083333333333334</v>
      </c>
      <c r="B171">
        <f t="shared" si="16"/>
        <v>665</v>
      </c>
      <c r="C171">
        <f t="shared" si="13"/>
        <v>1.4201758383048258E-8</v>
      </c>
      <c r="D171">
        <f t="shared" si="15"/>
        <v>14.201758383048258</v>
      </c>
    </row>
    <row r="172" spans="1:4">
      <c r="A172">
        <f t="shared" si="14"/>
        <v>11.166666666666666</v>
      </c>
      <c r="B172">
        <f t="shared" si="16"/>
        <v>670</v>
      </c>
      <c r="C172">
        <f t="shared" si="13"/>
        <v>1.3964603526926753E-8</v>
      </c>
      <c r="D172">
        <f t="shared" si="15"/>
        <v>13.964603526926753</v>
      </c>
    </row>
    <row r="173" spans="1:4">
      <c r="A173">
        <f t="shared" si="14"/>
        <v>11.25</v>
      </c>
      <c r="B173">
        <f t="shared" si="16"/>
        <v>675</v>
      </c>
      <c r="C173">
        <f t="shared" si="13"/>
        <v>1.3731365283058121E-8</v>
      </c>
      <c r="D173">
        <f t="shared" si="15"/>
        <v>13.731365283058121</v>
      </c>
    </row>
    <row r="174" spans="1:4">
      <c r="A174">
        <f t="shared" si="14"/>
        <v>11.333333333333334</v>
      </c>
      <c r="B174">
        <f t="shared" si="16"/>
        <v>680</v>
      </c>
      <c r="C174">
        <f t="shared" si="13"/>
        <v>1.3501978380590206E-8</v>
      </c>
      <c r="D174">
        <f t="shared" si="15"/>
        <v>13.501978380590206</v>
      </c>
    </row>
    <row r="175" spans="1:4">
      <c r="A175">
        <f t="shared" si="14"/>
        <v>11.416666666666666</v>
      </c>
      <c r="B175">
        <f t="shared" si="16"/>
        <v>685</v>
      </c>
      <c r="C175">
        <f t="shared" si="13"/>
        <v>1.327637863641808E-8</v>
      </c>
      <c r="D175">
        <f t="shared" si="15"/>
        <v>13.27637863641808</v>
      </c>
    </row>
    <row r="176" spans="1:4">
      <c r="A176">
        <f t="shared" si="14"/>
        <v>11.5</v>
      </c>
      <c r="B176">
        <f t="shared" si="16"/>
        <v>690</v>
      </c>
      <c r="C176">
        <f t="shared" si="13"/>
        <v>1.30545029370566E-8</v>
      </c>
      <c r="D176">
        <f t="shared" si="15"/>
        <v>13.054502937056601</v>
      </c>
    </row>
    <row r="177" spans="1:4">
      <c r="A177">
        <f t="shared" si="14"/>
        <v>11.583333333333334</v>
      </c>
      <c r="B177">
        <f t="shared" si="16"/>
        <v>695</v>
      </c>
      <c r="C177">
        <f t="shared" si="13"/>
        <v>1.2836289220815053E-8</v>
      </c>
      <c r="D177">
        <f t="shared" si="15"/>
        <v>12.836289220815054</v>
      </c>
    </row>
    <row r="178" spans="1:4">
      <c r="A178">
        <f t="shared" si="14"/>
        <v>11.666666666666666</v>
      </c>
      <c r="B178">
        <f t="shared" si="16"/>
        <v>700</v>
      </c>
      <c r="C178">
        <f t="shared" si="13"/>
        <v>1.2621676460268871E-8</v>
      </c>
      <c r="D178">
        <f t="shared" si="15"/>
        <v>12.621676460268871</v>
      </c>
    </row>
    <row r="179" spans="1:4">
      <c r="A179">
        <f t="shared" si="14"/>
        <v>11.75</v>
      </c>
      <c r="B179">
        <f t="shared" si="16"/>
        <v>705</v>
      </c>
      <c r="C179">
        <f t="shared" si="13"/>
        <v>1.2410604645023442E-8</v>
      </c>
      <c r="D179">
        <f t="shared" si="15"/>
        <v>12.410604645023442</v>
      </c>
    </row>
    <row r="180" spans="1:4">
      <c r="A180">
        <f t="shared" si="14"/>
        <v>11.833333333333334</v>
      </c>
      <c r="B180">
        <f t="shared" si="16"/>
        <v>710</v>
      </c>
      <c r="C180">
        <f t="shared" si="13"/>
        <v>1.2203014764765183E-8</v>
      </c>
      <c r="D180">
        <f t="shared" si="15"/>
        <v>12.203014764765182</v>
      </c>
    </row>
    <row r="181" spans="1:4">
      <c r="A181">
        <f t="shared" si="14"/>
        <v>11.916666666666666</v>
      </c>
      <c r="B181">
        <f t="shared" si="16"/>
        <v>715</v>
      </c>
      <c r="C181">
        <f t="shared" si="13"/>
        <v>1.199884879259505E-8</v>
      </c>
      <c r="D181">
        <f t="shared" si="15"/>
        <v>11.99884879259505</v>
      </c>
    </row>
    <row r="182" spans="1:4">
      <c r="A182">
        <f t="shared" si="14"/>
        <v>12</v>
      </c>
      <c r="B182" s="16">
        <f t="shared" si="16"/>
        <v>720</v>
      </c>
      <c r="C182">
        <f>$D$36*EXP(-$D$32*(B182-600))+(1/$D$32)*($D$33+$D$34*((B182-600)-1/$D$32))</f>
        <v>1.1798049668639816E-8</v>
      </c>
      <c r="D182">
        <f t="shared" si="15"/>
        <v>11.798049668639816</v>
      </c>
    </row>
    <row r="183" spans="1:4">
      <c r="A183">
        <f t="shared" si="14"/>
        <v>12.083333333333334</v>
      </c>
      <c r="B183">
        <f t="shared" si="16"/>
        <v>725</v>
      </c>
      <c r="C183">
        <f>$E$36*EXP(-$E$32*(B183-720))+(1/$E$32)*($E$33+$E$34*((B183-720)-1/$E$32))</f>
        <v>1.1601433637747664E-8</v>
      </c>
      <c r="D183">
        <f t="shared" si="15"/>
        <v>11.601433637747665</v>
      </c>
    </row>
    <row r="184" spans="1:4">
      <c r="A184">
        <f t="shared" si="14"/>
        <v>12.166666666666666</v>
      </c>
      <c r="B184">
        <f t="shared" si="16"/>
        <v>730</v>
      </c>
      <c r="C184">
        <f t="shared" ref="C184:C241" si="17">$E$36*EXP(-$E$32*(B184-720))+(1/$E$32)*($E$33+$E$34*((B184-720)-1/$E$32))</f>
        <v>1.1408094238560711E-8</v>
      </c>
      <c r="D184">
        <f t="shared" si="15"/>
        <v>11.408094238560711</v>
      </c>
    </row>
    <row r="185" spans="1:4">
      <c r="A185">
        <f t="shared" si="14"/>
        <v>12.25</v>
      </c>
      <c r="B185">
        <f t="shared" si="16"/>
        <v>735</v>
      </c>
      <c r="C185">
        <f t="shared" si="17"/>
        <v>1.1217976865585788E-8</v>
      </c>
      <c r="D185">
        <f t="shared" si="15"/>
        <v>11.217976865585788</v>
      </c>
    </row>
    <row r="186" spans="1:4">
      <c r="A186">
        <f t="shared" si="14"/>
        <v>12.333333333333334</v>
      </c>
      <c r="B186">
        <f t="shared" si="16"/>
        <v>740</v>
      </c>
      <c r="C186">
        <f t="shared" si="17"/>
        <v>1.1031027823337373E-8</v>
      </c>
      <c r="D186">
        <f t="shared" si="15"/>
        <v>11.031027823337373</v>
      </c>
    </row>
    <row r="187" spans="1:4">
      <c r="A187">
        <f t="shared" si="14"/>
        <v>12.416666666666666</v>
      </c>
      <c r="B187">
        <f t="shared" si="16"/>
        <v>745</v>
      </c>
      <c r="C187">
        <f t="shared" si="17"/>
        <v>1.0847194311172175E-8</v>
      </c>
      <c r="D187">
        <f t="shared" si="15"/>
        <v>10.847194311172174</v>
      </c>
    </row>
    <row r="188" spans="1:4">
      <c r="A188">
        <f t="shared" si="14"/>
        <v>12.5</v>
      </c>
      <c r="B188">
        <f t="shared" si="16"/>
        <v>750</v>
      </c>
      <c r="C188">
        <f t="shared" si="17"/>
        <v>1.0666424408376495E-8</v>
      </c>
      <c r="D188">
        <f t="shared" si="15"/>
        <v>10.666424408376495</v>
      </c>
    </row>
    <row r="189" spans="1:4">
      <c r="A189">
        <f t="shared" si="14"/>
        <v>12.583333333333334</v>
      </c>
      <c r="B189">
        <f t="shared" si="16"/>
        <v>755</v>
      </c>
      <c r="C189">
        <f t="shared" si="17"/>
        <v>1.0488667059502073E-8</v>
      </c>
      <c r="D189">
        <f t="shared" si="15"/>
        <v>10.488667059502072</v>
      </c>
    </row>
    <row r="190" spans="1:4">
      <c r="A190">
        <f t="shared" si="14"/>
        <v>12.666666666666666</v>
      </c>
      <c r="B190">
        <f t="shared" si="16"/>
        <v>760</v>
      </c>
      <c r="C190">
        <f t="shared" si="17"/>
        <v>1.0313872059946328E-8</v>
      </c>
      <c r="D190">
        <f t="shared" si="15"/>
        <v>10.313872059946327</v>
      </c>
    </row>
    <row r="191" spans="1:4">
      <c r="A191">
        <f t="shared" si="14"/>
        <v>12.75</v>
      </c>
      <c r="B191">
        <f t="shared" si="16"/>
        <v>765</v>
      </c>
      <c r="C191">
        <f t="shared" si="17"/>
        <v>1.0141990041772903E-8</v>
      </c>
      <c r="D191">
        <f t="shared" si="15"/>
        <v>10.141990041772903</v>
      </c>
    </row>
    <row r="192" spans="1:4">
      <c r="A192">
        <f t="shared" si="14"/>
        <v>12.833333333333334</v>
      </c>
      <c r="B192">
        <f t="shared" si="16"/>
        <v>770</v>
      </c>
      <c r="C192">
        <f t="shared" si="17"/>
        <v>9.9729724597685196E-9</v>
      </c>
      <c r="D192">
        <f t="shared" si="15"/>
        <v>9.9729724597685205</v>
      </c>
    </row>
    <row r="193" spans="1:4">
      <c r="A193">
        <f t="shared" si="14"/>
        <v>12.916666666666666</v>
      </c>
      <c r="B193">
        <f t="shared" si="16"/>
        <v>775</v>
      </c>
      <c r="C193">
        <f t="shared" si="17"/>
        <v>9.8067715777321818E-9</v>
      </c>
      <c r="D193">
        <f t="shared" si="15"/>
        <v>9.8067715777321816</v>
      </c>
    </row>
    <row r="194" spans="1:4">
      <c r="A194">
        <f t="shared" si="14"/>
        <v>13</v>
      </c>
      <c r="B194">
        <f t="shared" si="16"/>
        <v>780</v>
      </c>
      <c r="C194">
        <f t="shared" si="17"/>
        <v>9.6433404549928961E-9</v>
      </c>
      <c r="D194">
        <f t="shared" si="15"/>
        <v>9.6433404549928969</v>
      </c>
    </row>
    <row r="195" spans="1:4">
      <c r="A195">
        <f t="shared" si="14"/>
        <v>13.083333333333334</v>
      </c>
      <c r="B195">
        <f t="shared" si="16"/>
        <v>785</v>
      </c>
      <c r="C195">
        <f t="shared" si="17"/>
        <v>9.4826329331520408E-9</v>
      </c>
      <c r="D195">
        <f t="shared" si="15"/>
        <v>9.4826329331520416</v>
      </c>
    </row>
    <row r="196" spans="1:4">
      <c r="A196">
        <f t="shared" si="14"/>
        <v>13.166666666666666</v>
      </c>
      <c r="B196">
        <f t="shared" si="16"/>
        <v>790</v>
      </c>
      <c r="C196">
        <f t="shared" si="17"/>
        <v>9.3246036230467112E-9</v>
      </c>
      <c r="D196">
        <f t="shared" si="15"/>
        <v>9.3246036230467109</v>
      </c>
    </row>
    <row r="197" spans="1:4">
      <c r="A197">
        <f t="shared" si="14"/>
        <v>13.25</v>
      </c>
      <c r="B197">
        <f t="shared" si="16"/>
        <v>795</v>
      </c>
      <c r="C197">
        <f t="shared" si="17"/>
        <v>9.1692078919302983E-9</v>
      </c>
      <c r="D197">
        <f t="shared" si="15"/>
        <v>9.1692078919302986</v>
      </c>
    </row>
    <row r="198" spans="1:4">
      <c r="A198">
        <f t="shared" si="14"/>
        <v>13.333333333333334</v>
      </c>
      <c r="B198">
        <f t="shared" si="16"/>
        <v>800</v>
      </c>
      <c r="C198">
        <f t="shared" si="17"/>
        <v>9.0164018508667175E-9</v>
      </c>
      <c r="D198">
        <f t="shared" si="15"/>
        <v>9.0164018508667176</v>
      </c>
    </row>
    <row r="199" spans="1:4">
      <c r="A199">
        <f t="shared" si="14"/>
        <v>13.416666666666666</v>
      </c>
      <c r="B199">
        <f t="shared" si="16"/>
        <v>805</v>
      </c>
      <c r="C199">
        <f t="shared" si="17"/>
        <v>8.8661423423347055E-9</v>
      </c>
      <c r="D199">
        <f t="shared" si="15"/>
        <v>8.8661423423347063</v>
      </c>
    </row>
    <row r="200" spans="1:4">
      <c r="A200">
        <f t="shared" si="14"/>
        <v>13.5</v>
      </c>
      <c r="B200">
        <f t="shared" si="16"/>
        <v>810</v>
      </c>
      <c r="C200">
        <f t="shared" si="17"/>
        <v>8.718386928038703E-9</v>
      </c>
      <c r="D200">
        <f t="shared" si="15"/>
        <v>8.7183869280387025</v>
      </c>
    </row>
    <row r="201" spans="1:4">
      <c r="A201">
        <f t="shared" si="14"/>
        <v>13.583333333333334</v>
      </c>
      <c r="B201">
        <f t="shared" si="16"/>
        <v>815</v>
      </c>
      <c r="C201">
        <f t="shared" si="17"/>
        <v>8.5730938769228539E-9</v>
      </c>
      <c r="D201">
        <f t="shared" si="15"/>
        <v>8.5730938769228544</v>
      </c>
    </row>
    <row r="202" spans="1:4">
      <c r="A202">
        <f t="shared" si="14"/>
        <v>13.666666666666666</v>
      </c>
      <c r="B202">
        <f t="shared" si="16"/>
        <v>820</v>
      </c>
      <c r="C202">
        <f t="shared" si="17"/>
        <v>8.430222153384779E-9</v>
      </c>
      <c r="D202">
        <f t="shared" si="15"/>
        <v>8.4302221533847792</v>
      </c>
    </row>
    <row r="203" spans="1:4">
      <c r="A203">
        <f t="shared" si="14"/>
        <v>13.75</v>
      </c>
      <c r="B203">
        <f t="shared" si="16"/>
        <v>825</v>
      </c>
      <c r="C203">
        <f t="shared" si="17"/>
        <v>8.289731405685739E-9</v>
      </c>
      <c r="D203">
        <f t="shared" si="15"/>
        <v>8.289731405685739</v>
      </c>
    </row>
    <row r="204" spans="1:4">
      <c r="A204">
        <f t="shared" si="14"/>
        <v>13.833333333333334</v>
      </c>
      <c r="B204">
        <f t="shared" si="16"/>
        <v>830</v>
      </c>
      <c r="C204">
        <f t="shared" si="17"/>
        <v>8.1515819545539708E-9</v>
      </c>
      <c r="D204">
        <f t="shared" si="15"/>
        <v>8.1515819545539703</v>
      </c>
    </row>
    <row r="205" spans="1:4">
      <c r="A205">
        <f t="shared" si="14"/>
        <v>13.916666666666666</v>
      </c>
      <c r="B205">
        <f t="shared" si="16"/>
        <v>835</v>
      </c>
      <c r="C205">
        <f t="shared" si="17"/>
        <v>8.0157347819779218E-9</v>
      </c>
      <c r="D205">
        <f t="shared" si="15"/>
        <v>8.0157347819779226</v>
      </c>
    </row>
    <row r="206" spans="1:4">
      <c r="A206">
        <f t="shared" si="14"/>
        <v>14</v>
      </c>
      <c r="B206">
        <f t="shared" si="16"/>
        <v>840</v>
      </c>
      <c r="C206">
        <f t="shared" si="17"/>
        <v>7.8821515201862834E-9</v>
      </c>
      <c r="D206">
        <f t="shared" si="15"/>
        <v>7.8821515201862837</v>
      </c>
    </row>
    <row r="207" spans="1:4">
      <c r="A207">
        <f t="shared" si="14"/>
        <v>14.083333333333334</v>
      </c>
      <c r="B207">
        <f t="shared" si="16"/>
        <v>845</v>
      </c>
      <c r="C207">
        <f t="shared" si="17"/>
        <v>7.750794440811634E-9</v>
      </c>
      <c r="D207">
        <f t="shared" si="15"/>
        <v>7.7507944408116343</v>
      </c>
    </row>
    <row r="208" spans="1:4">
      <c r="A208">
        <f t="shared" si="14"/>
        <v>14.166666666666666</v>
      </c>
      <c r="B208">
        <f t="shared" si="16"/>
        <v>850</v>
      </c>
      <c r="C208">
        <f t="shared" si="17"/>
        <v>7.6216264442346996E-9</v>
      </c>
      <c r="D208">
        <f t="shared" si="15"/>
        <v>7.6216264442346997</v>
      </c>
    </row>
    <row r="209" spans="1:4">
      <c r="A209">
        <f t="shared" si="14"/>
        <v>14.25</v>
      </c>
      <c r="B209">
        <f t="shared" si="16"/>
        <v>855</v>
      </c>
      <c r="C209">
        <f t="shared" si="17"/>
        <v>7.4946110491061879E-9</v>
      </c>
      <c r="D209">
        <f t="shared" si="15"/>
        <v>7.4946110491061875</v>
      </c>
    </row>
    <row r="210" spans="1:4">
      <c r="A210">
        <f t="shared" si="14"/>
        <v>14.333333333333334</v>
      </c>
      <c r="B210">
        <f t="shared" si="16"/>
        <v>860</v>
      </c>
      <c r="C210">
        <f t="shared" si="17"/>
        <v>7.3697123820432267E-9</v>
      </c>
      <c r="D210">
        <f t="shared" si="15"/>
        <v>7.3697123820432271</v>
      </c>
    </row>
    <row r="211" spans="1:4">
      <c r="A211">
        <f t="shared" si="14"/>
        <v>14.416666666666666</v>
      </c>
      <c r="B211">
        <f t="shared" si="16"/>
        <v>865</v>
      </c>
      <c r="C211">
        <f t="shared" si="17"/>
        <v>7.2468951674975326E-9</v>
      </c>
      <c r="D211">
        <f t="shared" si="15"/>
        <v>7.2468951674975326</v>
      </c>
    </row>
    <row r="212" spans="1:4">
      <c r="A212">
        <f t="shared" si="14"/>
        <v>14.5</v>
      </c>
      <c r="B212">
        <f t="shared" si="16"/>
        <v>870</v>
      </c>
      <c r="C212">
        <f t="shared" si="17"/>
        <v>7.1261247177924205E-9</v>
      </c>
      <c r="D212">
        <f t="shared" si="15"/>
        <v>7.126124717792421</v>
      </c>
    </row>
    <row r="213" spans="1:4">
      <c r="A213">
        <f t="shared" si="14"/>
        <v>14.583333333333334</v>
      </c>
      <c r="B213">
        <f t="shared" si="16"/>
        <v>875</v>
      </c>
      <c r="C213">
        <f t="shared" si="17"/>
        <v>7.0073669233258421E-9</v>
      </c>
      <c r="D213">
        <f t="shared" si="15"/>
        <v>7.0073669233258418</v>
      </c>
    </row>
    <row r="214" spans="1:4">
      <c r="A214">
        <f t="shared" si="14"/>
        <v>14.666666666666666</v>
      </c>
      <c r="B214">
        <f t="shared" si="16"/>
        <v>880</v>
      </c>
      <c r="C214">
        <f t="shared" si="17"/>
        <v>6.890588242936702E-9</v>
      </c>
      <c r="D214">
        <f t="shared" si="15"/>
        <v>6.890588242936702</v>
      </c>
    </row>
    <row r="215" spans="1:4">
      <c r="A215">
        <f t="shared" si="14"/>
        <v>14.75</v>
      </c>
      <c r="B215">
        <f t="shared" si="16"/>
        <v>885</v>
      </c>
      <c r="C215">
        <f t="shared" si="17"/>
        <v>6.7757556944317142E-9</v>
      </c>
      <c r="D215">
        <f t="shared" si="15"/>
        <v>6.7757556944317141</v>
      </c>
    </row>
    <row r="216" spans="1:4">
      <c r="A216">
        <f t="shared" si="14"/>
        <v>14.833333333333334</v>
      </c>
      <c r="B216">
        <f t="shared" si="16"/>
        <v>890</v>
      </c>
      <c r="C216">
        <f t="shared" si="17"/>
        <v>6.662836845270125E-9</v>
      </c>
      <c r="D216">
        <f t="shared" si="15"/>
        <v>6.6628368452701245</v>
      </c>
    </row>
    <row r="217" spans="1:4">
      <c r="A217">
        <f t="shared" si="14"/>
        <v>14.916666666666666</v>
      </c>
      <c r="B217">
        <f t="shared" si="16"/>
        <v>895</v>
      </c>
      <c r="C217">
        <f t="shared" si="17"/>
        <v>6.5517998034036939E-9</v>
      </c>
      <c r="D217">
        <f t="shared" si="15"/>
        <v>6.5517998034036937</v>
      </c>
    </row>
    <row r="218" spans="1:4">
      <c r="A218">
        <f t="shared" si="14"/>
        <v>15</v>
      </c>
      <c r="B218">
        <f t="shared" si="16"/>
        <v>900</v>
      </c>
      <c r="C218">
        <f t="shared" si="17"/>
        <v>6.4426132082693007E-9</v>
      </c>
      <c r="D218">
        <f t="shared" si="15"/>
        <v>6.4426132082693011</v>
      </c>
    </row>
    <row r="219" spans="1:4">
      <c r="A219">
        <f t="shared" si="14"/>
        <v>15.083333333333334</v>
      </c>
      <c r="B219">
        <f t="shared" si="16"/>
        <v>905</v>
      </c>
      <c r="C219">
        <f t="shared" si="17"/>
        <v>6.3352462219316931E-9</v>
      </c>
      <c r="D219">
        <f t="shared" si="15"/>
        <v>6.3352462219316932</v>
      </c>
    </row>
    <row r="220" spans="1:4">
      <c r="A220">
        <f t="shared" si="14"/>
        <v>15.166666666666666</v>
      </c>
      <c r="B220">
        <f t="shared" si="16"/>
        <v>910</v>
      </c>
      <c r="C220">
        <f t="shared" si="17"/>
        <v>6.2296685203738121E-9</v>
      </c>
      <c r="D220">
        <f t="shared" si="15"/>
        <v>6.2296685203738118</v>
      </c>
    </row>
    <row r="221" spans="1:4">
      <c r="A221">
        <f t="shared" si="14"/>
        <v>15.25</v>
      </c>
      <c r="B221">
        <f t="shared" si="16"/>
        <v>915</v>
      </c>
      <c r="C221">
        <f t="shared" si="17"/>
        <v>6.1258502849322839E-9</v>
      </c>
      <c r="D221">
        <f t="shared" si="15"/>
        <v>6.1258502849322838</v>
      </c>
    </row>
    <row r="222" spans="1:4">
      <c r="A222">
        <f t="shared" si="14"/>
        <v>15.333333333333334</v>
      </c>
      <c r="B222">
        <f t="shared" si="16"/>
        <v>920</v>
      </c>
      <c r="C222">
        <f t="shared" si="17"/>
        <v>6.023762193875636E-9</v>
      </c>
      <c r="D222">
        <f t="shared" si="15"/>
        <v>6.0237621938756361</v>
      </c>
    </row>
    <row r="223" spans="1:4">
      <c r="A223">
        <f t="shared" si="14"/>
        <v>15.416666666666666</v>
      </c>
      <c r="B223">
        <f t="shared" si="16"/>
        <v>925</v>
      </c>
      <c r="C223">
        <f t="shared" si="17"/>
        <v>5.9233754141228633E-9</v>
      </c>
      <c r="D223">
        <f t="shared" si="15"/>
        <v>5.9233754141228632</v>
      </c>
    </row>
    <row r="224" spans="1:4">
      <c r="A224">
        <f t="shared" si="14"/>
        <v>15.5</v>
      </c>
      <c r="B224">
        <f t="shared" si="16"/>
        <v>930</v>
      </c>
      <c r="C224">
        <f t="shared" si="17"/>
        <v>5.8246615930999965E-9</v>
      </c>
      <c r="D224">
        <f t="shared" si="15"/>
        <v>5.8246615930999965</v>
      </c>
    </row>
    <row r="225" spans="1:4">
      <c r="A225">
        <f t="shared" si="14"/>
        <v>15.583333333333334</v>
      </c>
      <c r="B225">
        <f t="shared" si="16"/>
        <v>935</v>
      </c>
      <c r="C225">
        <f t="shared" si="17"/>
        <v>5.7275928507324016E-9</v>
      </c>
      <c r="D225">
        <f t="shared" si="15"/>
        <v>5.7275928507324014</v>
      </c>
    </row>
    <row r="226" spans="1:4">
      <c r="A226">
        <f t="shared" si="14"/>
        <v>15.666666666666666</v>
      </c>
      <c r="B226">
        <f t="shared" si="16"/>
        <v>940</v>
      </c>
      <c r="C226">
        <f t="shared" si="17"/>
        <v>5.6321417715705097E-9</v>
      </c>
      <c r="D226">
        <f t="shared" si="15"/>
        <v>5.6321417715705095</v>
      </c>
    </row>
    <row r="227" spans="1:4">
      <c r="A227">
        <f t="shared" si="14"/>
        <v>15.75</v>
      </c>
      <c r="B227">
        <f t="shared" si="16"/>
        <v>945</v>
      </c>
      <c r="C227">
        <f t="shared" si="17"/>
        <v>5.5382813970467808E-9</v>
      </c>
      <c r="D227">
        <f t="shared" si="15"/>
        <v>5.5382813970467808</v>
      </c>
    </row>
    <row r="228" spans="1:4">
      <c r="A228">
        <f t="shared" si="14"/>
        <v>15.833333333333334</v>
      </c>
      <c r="B228">
        <f t="shared" si="16"/>
        <v>950</v>
      </c>
      <c r="C228">
        <f t="shared" si="17"/>
        <v>5.4459852178617062E-9</v>
      </c>
      <c r="D228">
        <f t="shared" si="15"/>
        <v>5.4459852178617059</v>
      </c>
    </row>
    <row r="229" spans="1:4">
      <c r="A229">
        <f t="shared" si="14"/>
        <v>15.916666666666666</v>
      </c>
      <c r="B229">
        <f t="shared" si="16"/>
        <v>955</v>
      </c>
      <c r="C229">
        <f t="shared" si="17"/>
        <v>5.3552271664966998E-9</v>
      </c>
      <c r="D229">
        <f t="shared" si="15"/>
        <v>5.3552271664967002</v>
      </c>
    </row>
    <row r="230" spans="1:4">
      <c r="A230">
        <f t="shared" si="14"/>
        <v>16</v>
      </c>
      <c r="B230">
        <f t="shared" si="16"/>
        <v>960</v>
      </c>
      <c r="C230">
        <f t="shared" si="17"/>
        <v>5.2659816098517605E-9</v>
      </c>
      <c r="D230">
        <f t="shared" si="15"/>
        <v>5.2659816098517602</v>
      </c>
    </row>
    <row r="231" spans="1:4">
      <c r="A231">
        <f t="shared" ref="A231:A294" si="18">B231/60</f>
        <v>16.083333333333332</v>
      </c>
      <c r="B231">
        <f t="shared" si="16"/>
        <v>965</v>
      </c>
      <c r="C231">
        <f t="shared" si="17"/>
        <v>5.1782233420058265E-9</v>
      </c>
      <c r="D231">
        <f t="shared" ref="D231:D294" si="19">C231*10^9</f>
        <v>5.1782233420058263</v>
      </c>
    </row>
    <row r="232" spans="1:4">
      <c r="A232">
        <f t="shared" si="18"/>
        <v>16.166666666666668</v>
      </c>
      <c r="B232">
        <f t="shared" si="16"/>
        <v>970</v>
      </c>
      <c r="C232">
        <f t="shared" si="17"/>
        <v>5.0919275770977895E-9</v>
      </c>
      <c r="D232">
        <f t="shared" si="19"/>
        <v>5.0919275770977892</v>
      </c>
    </row>
    <row r="233" spans="1:4">
      <c r="A233">
        <f t="shared" si="18"/>
        <v>16.25</v>
      </c>
      <c r="B233">
        <f t="shared" si="16"/>
        <v>975</v>
      </c>
      <c r="C233">
        <f t="shared" si="17"/>
        <v>5.0070699423261368E-9</v>
      </c>
      <c r="D233">
        <f t="shared" si="19"/>
        <v>5.0070699423261367</v>
      </c>
    </row>
    <row r="234" spans="1:4">
      <c r="A234">
        <f t="shared" si="18"/>
        <v>16.333333333333332</v>
      </c>
      <c r="B234">
        <f t="shared" ref="B234:B297" si="20">B233+$J$31/372</f>
        <v>980</v>
      </c>
      <c r="C234">
        <f t="shared" si="17"/>
        <v>4.9236264710652577E-9</v>
      </c>
      <c r="D234">
        <f t="shared" si="19"/>
        <v>4.9236264710652575</v>
      </c>
    </row>
    <row r="235" spans="1:4">
      <c r="A235">
        <f t="shared" si="18"/>
        <v>16.416666666666668</v>
      </c>
      <c r="B235">
        <f t="shared" si="20"/>
        <v>985</v>
      </c>
      <c r="C235">
        <f t="shared" si="17"/>
        <v>4.8415735960964753E-9</v>
      </c>
      <c r="D235">
        <f t="shared" si="19"/>
        <v>4.8415735960964756</v>
      </c>
    </row>
    <row r="236" spans="1:4">
      <c r="A236">
        <f t="shared" si="18"/>
        <v>16.5</v>
      </c>
      <c r="B236">
        <f t="shared" si="20"/>
        <v>990</v>
      </c>
      <c r="C236">
        <f t="shared" si="17"/>
        <v>4.7608881429518723E-9</v>
      </c>
      <c r="D236">
        <f t="shared" si="19"/>
        <v>4.7608881429518721</v>
      </c>
    </row>
    <row r="237" spans="1:4">
      <c r="A237">
        <f t="shared" si="18"/>
        <v>16.583333333333332</v>
      </c>
      <c r="B237">
        <f t="shared" si="20"/>
        <v>995</v>
      </c>
      <c r="C237">
        <f t="shared" si="17"/>
        <v>4.6815473233690507E-9</v>
      </c>
      <c r="D237">
        <f t="shared" si="19"/>
        <v>4.6815473233690508</v>
      </c>
    </row>
    <row r="238" spans="1:4">
      <c r="A238">
        <f t="shared" si="18"/>
        <v>16.666666666666668</v>
      </c>
      <c r="B238">
        <f t="shared" si="20"/>
        <v>1000</v>
      </c>
      <c r="C238">
        <f t="shared" si="17"/>
        <v>4.6035287288549703E-9</v>
      </c>
      <c r="D238">
        <f t="shared" si="19"/>
        <v>4.60352872885497</v>
      </c>
    </row>
    <row r="239" spans="1:4">
      <c r="A239">
        <f t="shared" si="18"/>
        <v>16.75</v>
      </c>
      <c r="B239">
        <f t="shared" si="20"/>
        <v>1005</v>
      </c>
      <c r="C239">
        <f t="shared" si="17"/>
        <v>4.5268103243570326E-9</v>
      </c>
      <c r="D239">
        <f t="shared" si="19"/>
        <v>4.526810324357033</v>
      </c>
    </row>
    <row r="240" spans="1:4">
      <c r="A240">
        <f t="shared" si="18"/>
        <v>16.833333333333332</v>
      </c>
      <c r="B240">
        <f t="shared" si="20"/>
        <v>1010</v>
      </c>
      <c r="C240">
        <f t="shared" si="17"/>
        <v>4.4513704420396607E-9</v>
      </c>
      <c r="D240">
        <f t="shared" si="19"/>
        <v>4.4513704420396607</v>
      </c>
    </row>
    <row r="241" spans="1:4">
      <c r="A241">
        <f t="shared" si="18"/>
        <v>16.916666666666668</v>
      </c>
      <c r="B241">
        <f t="shared" si="20"/>
        <v>1015</v>
      </c>
      <c r="C241">
        <f t="shared" si="17"/>
        <v>4.3771877751645692E-9</v>
      </c>
      <c r="D241">
        <f t="shared" si="19"/>
        <v>4.3771877751645691</v>
      </c>
    </row>
    <row r="242" spans="1:4">
      <c r="A242">
        <f t="shared" si="18"/>
        <v>17</v>
      </c>
      <c r="B242" s="16">
        <f t="shared" si="20"/>
        <v>1020</v>
      </c>
      <c r="C242">
        <f>$E$36*EXP(-$E$32*(B242-720))+(1/$E$32)*($E$33+$E$34*((B242-720)-1/$E$32))</f>
        <v>4.3042413720730384E-9</v>
      </c>
      <c r="D242">
        <f t="shared" si="19"/>
        <v>4.3042413720730384</v>
      </c>
    </row>
    <row r="243" spans="1:4">
      <c r="A243">
        <f t="shared" si="18"/>
        <v>17.083333333333332</v>
      </c>
      <c r="B243">
        <f t="shared" si="20"/>
        <v>1025</v>
      </c>
      <c r="C243">
        <f>$F$36*EXP(-$F$32*(B243-1020))+(1/$F$32)*($F$33+$F$34*((B243-1020)-1/$F$32))</f>
        <v>5.4226428700821498E-9</v>
      </c>
      <c r="D243">
        <f t="shared" si="19"/>
        <v>5.4226428700821501</v>
      </c>
    </row>
    <row r="244" spans="1:4">
      <c r="A244">
        <f t="shared" si="18"/>
        <v>17.166666666666668</v>
      </c>
      <c r="B244">
        <f t="shared" si="20"/>
        <v>1030</v>
      </c>
      <c r="C244">
        <f t="shared" ref="C244:C278" si="21">$F$36*EXP(-$F$32*(B244-1020))+(1/$F$32)*($F$33+$F$34*((B244-1020)-1/$F$32))</f>
        <v>8.8960222495903309E-9</v>
      </c>
      <c r="D244">
        <f t="shared" si="19"/>
        <v>8.8960222495903309</v>
      </c>
    </row>
    <row r="245" spans="1:4">
      <c r="A245">
        <f t="shared" si="18"/>
        <v>17.25</v>
      </c>
      <c r="B245">
        <f t="shared" si="20"/>
        <v>1035</v>
      </c>
      <c r="C245">
        <f t="shared" si="21"/>
        <v>1.4685133498175025E-8</v>
      </c>
      <c r="D245">
        <f t="shared" si="19"/>
        <v>14.685133498175025</v>
      </c>
    </row>
    <row r="246" spans="1:4">
      <c r="A246">
        <f t="shared" si="18"/>
        <v>17.333333333333332</v>
      </c>
      <c r="B246">
        <f t="shared" si="20"/>
        <v>1040</v>
      </c>
      <c r="C246">
        <f t="shared" si="21"/>
        <v>2.275138464330443E-8</v>
      </c>
      <c r="D246">
        <f t="shared" si="19"/>
        <v>22.75138464330443</v>
      </c>
    </row>
    <row r="247" spans="1:4">
      <c r="A247">
        <f t="shared" si="18"/>
        <v>17.416666666666668</v>
      </c>
      <c r="B247">
        <f t="shared" si="20"/>
        <v>1045</v>
      </c>
      <c r="C247">
        <f t="shared" si="21"/>
        <v>3.3056826852686502E-8</v>
      </c>
      <c r="D247">
        <f t="shared" si="19"/>
        <v>33.056826852686505</v>
      </c>
    </row>
    <row r="248" spans="1:4">
      <c r="A248">
        <f t="shared" si="18"/>
        <v>17.5</v>
      </c>
      <c r="B248">
        <f t="shared" si="20"/>
        <v>1050</v>
      </c>
      <c r="C248">
        <f t="shared" si="21"/>
        <v>4.5564143716252846E-8</v>
      </c>
      <c r="D248">
        <f t="shared" si="19"/>
        <v>45.564143716252843</v>
      </c>
    </row>
    <row r="249" spans="1:4">
      <c r="A249">
        <f t="shared" si="18"/>
        <v>17.583333333333332</v>
      </c>
      <c r="B249">
        <f t="shared" si="20"/>
        <v>1055</v>
      </c>
      <c r="C249">
        <f t="shared" si="21"/>
        <v>6.0236640706755612E-8</v>
      </c>
      <c r="D249">
        <f t="shared" si="19"/>
        <v>60.236640706755615</v>
      </c>
    </row>
    <row r="250" spans="1:4">
      <c r="A250">
        <f t="shared" si="18"/>
        <v>17.666666666666668</v>
      </c>
      <c r="B250">
        <f t="shared" si="20"/>
        <v>1060</v>
      </c>
      <c r="C250">
        <f t="shared" si="21"/>
        <v>7.7038234816015295E-8</v>
      </c>
      <c r="D250">
        <f t="shared" si="19"/>
        <v>77.03823481601529</v>
      </c>
    </row>
    <row r="251" spans="1:4">
      <c r="A251">
        <f t="shared" si="18"/>
        <v>17.75</v>
      </c>
      <c r="B251">
        <f t="shared" si="20"/>
        <v>1065</v>
      </c>
      <c r="C251">
        <f>$F$36*EXP(-$F$32*(B251-1020))+(1/$F$32)*($F$33+$F$34*((B251-1020)-1/$F$32))</f>
        <v>9.5933444363865858E-8</v>
      </c>
      <c r="D251">
        <f t="shared" si="19"/>
        <v>95.93344436386586</v>
      </c>
    </row>
    <row r="252" spans="1:4">
      <c r="A252">
        <f t="shared" si="18"/>
        <v>17.833333333333332</v>
      </c>
      <c r="B252">
        <f t="shared" si="20"/>
        <v>1070</v>
      </c>
      <c r="C252">
        <f t="shared" si="21"/>
        <v>1.1688737897695875E-7</v>
      </c>
      <c r="D252">
        <f t="shared" si="19"/>
        <v>116.88737897695874</v>
      </c>
    </row>
    <row r="253" spans="1:4">
      <c r="A253">
        <f t="shared" si="18"/>
        <v>17.916666666666668</v>
      </c>
      <c r="B253">
        <f t="shared" si="20"/>
        <v>1075</v>
      </c>
      <c r="C253">
        <f t="shared" si="21"/>
        <v>1.3986572973454931E-7</v>
      </c>
      <c r="D253">
        <f t="shared" si="19"/>
        <v>139.86572973454932</v>
      </c>
    </row>
    <row r="254" spans="1:4">
      <c r="A254">
        <f t="shared" si="18"/>
        <v>18</v>
      </c>
      <c r="B254">
        <f t="shared" si="20"/>
        <v>1080</v>
      </c>
      <c r="C254">
        <f t="shared" si="21"/>
        <v>1.6483475947851356E-7</v>
      </c>
      <c r="D254">
        <f t="shared" si="19"/>
        <v>164.83475947851355</v>
      </c>
    </row>
    <row r="255" spans="1:4">
      <c r="A255">
        <f t="shared" si="18"/>
        <v>18.083333333333332</v>
      </c>
      <c r="B255">
        <f t="shared" si="20"/>
        <v>1085</v>
      </c>
      <c r="C255">
        <f t="shared" si="21"/>
        <v>1.9176129328485601E-7</v>
      </c>
      <c r="D255">
        <f t="shared" si="19"/>
        <v>191.76129328485601</v>
      </c>
    </row>
    <row r="256" spans="1:4">
      <c r="A256">
        <f t="shared" si="18"/>
        <v>18.166666666666668</v>
      </c>
      <c r="B256">
        <f t="shared" si="20"/>
        <v>1090</v>
      </c>
      <c r="C256">
        <f t="shared" si="21"/>
        <v>2.2061270909399895E-7</v>
      </c>
      <c r="D256">
        <f t="shared" si="19"/>
        <v>220.61270909399894</v>
      </c>
    </row>
    <row r="257" spans="1:4">
      <c r="A257">
        <f t="shared" si="18"/>
        <v>18.25</v>
      </c>
      <c r="B257">
        <f t="shared" si="20"/>
        <v>1095</v>
      </c>
      <c r="C257">
        <f t="shared" si="21"/>
        <v>2.5135692849722049E-7</v>
      </c>
      <c r="D257">
        <f t="shared" si="19"/>
        <v>251.35692849722048</v>
      </c>
    </row>
    <row r="258" spans="1:4">
      <c r="A258">
        <f t="shared" si="18"/>
        <v>18.333333333333332</v>
      </c>
      <c r="B258">
        <f t="shared" si="20"/>
        <v>1100</v>
      </c>
      <c r="C258">
        <f t="shared" si="21"/>
        <v>2.8396240767665889E-7</v>
      </c>
      <c r="D258">
        <f t="shared" si="19"/>
        <v>283.96240767665887</v>
      </c>
    </row>
    <row r="259" spans="1:4">
      <c r="A259">
        <f t="shared" si="18"/>
        <v>18.416666666666668</v>
      </c>
      <c r="B259">
        <f t="shared" si="20"/>
        <v>1105</v>
      </c>
      <c r="C259">
        <f t="shared" si="21"/>
        <v>3.1839812849627256E-7</v>
      </c>
      <c r="D259">
        <f t="shared" si="19"/>
        <v>318.39812849627253</v>
      </c>
    </row>
    <row r="260" spans="1:4">
      <c r="A260">
        <f t="shared" si="18"/>
        <v>18.5</v>
      </c>
      <c r="B260">
        <f t="shared" si="20"/>
        <v>1110</v>
      </c>
      <c r="C260">
        <f t="shared" si="21"/>
        <v>3.5463358974128315E-7</v>
      </c>
      <c r="D260">
        <f t="shared" si="19"/>
        <v>354.63358974128317</v>
      </c>
    </row>
    <row r="261" spans="1:4">
      <c r="A261">
        <f t="shared" si="18"/>
        <v>18.583333333333332</v>
      </c>
      <c r="B261">
        <f t="shared" si="20"/>
        <v>1115</v>
      </c>
      <c r="C261">
        <f t="shared" si="21"/>
        <v>3.9263879850362608E-7</v>
      </c>
      <c r="D261">
        <f t="shared" si="19"/>
        <v>392.63879850362611</v>
      </c>
    </row>
    <row r="262" spans="1:4">
      <c r="A262">
        <f t="shared" si="18"/>
        <v>18.666666666666668</v>
      </c>
      <c r="B262">
        <f t="shared" si="20"/>
        <v>1120</v>
      </c>
      <c r="C262">
        <f t="shared" si="21"/>
        <v>4.3238426171094425E-7</v>
      </c>
      <c r="D262">
        <f t="shared" si="19"/>
        <v>432.38426171094426</v>
      </c>
    </row>
    <row r="263" spans="1:4">
      <c r="A263">
        <f t="shared" si="18"/>
        <v>18.75</v>
      </c>
      <c r="B263">
        <f t="shared" si="20"/>
        <v>1125</v>
      </c>
      <c r="C263">
        <f t="shared" si="21"/>
        <v>4.738409777967661E-7</v>
      </c>
      <c r="D263">
        <f t="shared" si="19"/>
        <v>473.84097779676608</v>
      </c>
    </row>
    <row r="264" spans="1:4">
      <c r="A264">
        <f t="shared" si="18"/>
        <v>18.833333333333332</v>
      </c>
      <c r="B264">
        <f t="shared" si="20"/>
        <v>1130</v>
      </c>
      <c r="C264">
        <f t="shared" si="21"/>
        <v>5.1698042850949374E-7</v>
      </c>
      <c r="D264">
        <f t="shared" si="19"/>
        <v>516.98042850949378</v>
      </c>
    </row>
    <row r="265" spans="1:4">
      <c r="A265">
        <f t="shared" si="18"/>
        <v>18.916666666666668</v>
      </c>
      <c r="B265">
        <f t="shared" si="20"/>
        <v>1135</v>
      </c>
      <c r="C265">
        <f t="shared" si="21"/>
        <v>5.6177457085789375E-7</v>
      </c>
      <c r="D265">
        <f t="shared" si="19"/>
        <v>561.77457085789376</v>
      </c>
    </row>
    <row r="266" spans="1:4">
      <c r="A266">
        <f t="shared" si="18"/>
        <v>19</v>
      </c>
      <c r="B266">
        <f t="shared" si="20"/>
        <v>1140</v>
      </c>
      <c r="C266">
        <f t="shared" si="21"/>
        <v>6.0819582919083183E-7</v>
      </c>
      <c r="D266">
        <f t="shared" si="19"/>
        <v>608.19582919083177</v>
      </c>
    </row>
    <row r="267" spans="1:4">
      <c r="A267">
        <f t="shared" si="18"/>
        <v>19.083333333333332</v>
      </c>
      <c r="B267">
        <f t="shared" si="20"/>
        <v>1145</v>
      </c>
      <c r="C267">
        <f t="shared" si="21"/>
        <v>6.5621708740898182E-7</v>
      </c>
      <c r="D267">
        <f t="shared" si="19"/>
        <v>656.2170874089818</v>
      </c>
    </row>
    <row r="268" spans="1:4">
      <c r="A268">
        <f t="shared" si="18"/>
        <v>19.166666666666668</v>
      </c>
      <c r="B268">
        <f t="shared" si="20"/>
        <v>1150</v>
      </c>
      <c r="C268">
        <f t="shared" si="21"/>
        <v>7.0581168130633243E-7</v>
      </c>
      <c r="D268">
        <f t="shared" si="19"/>
        <v>705.81168130633239</v>
      </c>
    </row>
    <row r="269" spans="1:4">
      <c r="A269">
        <f t="shared" si="18"/>
        <v>19.25</v>
      </c>
      <c r="B269">
        <f t="shared" si="20"/>
        <v>1155</v>
      </c>
      <c r="C269">
        <f t="shared" si="21"/>
        <v>7.5695339103933677E-7</v>
      </c>
      <c r="D269">
        <f t="shared" si="19"/>
        <v>756.95339103933679</v>
      </c>
    </row>
    <row r="270" spans="1:4">
      <c r="A270">
        <f t="shared" si="18"/>
        <v>19.333333333333332</v>
      </c>
      <c r="B270">
        <f t="shared" si="20"/>
        <v>1160</v>
      </c>
      <c r="C270">
        <f t="shared" si="21"/>
        <v>8.0961643372154464E-7</v>
      </c>
      <c r="D270">
        <f t="shared" si="19"/>
        <v>809.61643372154469</v>
      </c>
    </row>
    <row r="271" spans="1:4">
      <c r="A271">
        <f t="shared" si="18"/>
        <v>19.416666666666668</v>
      </c>
      <c r="B271">
        <f t="shared" si="20"/>
        <v>1165</v>
      </c>
      <c r="C271">
        <f t="shared" si="21"/>
        <v>8.6377545614165864E-7</v>
      </c>
      <c r="D271">
        <f t="shared" si="19"/>
        <v>863.77545614165865</v>
      </c>
    </row>
    <row r="272" spans="1:4">
      <c r="A272">
        <f t="shared" si="18"/>
        <v>19.5</v>
      </c>
      <c r="B272">
        <f t="shared" si="20"/>
        <v>1170</v>
      </c>
      <c r="C272">
        <f t="shared" si="21"/>
        <v>9.1940552760294206E-7</v>
      </c>
      <c r="D272">
        <f t="shared" si="19"/>
        <v>919.40552760294202</v>
      </c>
    </row>
    <row r="273" spans="1:4">
      <c r="A273">
        <f t="shared" si="18"/>
        <v>19.583333333333332</v>
      </c>
      <c r="B273">
        <f t="shared" si="20"/>
        <v>1175</v>
      </c>
      <c r="C273">
        <f t="shared" si="21"/>
        <v>9.7648213288196022E-7</v>
      </c>
      <c r="D273">
        <f t="shared" si="19"/>
        <v>976.48213288196018</v>
      </c>
    </row>
    <row r="274" spans="1:4">
      <c r="A274">
        <f t="shared" si="18"/>
        <v>19.666666666666668</v>
      </c>
      <c r="B274">
        <f t="shared" si="20"/>
        <v>1180</v>
      </c>
      <c r="C274">
        <f t="shared" si="21"/>
        <v>1.0349811653046655E-6</v>
      </c>
      <c r="D274">
        <f t="shared" si="19"/>
        <v>1034.9811653046654</v>
      </c>
    </row>
    <row r="275" spans="1:4">
      <c r="A275">
        <f t="shared" si="18"/>
        <v>19.75</v>
      </c>
      <c r="B275">
        <f t="shared" si="20"/>
        <v>1185</v>
      </c>
      <c r="C275">
        <f t="shared" si="21"/>
        <v>1.0948789199378596E-6</v>
      </c>
      <c r="D275">
        <f t="shared" si="19"/>
        <v>1094.8789199378596</v>
      </c>
    </row>
    <row r="276" spans="1:4">
      <c r="A276">
        <f t="shared" si="18"/>
        <v>19.833333333333332</v>
      </c>
      <c r="B276">
        <f t="shared" si="20"/>
        <v>1190</v>
      </c>
      <c r="C276">
        <f t="shared" si="21"/>
        <v>1.1561520868941412E-6</v>
      </c>
      <c r="D276">
        <f t="shared" si="19"/>
        <v>1156.1520868941411</v>
      </c>
    </row>
    <row r="277" spans="1:4">
      <c r="A277">
        <f t="shared" si="18"/>
        <v>19.916666666666668</v>
      </c>
      <c r="B277">
        <f t="shared" si="20"/>
        <v>1195</v>
      </c>
      <c r="C277">
        <f t="shared" si="21"/>
        <v>1.2187777447484102E-6</v>
      </c>
      <c r="D277">
        <f t="shared" si="19"/>
        <v>1218.7777447484102</v>
      </c>
    </row>
    <row r="278" spans="1:4">
      <c r="A278">
        <f t="shared" si="18"/>
        <v>20</v>
      </c>
      <c r="B278" s="16">
        <f t="shared" si="20"/>
        <v>1200</v>
      </c>
      <c r="C278">
        <f t="shared" si="21"/>
        <v>1.2827333540640938E-6</v>
      </c>
      <c r="D278">
        <f t="shared" si="19"/>
        <v>1282.7333540640939</v>
      </c>
    </row>
    <row r="279" spans="1:4">
      <c r="A279">
        <f t="shared" si="18"/>
        <v>20.083333333333332</v>
      </c>
      <c r="B279">
        <f t="shared" si="20"/>
        <v>1205</v>
      </c>
      <c r="C279">
        <f>$G$36*EXP(-$G$32*(B279-1200))+(1/$G$32)*($G$33+$G$34*((B279-1200)-1/$G$32))</f>
        <v>1.3468066187874472E-6</v>
      </c>
      <c r="D279">
        <f t="shared" si="19"/>
        <v>1346.8066187874472</v>
      </c>
    </row>
    <row r="280" spans="1:4">
      <c r="A280">
        <f t="shared" si="18"/>
        <v>20.166666666666668</v>
      </c>
      <c r="B280">
        <f t="shared" si="20"/>
        <v>1210</v>
      </c>
      <c r="C280">
        <f t="shared" ref="C280:C314" si="22">$G$36*EXP(-$G$32*(B280-1200))+(1/$G$32)*($G$33+$G$34*((B280-1200)-1/$G$32))</f>
        <v>1.409812094227824E-6</v>
      </c>
      <c r="D280">
        <f t="shared" si="19"/>
        <v>1409.812094227824</v>
      </c>
    </row>
    <row r="281" spans="1:4">
      <c r="A281">
        <f t="shared" si="18"/>
        <v>20.25</v>
      </c>
      <c r="B281">
        <f t="shared" si="20"/>
        <v>1215</v>
      </c>
      <c r="C281">
        <f t="shared" si="22"/>
        <v>1.4717675752323842E-6</v>
      </c>
      <c r="D281">
        <f t="shared" si="19"/>
        <v>1471.7675752323842</v>
      </c>
    </row>
    <row r="282" spans="1:4">
      <c r="A282">
        <f t="shared" si="18"/>
        <v>20.333333333333332</v>
      </c>
      <c r="B282">
        <f t="shared" si="20"/>
        <v>1220</v>
      </c>
      <c r="C282">
        <f t="shared" si="22"/>
        <v>1.532690560094848E-6</v>
      </c>
      <c r="D282">
        <f t="shared" si="19"/>
        <v>1532.690560094848</v>
      </c>
    </row>
    <row r="283" spans="1:4">
      <c r="A283">
        <f t="shared" si="18"/>
        <v>20.416666666666668</v>
      </c>
      <c r="B283">
        <f t="shared" si="20"/>
        <v>1225</v>
      </c>
      <c r="C283">
        <f t="shared" si="22"/>
        <v>1.5925982554975971E-6</v>
      </c>
      <c r="D283">
        <f t="shared" si="19"/>
        <v>1592.5982554975972</v>
      </c>
    </row>
    <row r="284" spans="1:4">
      <c r="A284">
        <f t="shared" si="18"/>
        <v>20.5</v>
      </c>
      <c r="B284">
        <f t="shared" si="20"/>
        <v>1230</v>
      </c>
      <c r="C284">
        <f t="shared" si="22"/>
        <v>1.6515075813714155E-6</v>
      </c>
      <c r="D284">
        <f t="shared" si="19"/>
        <v>1651.5075813714154</v>
      </c>
    </row>
    <row r="285" spans="1:4">
      <c r="A285">
        <f t="shared" si="18"/>
        <v>20.583333333333332</v>
      </c>
      <c r="B285">
        <f t="shared" si="20"/>
        <v>1235</v>
      </c>
      <c r="C285">
        <f t="shared" si="22"/>
        <v>1.7094351756742415E-6</v>
      </c>
      <c r="D285">
        <f t="shared" si="19"/>
        <v>1709.4351756742415</v>
      </c>
    </row>
    <row r="286" spans="1:4">
      <c r="A286">
        <f t="shared" si="18"/>
        <v>20.666666666666668</v>
      </c>
      <c r="B286">
        <f t="shared" si="20"/>
        <v>1240</v>
      </c>
      <c r="C286">
        <f t="shared" si="22"/>
        <v>1.7663973990902816E-6</v>
      </c>
      <c r="D286">
        <f t="shared" si="19"/>
        <v>1766.3973990902816</v>
      </c>
    </row>
    <row r="287" spans="1:4">
      <c r="A287">
        <f t="shared" si="18"/>
        <v>20.75</v>
      </c>
      <c r="B287">
        <f t="shared" si="20"/>
        <v>1245</v>
      </c>
      <c r="C287">
        <f t="shared" si="22"/>
        <v>1.8224103396508148E-6</v>
      </c>
      <c r="D287">
        <f t="shared" si="19"/>
        <v>1822.4103396508149</v>
      </c>
    </row>
    <row r="288" spans="1:4">
      <c r="A288">
        <f t="shared" si="18"/>
        <v>20.833333333333332</v>
      </c>
      <c r="B288">
        <f t="shared" si="20"/>
        <v>1250</v>
      </c>
      <c r="C288">
        <f t="shared" si="22"/>
        <v>1.8774898172779891E-6</v>
      </c>
      <c r="D288">
        <f t="shared" si="19"/>
        <v>1877.489817277989</v>
      </c>
    </row>
    <row r="289" spans="1:4">
      <c r="A289">
        <f t="shared" si="18"/>
        <v>20.916666666666668</v>
      </c>
      <c r="B289">
        <f t="shared" si="20"/>
        <v>1255</v>
      </c>
      <c r="C289">
        <f t="shared" si="22"/>
        <v>1.9316513882528926E-6</v>
      </c>
      <c r="D289">
        <f t="shared" si="19"/>
        <v>1931.6513882528925</v>
      </c>
    </row>
    <row r="290" spans="1:4">
      <c r="A290">
        <f t="shared" si="18"/>
        <v>21</v>
      </c>
      <c r="B290">
        <f t="shared" si="20"/>
        <v>1260</v>
      </c>
      <c r="C290">
        <f t="shared" si="22"/>
        <v>1.9849103496091675E-6</v>
      </c>
      <c r="D290">
        <f t="shared" si="19"/>
        <v>1984.9103496091675</v>
      </c>
    </row>
    <row r="291" spans="1:4">
      <c r="A291">
        <f t="shared" si="18"/>
        <v>21.083333333333332</v>
      </c>
      <c r="B291">
        <f t="shared" si="20"/>
        <v>1265</v>
      </c>
      <c r="C291">
        <f t="shared" si="22"/>
        <v>2.0372817434534031E-6</v>
      </c>
      <c r="D291">
        <f t="shared" si="19"/>
        <v>2037.2817434534031</v>
      </c>
    </row>
    <row r="292" spans="1:4">
      <c r="A292">
        <f t="shared" si="18"/>
        <v>21.166666666666668</v>
      </c>
      <c r="B292">
        <f t="shared" si="20"/>
        <v>1270</v>
      </c>
      <c r="C292">
        <f t="shared" si="22"/>
        <v>2.0887803612135273E-6</v>
      </c>
      <c r="D292">
        <f t="shared" si="19"/>
        <v>2088.7803612135272</v>
      </c>
    </row>
    <row r="293" spans="1:4">
      <c r="A293">
        <f t="shared" si="18"/>
        <v>21.25</v>
      </c>
      <c r="B293">
        <f t="shared" si="20"/>
        <v>1275</v>
      </c>
      <c r="C293">
        <f t="shared" si="22"/>
        <v>2.1394207478164006E-6</v>
      </c>
      <c r="D293">
        <f t="shared" si="19"/>
        <v>2139.4207478164008</v>
      </c>
    </row>
    <row r="294" spans="1:4">
      <c r="A294">
        <f t="shared" si="18"/>
        <v>21.333333333333332</v>
      </c>
      <c r="B294">
        <f t="shared" si="20"/>
        <v>1280</v>
      </c>
      <c r="C294">
        <f t="shared" si="22"/>
        <v>2.1892172057957855E-6</v>
      </c>
      <c r="D294">
        <f t="shared" si="19"/>
        <v>2189.2172057957855</v>
      </c>
    </row>
    <row r="295" spans="1:4">
      <c r="A295">
        <f t="shared" ref="A295:A358" si="23">B295/60</f>
        <v>21.416666666666668</v>
      </c>
      <c r="B295">
        <f t="shared" si="20"/>
        <v>1285</v>
      </c>
      <c r="C295">
        <f t="shared" si="22"/>
        <v>2.2381837993318618E-6</v>
      </c>
      <c r="D295">
        <f t="shared" ref="D295:D358" si="24">C295*10^9</f>
        <v>2238.1837993318618</v>
      </c>
    </row>
    <row r="296" spans="1:4">
      <c r="A296">
        <f t="shared" si="23"/>
        <v>21.5</v>
      </c>
      <c r="B296">
        <f t="shared" si="20"/>
        <v>1290</v>
      </c>
      <c r="C296">
        <f t="shared" si="22"/>
        <v>2.286334358223418E-6</v>
      </c>
      <c r="D296">
        <f t="shared" si="24"/>
        <v>2286.3343582234179</v>
      </c>
    </row>
    <row r="297" spans="1:4">
      <c r="A297">
        <f t="shared" si="23"/>
        <v>21.583333333333332</v>
      </c>
      <c r="B297">
        <f t="shared" si="20"/>
        <v>1295</v>
      </c>
      <c r="C297">
        <f t="shared" si="22"/>
        <v>2.3336824817938504E-6</v>
      </c>
      <c r="D297">
        <f t="shared" si="24"/>
        <v>2333.6824817938505</v>
      </c>
    </row>
    <row r="298" spans="1:4">
      <c r="A298">
        <f t="shared" si="23"/>
        <v>21.666666666666668</v>
      </c>
      <c r="B298">
        <f t="shared" ref="B298:B361" si="25">B297+$J$31/372</f>
        <v>1300</v>
      </c>
      <c r="C298">
        <f t="shared" si="22"/>
        <v>2.3802415427320616E-6</v>
      </c>
      <c r="D298">
        <f t="shared" si="24"/>
        <v>2380.2415427320616</v>
      </c>
    </row>
    <row r="299" spans="1:4">
      <c r="A299">
        <f t="shared" si="23"/>
        <v>21.75</v>
      </c>
      <c r="B299">
        <f t="shared" si="25"/>
        <v>1305</v>
      </c>
      <c r="C299">
        <f t="shared" si="22"/>
        <v>2.4260246908693571E-6</v>
      </c>
      <c r="D299">
        <f t="shared" si="24"/>
        <v>2426.0246908693571</v>
      </c>
    </row>
    <row r="300" spans="1:4">
      <c r="A300">
        <f t="shared" si="23"/>
        <v>21.833333333333332</v>
      </c>
      <c r="B300">
        <f t="shared" si="25"/>
        <v>1310</v>
      </c>
      <c r="C300">
        <f t="shared" si="22"/>
        <v>2.4710448568933943E-6</v>
      </c>
      <c r="D300">
        <f t="shared" si="24"/>
        <v>2471.0448568933944</v>
      </c>
    </row>
    <row r="301" spans="1:4">
      <c r="A301">
        <f t="shared" si="23"/>
        <v>21.916666666666668</v>
      </c>
      <c r="B301">
        <f t="shared" si="25"/>
        <v>1315</v>
      </c>
      <c r="C301">
        <f t="shared" si="22"/>
        <v>2.515314756000241E-6</v>
      </c>
      <c r="D301">
        <f t="shared" si="24"/>
        <v>2515.3147560002412</v>
      </c>
    </row>
    <row r="302" spans="1:4">
      <c r="A302">
        <f t="shared" si="23"/>
        <v>22</v>
      </c>
      <c r="B302">
        <f t="shared" si="25"/>
        <v>1320</v>
      </c>
      <c r="C302">
        <f t="shared" si="22"/>
        <v>2.55884689148557E-6</v>
      </c>
      <c r="D302">
        <f t="shared" si="24"/>
        <v>2558.8468914855698</v>
      </c>
    </row>
    <row r="303" spans="1:4">
      <c r="A303">
        <f t="shared" si="23"/>
        <v>22.083333333333332</v>
      </c>
      <c r="B303">
        <f t="shared" si="25"/>
        <v>1325</v>
      </c>
      <c r="C303">
        <f t="shared" si="22"/>
        <v>2.6016535582760064E-6</v>
      </c>
      <c r="D303">
        <f t="shared" si="24"/>
        <v>2601.6535582760066</v>
      </c>
    </row>
    <row r="304" spans="1:4">
      <c r="A304">
        <f t="shared" si="23"/>
        <v>22.166666666666668</v>
      </c>
      <c r="B304">
        <f t="shared" si="25"/>
        <v>1330</v>
      </c>
      <c r="C304">
        <f t="shared" si="22"/>
        <v>2.6437468464016263E-6</v>
      </c>
      <c r="D304">
        <f t="shared" si="24"/>
        <v>2643.746846401626</v>
      </c>
    </row>
    <row r="305" spans="1:4">
      <c r="A305">
        <f t="shared" si="23"/>
        <v>22.25</v>
      </c>
      <c r="B305">
        <f t="shared" si="25"/>
        <v>1335</v>
      </c>
      <c r="C305">
        <f t="shared" si="22"/>
        <v>2.6851386444105818E-6</v>
      </c>
      <c r="D305">
        <f t="shared" si="24"/>
        <v>2685.1386444105819</v>
      </c>
    </row>
    <row r="306" spans="1:4">
      <c r="A306">
        <f t="shared" si="23"/>
        <v>22.333333333333332</v>
      </c>
      <c r="B306">
        <f t="shared" si="25"/>
        <v>1340</v>
      </c>
      <c r="C306">
        <f t="shared" si="22"/>
        <v>2.7258406427268272E-6</v>
      </c>
      <c r="D306">
        <f t="shared" si="24"/>
        <v>2725.8406427268274</v>
      </c>
    </row>
    <row r="307" spans="1:4">
      <c r="A307">
        <f t="shared" si="23"/>
        <v>22.416666666666668</v>
      </c>
      <c r="B307">
        <f t="shared" si="25"/>
        <v>1345</v>
      </c>
      <c r="C307">
        <f t="shared" si="22"/>
        <v>2.7658643369518807E-6</v>
      </c>
      <c r="D307">
        <f t="shared" si="24"/>
        <v>2765.8643369518809</v>
      </c>
    </row>
    <row r="308" spans="1:4">
      <c r="A308">
        <f t="shared" si="23"/>
        <v>22.5</v>
      </c>
      <c r="B308">
        <f t="shared" si="25"/>
        <v>1350</v>
      </c>
      <c r="C308">
        <f t="shared" si="22"/>
        <v>2.8052210311115686E-6</v>
      </c>
      <c r="D308">
        <f t="shared" si="24"/>
        <v>2805.2210311115687</v>
      </c>
    </row>
    <row r="309" spans="1:4">
      <c r="A309">
        <f t="shared" si="23"/>
        <v>22.583333333333332</v>
      </c>
      <c r="B309">
        <f t="shared" si="25"/>
        <v>1355</v>
      </c>
      <c r="C309">
        <f t="shared" si="22"/>
        <v>2.8439218408486572E-6</v>
      </c>
      <c r="D309">
        <f t="shared" si="24"/>
        <v>2843.9218408486572</v>
      </c>
    </row>
    <row r="310" spans="1:4">
      <c r="A310">
        <f t="shared" si="23"/>
        <v>22.666666666666668</v>
      </c>
      <c r="B310">
        <f t="shared" si="25"/>
        <v>1360</v>
      </c>
      <c r="C310">
        <f t="shared" si="22"/>
        <v>2.8819776965622817E-6</v>
      </c>
      <c r="D310">
        <f t="shared" si="24"/>
        <v>2881.9776965622818</v>
      </c>
    </row>
    <row r="311" spans="1:4">
      <c r="A311">
        <f t="shared" si="23"/>
        <v>22.75</v>
      </c>
      <c r="B311">
        <f t="shared" si="25"/>
        <v>1365</v>
      </c>
      <c r="C311">
        <f t="shared" si="22"/>
        <v>2.9193993464950551E-6</v>
      </c>
      <c r="D311">
        <f t="shared" si="24"/>
        <v>2919.3993464950549</v>
      </c>
    </row>
    <row r="312" spans="1:4">
      <c r="A312">
        <f t="shared" si="23"/>
        <v>22.833333333333332</v>
      </c>
      <c r="B312">
        <f t="shared" si="25"/>
        <v>1370</v>
      </c>
      <c r="C312">
        <f t="shared" si="22"/>
        <v>2.9561973597687315E-6</v>
      </c>
      <c r="D312">
        <f t="shared" si="24"/>
        <v>2956.1973597687315</v>
      </c>
    </row>
    <row r="313" spans="1:4">
      <c r="A313">
        <f t="shared" si="23"/>
        <v>22.916666666666668</v>
      </c>
      <c r="B313">
        <f t="shared" si="25"/>
        <v>1375</v>
      </c>
      <c r="C313">
        <f t="shared" si="22"/>
        <v>2.9923821293692757E-6</v>
      </c>
      <c r="D313">
        <f t="shared" si="24"/>
        <v>2992.3821293692758</v>
      </c>
    </row>
    <row r="314" spans="1:4">
      <c r="A314">
        <f t="shared" si="23"/>
        <v>23</v>
      </c>
      <c r="B314" s="16">
        <f t="shared" si="25"/>
        <v>1380</v>
      </c>
      <c r="C314">
        <f t="shared" si="22"/>
        <v>3.0279638750821927E-6</v>
      </c>
      <c r="D314">
        <f t="shared" si="24"/>
        <v>3027.9638750821928</v>
      </c>
    </row>
    <row r="315" spans="1:4">
      <c r="A315">
        <f t="shared" si="23"/>
        <v>23.083333333333332</v>
      </c>
      <c r="B315">
        <f t="shared" si="25"/>
        <v>1385</v>
      </c>
      <c r="C315">
        <f>$H$36*EXP(-$H$32*(B315-1380))+(1/$H$32)*($H$33+$H$34*((B315-1380)-1/$H$32))</f>
        <v>2.9763123313782491E-6</v>
      </c>
      <c r="D315">
        <f t="shared" si="24"/>
        <v>2976.3123313782489</v>
      </c>
    </row>
    <row r="316" spans="1:4">
      <c r="A316">
        <f t="shared" si="23"/>
        <v>23.166666666666668</v>
      </c>
      <c r="B316">
        <f t="shared" si="25"/>
        <v>1390</v>
      </c>
      <c r="C316">
        <f t="shared" ref="C316:C350" si="26">$H$36*EXP(-$H$32*(B316-1380))+(1/$H$32)*($H$33+$H$34*((B316-1380)-1/$H$32))</f>
        <v>2.9231479511744812E-6</v>
      </c>
      <c r="D316">
        <f t="shared" si="24"/>
        <v>2923.147951174481</v>
      </c>
    </row>
    <row r="317" spans="1:4">
      <c r="A317">
        <f t="shared" si="23"/>
        <v>23.25</v>
      </c>
      <c r="B317">
        <f t="shared" si="25"/>
        <v>1395</v>
      </c>
      <c r="C317">
        <f t="shared" si="26"/>
        <v>2.8684959460877535E-6</v>
      </c>
      <c r="D317">
        <f t="shared" si="24"/>
        <v>2868.4959460877535</v>
      </c>
    </row>
    <row r="318" spans="1:4">
      <c r="A318">
        <f t="shared" si="23"/>
        <v>23.333333333333332</v>
      </c>
      <c r="B318">
        <f t="shared" si="25"/>
        <v>1400</v>
      </c>
      <c r="C318">
        <f t="shared" si="26"/>
        <v>2.812381107580058E-6</v>
      </c>
      <c r="D318">
        <f t="shared" si="24"/>
        <v>2812.3811075800581</v>
      </c>
    </row>
    <row r="319" spans="1:4">
      <c r="A319">
        <f t="shared" si="23"/>
        <v>23.416666666666668</v>
      </c>
      <c r="B319">
        <f t="shared" si="25"/>
        <v>1405</v>
      </c>
      <c r="C319">
        <f t="shared" si="26"/>
        <v>2.7548278139604509E-6</v>
      </c>
      <c r="D319">
        <f t="shared" si="24"/>
        <v>2754.8278139604508</v>
      </c>
    </row>
    <row r="320" spans="1:4">
      <c r="A320">
        <f t="shared" si="23"/>
        <v>23.5</v>
      </c>
      <c r="B320">
        <f t="shared" si="25"/>
        <v>1410</v>
      </c>
      <c r="C320">
        <f t="shared" si="26"/>
        <v>2.6958600372703014E-6</v>
      </c>
      <c r="D320">
        <f t="shared" si="24"/>
        <v>2695.8600372703013</v>
      </c>
    </row>
    <row r="321" spans="1:4">
      <c r="A321">
        <f t="shared" si="23"/>
        <v>23.583333333333332</v>
      </c>
      <c r="B321">
        <f t="shared" si="25"/>
        <v>1415</v>
      </c>
      <c r="C321">
        <f t="shared" si="26"/>
        <v>2.6355013500537921E-6</v>
      </c>
      <c r="D321">
        <f t="shared" si="24"/>
        <v>2635.5013500537921</v>
      </c>
    </row>
    <row r="322" spans="1:4">
      <c r="A322">
        <f t="shared" si="23"/>
        <v>23.666666666666668</v>
      </c>
      <c r="B322">
        <f t="shared" si="25"/>
        <v>1420</v>
      </c>
      <c r="C322">
        <f t="shared" si="26"/>
        <v>2.5737749320155938E-6</v>
      </c>
      <c r="D322">
        <f t="shared" si="24"/>
        <v>2573.774932015594</v>
      </c>
    </row>
    <row r="323" spans="1:4">
      <c r="A323">
        <f t="shared" si="23"/>
        <v>23.75</v>
      </c>
      <c r="B323">
        <f t="shared" si="25"/>
        <v>1425</v>
      </c>
      <c r="C323">
        <f t="shared" si="26"/>
        <v>2.5107035765675898E-6</v>
      </c>
      <c r="D323">
        <f t="shared" si="24"/>
        <v>2510.7035765675896</v>
      </c>
    </row>
    <row r="324" spans="1:4">
      <c r="A324">
        <f t="shared" si="23"/>
        <v>23.833333333333332</v>
      </c>
      <c r="B324">
        <f t="shared" si="25"/>
        <v>1430</v>
      </c>
      <c r="C324">
        <f t="shared" si="26"/>
        <v>2.446309697266489E-6</v>
      </c>
      <c r="D324">
        <f t="shared" si="24"/>
        <v>2446.3096972664889</v>
      </c>
    </row>
    <row r="325" spans="1:4">
      <c r="A325">
        <f t="shared" si="23"/>
        <v>23.916666666666668</v>
      </c>
      <c r="B325">
        <f t="shared" si="25"/>
        <v>1435</v>
      </c>
      <c r="C325">
        <f t="shared" si="26"/>
        <v>2.3806153341441646E-6</v>
      </c>
      <c r="D325">
        <f t="shared" si="24"/>
        <v>2380.6153341441645</v>
      </c>
    </row>
    <row r="326" spans="1:4">
      <c r="A326">
        <f t="shared" si="23"/>
        <v>24</v>
      </c>
      <c r="B326">
        <f t="shared" si="25"/>
        <v>1440</v>
      </c>
      <c r="C326">
        <f t="shared" si="26"/>
        <v>2.313642159932498E-6</v>
      </c>
      <c r="D326">
        <f t="shared" si="24"/>
        <v>2313.6421599324981</v>
      </c>
    </row>
    <row r="327" spans="1:4">
      <c r="A327">
        <f t="shared" si="23"/>
        <v>24.083333333333332</v>
      </c>
      <c r="B327">
        <f t="shared" si="25"/>
        <v>1445</v>
      </c>
      <c r="C327">
        <f t="shared" si="26"/>
        <v>2.2454114861844754E-6</v>
      </c>
      <c r="D327">
        <f t="shared" si="24"/>
        <v>2245.4114861844755</v>
      </c>
    </row>
    <row r="328" spans="1:4">
      <c r="A328">
        <f t="shared" si="23"/>
        <v>24.166666666666668</v>
      </c>
      <c r="B328">
        <f t="shared" si="25"/>
        <v>1450</v>
      </c>
      <c r="C328">
        <f t="shared" si="26"/>
        <v>2.1759442692932794E-6</v>
      </c>
      <c r="D328">
        <f t="shared" si="24"/>
        <v>2175.9442692932794</v>
      </c>
    </row>
    <row r="329" spans="1:4">
      <c r="A329">
        <f t="shared" si="23"/>
        <v>24.25</v>
      </c>
      <c r="B329">
        <f t="shared" si="25"/>
        <v>1455</v>
      </c>
      <c r="C329">
        <f t="shared" si="26"/>
        <v>2.1052611164110871E-6</v>
      </c>
      <c r="D329">
        <f t="shared" si="24"/>
        <v>2105.2611164110872</v>
      </c>
    </row>
    <row r="330" spans="1:4">
      <c r="A330">
        <f t="shared" si="23"/>
        <v>24.333333333333332</v>
      </c>
      <c r="B330">
        <f t="shared" si="25"/>
        <v>1460</v>
      </c>
      <c r="C330">
        <f t="shared" si="26"/>
        <v>2.0333822912691948E-6</v>
      </c>
      <c r="D330">
        <f t="shared" si="24"/>
        <v>2033.3822912691949</v>
      </c>
    </row>
    <row r="331" spans="1:4">
      <c r="A331">
        <f t="shared" si="23"/>
        <v>24.416666666666668</v>
      </c>
      <c r="B331">
        <f t="shared" si="25"/>
        <v>1465</v>
      </c>
      <c r="C331">
        <f t="shared" si="26"/>
        <v>1.9603277199011897E-6</v>
      </c>
      <c r="D331">
        <f t="shared" si="24"/>
        <v>1960.3277199011898</v>
      </c>
    </row>
    <row r="332" spans="1:4">
      <c r="A332">
        <f t="shared" si="23"/>
        <v>24.5</v>
      </c>
      <c r="B332">
        <f t="shared" si="25"/>
        <v>1470</v>
      </c>
      <c r="C332">
        <f t="shared" si="26"/>
        <v>1.8861169962707217E-6</v>
      </c>
      <c r="D332">
        <f t="shared" si="24"/>
        <v>1886.1169962707218</v>
      </c>
    </row>
    <row r="333" spans="1:4">
      <c r="A333">
        <f t="shared" si="23"/>
        <v>24.583333333333332</v>
      </c>
      <c r="B333">
        <f t="shared" si="25"/>
        <v>1475</v>
      </c>
      <c r="C333">
        <f t="shared" si="26"/>
        <v>1.8107693878054848E-6</v>
      </c>
      <c r="D333">
        <f t="shared" si="24"/>
        <v>1810.7693878054847</v>
      </c>
    </row>
    <row r="334" spans="1:4">
      <c r="A334">
        <f t="shared" si="23"/>
        <v>24.666666666666668</v>
      </c>
      <c r="B334">
        <f t="shared" si="25"/>
        <v>1480</v>
      </c>
      <c r="C334">
        <f t="shared" si="26"/>
        <v>1.7343038408389895E-6</v>
      </c>
      <c r="D334">
        <f t="shared" si="24"/>
        <v>1734.3038408389896</v>
      </c>
    </row>
    <row r="335" spans="1:4">
      <c r="A335">
        <f t="shared" si="23"/>
        <v>24.75</v>
      </c>
      <c r="B335">
        <f t="shared" si="25"/>
        <v>1485</v>
      </c>
      <c r="C335">
        <f t="shared" si="26"/>
        <v>1.6567389859616374E-6</v>
      </c>
      <c r="D335">
        <f t="shared" si="24"/>
        <v>1656.7389859616374</v>
      </c>
    </row>
    <row r="336" spans="1:4">
      <c r="A336">
        <f t="shared" si="23"/>
        <v>24.833333333333332</v>
      </c>
      <c r="B336">
        <f t="shared" si="25"/>
        <v>1490</v>
      </c>
      <c r="C336">
        <f t="shared" si="26"/>
        <v>1.5780931432826168E-6</v>
      </c>
      <c r="D336">
        <f t="shared" si="24"/>
        <v>1578.0931432826167</v>
      </c>
    </row>
    <row r="337" spans="1:4">
      <c r="A337">
        <f t="shared" si="23"/>
        <v>24.916666666666668</v>
      </c>
      <c r="B337">
        <f t="shared" si="25"/>
        <v>1495</v>
      </c>
      <c r="C337">
        <f t="shared" si="26"/>
        <v>1.4983843276041203E-6</v>
      </c>
      <c r="D337">
        <f t="shared" si="24"/>
        <v>1498.3843276041202</v>
      </c>
    </row>
    <row r="338" spans="1:4">
      <c r="A338">
        <f t="shared" si="23"/>
        <v>25</v>
      </c>
      <c r="B338">
        <f t="shared" si="25"/>
        <v>1500</v>
      </c>
      <c r="C338">
        <f t="shared" si="26"/>
        <v>1.4176302535093164E-6</v>
      </c>
      <c r="D338">
        <f t="shared" si="24"/>
        <v>1417.6302535093164</v>
      </c>
    </row>
    <row r="339" spans="1:4">
      <c r="A339">
        <f t="shared" si="23"/>
        <v>25.083333333333332</v>
      </c>
      <c r="B339">
        <f t="shared" si="25"/>
        <v>1505</v>
      </c>
      <c r="C339">
        <f t="shared" si="26"/>
        <v>1.3358483403655438E-6</v>
      </c>
      <c r="D339">
        <f t="shared" si="24"/>
        <v>1335.8483403655439</v>
      </c>
    </row>
    <row r="340" spans="1:4">
      <c r="A340">
        <f t="shared" si="23"/>
        <v>25.166666666666668</v>
      </c>
      <c r="B340">
        <f t="shared" si="25"/>
        <v>1510</v>
      </c>
      <c r="C340">
        <f t="shared" si="26"/>
        <v>1.253055717244126E-6</v>
      </c>
      <c r="D340">
        <f t="shared" si="24"/>
        <v>1253.0557172441261</v>
      </c>
    </row>
    <row r="341" spans="1:4">
      <c r="A341">
        <f t="shared" si="23"/>
        <v>25.25</v>
      </c>
      <c r="B341">
        <f t="shared" si="25"/>
        <v>1515</v>
      </c>
      <c r="C341">
        <f t="shared" si="26"/>
        <v>1.1692692277581786E-6</v>
      </c>
      <c r="D341">
        <f t="shared" si="24"/>
        <v>1169.2692277581787</v>
      </c>
    </row>
    <row r="342" spans="1:4">
      <c r="A342">
        <f t="shared" si="23"/>
        <v>25.333333333333332</v>
      </c>
      <c r="B342">
        <f t="shared" si="25"/>
        <v>1520</v>
      </c>
      <c r="C342">
        <f t="shared" si="26"/>
        <v>1.0845054348198207E-6</v>
      </c>
      <c r="D342">
        <f t="shared" si="24"/>
        <v>1084.5054348198207</v>
      </c>
    </row>
    <row r="343" spans="1:4">
      <c r="A343">
        <f t="shared" si="23"/>
        <v>25.416666666666668</v>
      </c>
      <c r="B343">
        <f t="shared" si="25"/>
        <v>1525</v>
      </c>
      <c r="C343">
        <f t="shared" si="26"/>
        <v>9.9878062531809009E-7</v>
      </c>
      <c r="D343">
        <f t="shared" si="24"/>
        <v>998.78062531809007</v>
      </c>
    </row>
    <row r="344" spans="1:4">
      <c r="A344">
        <f t="shared" si="23"/>
        <v>25.5</v>
      </c>
      <c r="B344">
        <f t="shared" si="25"/>
        <v>1530</v>
      </c>
      <c r="C344">
        <f t="shared" si="26"/>
        <v>9.1211081471889906E-7</v>
      </c>
      <c r="D344">
        <f t="shared" si="24"/>
        <v>912.11081471889906</v>
      </c>
    </row>
    <row r="345" spans="1:4">
      <c r="A345">
        <f t="shared" si="23"/>
        <v>25.583333333333332</v>
      </c>
      <c r="B345">
        <f t="shared" si="25"/>
        <v>1535</v>
      </c>
      <c r="C345">
        <f t="shared" si="26"/>
        <v>8.2451175158834047E-7</v>
      </c>
      <c r="D345">
        <f t="shared" si="24"/>
        <v>824.51175158834042</v>
      </c>
    </row>
    <row r="346" spans="1:4">
      <c r="A346">
        <f t="shared" si="23"/>
        <v>25.666666666666668</v>
      </c>
      <c r="B346">
        <f t="shared" si="25"/>
        <v>1540</v>
      </c>
      <c r="C346">
        <f t="shared" si="26"/>
        <v>7.3599892204060457E-7</v>
      </c>
      <c r="D346">
        <f t="shared" si="24"/>
        <v>735.99892204060461</v>
      </c>
    </row>
    <row r="347" spans="1:4">
      <c r="A347">
        <f t="shared" si="23"/>
        <v>25.75</v>
      </c>
      <c r="B347">
        <f t="shared" si="25"/>
        <v>1545</v>
      </c>
      <c r="C347">
        <f t="shared" si="26"/>
        <v>6.4658755411178107E-7</v>
      </c>
      <c r="D347">
        <f t="shared" si="24"/>
        <v>646.58755411178106</v>
      </c>
    </row>
    <row r="348" spans="1:4">
      <c r="A348">
        <f t="shared" si="23"/>
        <v>25.833333333333332</v>
      </c>
      <c r="B348">
        <f t="shared" si="25"/>
        <v>1550</v>
      </c>
      <c r="C348">
        <f t="shared" si="26"/>
        <v>5.5629262206075534E-7</v>
      </c>
      <c r="D348">
        <f t="shared" si="24"/>
        <v>556.29262206075532</v>
      </c>
    </row>
    <row r="349" spans="1:4">
      <c r="A349">
        <f t="shared" si="23"/>
        <v>25.916666666666668</v>
      </c>
      <c r="B349">
        <f t="shared" si="25"/>
        <v>1555</v>
      </c>
      <c r="C349">
        <f t="shared" si="26"/>
        <v>4.6512885059844259E-7</v>
      </c>
      <c r="D349">
        <f t="shared" si="24"/>
        <v>465.12885059844257</v>
      </c>
    </row>
    <row r="350" spans="1:4">
      <c r="A350">
        <f t="shared" si="23"/>
        <v>26</v>
      </c>
      <c r="B350" s="16">
        <f t="shared" si="25"/>
        <v>1560</v>
      </c>
      <c r="C350">
        <f t="shared" si="26"/>
        <v>3.7311071904654054E-7</v>
      </c>
      <c r="D350">
        <f t="shared" si="24"/>
        <v>373.11071904654057</v>
      </c>
    </row>
    <row r="351" spans="1:4">
      <c r="A351">
        <f t="shared" si="23"/>
        <v>26.083333333333332</v>
      </c>
      <c r="B351">
        <f t="shared" si="25"/>
        <v>1565</v>
      </c>
      <c r="C351">
        <f>$I$36*EXP(-$I$32*(B351-1560))+(1/$I$32)*($I$33+$I$34*((B351-1560)-1/$I$32))</f>
        <v>3.6689278042764803E-7</v>
      </c>
      <c r="D351">
        <f t="shared" si="24"/>
        <v>366.89278042764801</v>
      </c>
    </row>
    <row r="352" spans="1:4">
      <c r="A352">
        <f t="shared" si="23"/>
        <v>26.166666666666668</v>
      </c>
      <c r="B352">
        <f t="shared" si="25"/>
        <v>1570</v>
      </c>
      <c r="C352">
        <f t="shared" ref="C352:C415" si="27">$I$36*EXP(-$I$32*(B352-1560))+(1/$I$32)*($I$33+$I$34*((B352-1560)-1/$I$32))</f>
        <v>3.607784645638645E-7</v>
      </c>
      <c r="D352">
        <f t="shared" si="24"/>
        <v>360.77846456386453</v>
      </c>
    </row>
    <row r="353" spans="1:4">
      <c r="A353">
        <f t="shared" si="23"/>
        <v>26.25</v>
      </c>
      <c r="B353">
        <f t="shared" si="25"/>
        <v>1575</v>
      </c>
      <c r="C353">
        <f t="shared" si="27"/>
        <v>3.5476604456851029E-7</v>
      </c>
      <c r="D353">
        <f t="shared" si="24"/>
        <v>354.76604456851027</v>
      </c>
    </row>
    <row r="354" spans="1:4">
      <c r="A354">
        <f t="shared" si="23"/>
        <v>26.333333333333332</v>
      </c>
      <c r="B354">
        <f t="shared" si="25"/>
        <v>1580</v>
      </c>
      <c r="C354">
        <f t="shared" si="27"/>
        <v>3.4885382233369657E-7</v>
      </c>
      <c r="D354">
        <f t="shared" si="24"/>
        <v>348.85382233369654</v>
      </c>
    </row>
    <row r="355" spans="1:4">
      <c r="A355">
        <f t="shared" si="23"/>
        <v>26.416666666666668</v>
      </c>
      <c r="B355">
        <f t="shared" si="25"/>
        <v>1585</v>
      </c>
      <c r="C355">
        <f t="shared" si="27"/>
        <v>3.4304012805072316E-7</v>
      </c>
      <c r="D355">
        <f t="shared" si="24"/>
        <v>343.04012805072318</v>
      </c>
    </row>
    <row r="356" spans="1:4">
      <c r="A356">
        <f t="shared" si="23"/>
        <v>26.5</v>
      </c>
      <c r="B356">
        <f t="shared" si="25"/>
        <v>1590</v>
      </c>
      <c r="C356">
        <f t="shared" si="27"/>
        <v>3.3732331973846882E-7</v>
      </c>
      <c r="D356">
        <f t="shared" si="24"/>
        <v>337.3233197384688</v>
      </c>
    </row>
    <row r="357" spans="1:4">
      <c r="A357">
        <f t="shared" si="23"/>
        <v>26.583333333333332</v>
      </c>
      <c r="B357">
        <f t="shared" si="25"/>
        <v>1595</v>
      </c>
      <c r="C357">
        <f t="shared" si="27"/>
        <v>3.3170178277964125E-7</v>
      </c>
      <c r="D357">
        <f t="shared" si="24"/>
        <v>331.70178277964123</v>
      </c>
    </row>
    <row r="358" spans="1:4">
      <c r="A358">
        <f t="shared" si="23"/>
        <v>26.666666666666668</v>
      </c>
      <c r="B358">
        <f t="shared" si="25"/>
        <v>1600</v>
      </c>
      <c r="C358">
        <f t="shared" si="27"/>
        <v>3.2617392946475493E-7</v>
      </c>
      <c r="D358">
        <f t="shared" si="24"/>
        <v>326.17392946475496</v>
      </c>
    </row>
    <row r="359" spans="1:4">
      <c r="A359">
        <f t="shared" ref="A359:A422" si="28">B359/60</f>
        <v>26.75</v>
      </c>
      <c r="B359">
        <f t="shared" si="25"/>
        <v>1605</v>
      </c>
      <c r="C359">
        <f t="shared" si="27"/>
        <v>3.2073819854370936E-7</v>
      </c>
      <c r="D359">
        <f t="shared" ref="D359:D422" si="29">C359*10^9</f>
        <v>320.73819854370936</v>
      </c>
    </row>
    <row r="360" spans="1:4">
      <c r="A360">
        <f t="shared" si="28"/>
        <v>26.833333333333332</v>
      </c>
      <c r="B360">
        <f t="shared" si="25"/>
        <v>1610</v>
      </c>
      <c r="C360">
        <f t="shared" si="27"/>
        <v>3.1539305478483975E-7</v>
      </c>
      <c r="D360">
        <f t="shared" si="29"/>
        <v>315.39305478483976</v>
      </c>
    </row>
    <row r="361" spans="1:4">
      <c r="A361">
        <f t="shared" si="28"/>
        <v>26.916666666666668</v>
      </c>
      <c r="B361">
        <f t="shared" si="25"/>
        <v>1615</v>
      </c>
      <c r="C361">
        <f t="shared" si="27"/>
        <v>3.1013698854131666E-7</v>
      </c>
      <c r="D361">
        <f t="shared" si="29"/>
        <v>310.13698854131667</v>
      </c>
    </row>
    <row r="362" spans="1:4">
      <c r="A362">
        <f t="shared" si="28"/>
        <v>27</v>
      </c>
      <c r="B362">
        <f t="shared" ref="B362:B425" si="30">B361+$J$31/372</f>
        <v>1620</v>
      </c>
      <c r="C362">
        <f t="shared" si="27"/>
        <v>3.0496851532477114E-7</v>
      </c>
      <c r="D362">
        <f t="shared" si="29"/>
        <v>304.96851532477115</v>
      </c>
    </row>
    <row r="363" spans="1:4">
      <c r="A363">
        <f t="shared" si="28"/>
        <v>27.083333333333332</v>
      </c>
      <c r="B363">
        <f t="shared" si="30"/>
        <v>1625</v>
      </c>
      <c r="C363">
        <f t="shared" si="27"/>
        <v>2.9988617538602581E-7</v>
      </c>
      <c r="D363">
        <f t="shared" si="29"/>
        <v>299.8861753860258</v>
      </c>
    </row>
    <row r="364" spans="1:4">
      <c r="A364">
        <f t="shared" si="28"/>
        <v>27.166666666666668</v>
      </c>
      <c r="B364">
        <f t="shared" si="30"/>
        <v>1630</v>
      </c>
      <c r="C364">
        <f t="shared" si="27"/>
        <v>2.948885333028131E-7</v>
      </c>
      <c r="D364">
        <f t="shared" si="29"/>
        <v>294.88853330281313</v>
      </c>
    </row>
    <row r="365" spans="1:4">
      <c r="A365">
        <f t="shared" si="28"/>
        <v>27.25</v>
      </c>
      <c r="B365">
        <f t="shared" si="30"/>
        <v>1635</v>
      </c>
      <c r="C365">
        <f t="shared" si="27"/>
        <v>2.8997417757436394E-7</v>
      </c>
      <c r="D365">
        <f t="shared" si="29"/>
        <v>289.97417757436392</v>
      </c>
    </row>
    <row r="366" spans="1:4">
      <c r="A366">
        <f t="shared" si="28"/>
        <v>27.333333333333332</v>
      </c>
      <c r="B366">
        <f t="shared" si="30"/>
        <v>1640</v>
      </c>
      <c r="C366">
        <f t="shared" si="27"/>
        <v>2.8514172022275311E-7</v>
      </c>
      <c r="D366">
        <f t="shared" si="29"/>
        <v>285.14172022275312</v>
      </c>
    </row>
    <row r="367" spans="1:4">
      <c r="A367">
        <f t="shared" si="28"/>
        <v>27.416666666666668</v>
      </c>
      <c r="B367">
        <f t="shared" si="30"/>
        <v>1645</v>
      </c>
      <c r="C367">
        <f t="shared" si="27"/>
        <v>2.8038979640088792E-7</v>
      </c>
      <c r="D367">
        <f t="shared" si="29"/>
        <v>280.38979640088792</v>
      </c>
    </row>
    <row r="368" spans="1:4">
      <c r="A368">
        <f t="shared" si="28"/>
        <v>27.5</v>
      </c>
      <c r="B368">
        <f t="shared" si="30"/>
        <v>1650</v>
      </c>
      <c r="C368">
        <f t="shared" si="27"/>
        <v>2.7571706400702971E-7</v>
      </c>
      <c r="D368">
        <f t="shared" si="29"/>
        <v>275.71706400702971</v>
      </c>
    </row>
    <row r="369" spans="1:4">
      <c r="A369">
        <f t="shared" si="28"/>
        <v>27.583333333333332</v>
      </c>
      <c r="B369">
        <f t="shared" si="30"/>
        <v>1655</v>
      </c>
      <c r="C369">
        <f t="shared" si="27"/>
        <v>2.7112220330573978E-7</v>
      </c>
      <c r="D369">
        <f t="shared" si="29"/>
        <v>271.12220330573979</v>
      </c>
    </row>
    <row r="370" spans="1:4">
      <c r="A370">
        <f t="shared" si="28"/>
        <v>27.666666666666668</v>
      </c>
      <c r="B370">
        <f t="shared" si="30"/>
        <v>1660</v>
      </c>
      <c r="C370">
        <f t="shared" si="27"/>
        <v>2.6660391655514199E-7</v>
      </c>
      <c r="D370">
        <f t="shared" si="29"/>
        <v>266.60391655514201</v>
      </c>
    </row>
    <row r="371" spans="1:4">
      <c r="A371">
        <f t="shared" si="28"/>
        <v>27.75</v>
      </c>
      <c r="B371">
        <f t="shared" si="30"/>
        <v>1665</v>
      </c>
      <c r="C371">
        <f t="shared" si="27"/>
        <v>2.6216092764039724E-7</v>
      </c>
      <c r="D371">
        <f t="shared" si="29"/>
        <v>262.16092764039723</v>
      </c>
    </row>
    <row r="372" spans="1:4">
      <c r="A372">
        <f t="shared" si="28"/>
        <v>27.833333333333332</v>
      </c>
      <c r="B372">
        <f t="shared" si="30"/>
        <v>1670</v>
      </c>
      <c r="C372">
        <f t="shared" si="27"/>
        <v>2.5779198171328604E-7</v>
      </c>
      <c r="D372">
        <f t="shared" si="29"/>
        <v>257.79198171328602</v>
      </c>
    </row>
    <row r="373" spans="1:4">
      <c r="A373">
        <f t="shared" si="28"/>
        <v>27.916666666666668</v>
      </c>
      <c r="B373">
        <f t="shared" si="30"/>
        <v>1675</v>
      </c>
      <c r="C373">
        <f t="shared" si="27"/>
        <v>2.5349584483779753E-7</v>
      </c>
      <c r="D373">
        <f t="shared" si="29"/>
        <v>253.49584483779753</v>
      </c>
    </row>
    <row r="374" spans="1:4">
      <c r="A374">
        <f t="shared" si="28"/>
        <v>28</v>
      </c>
      <c r="B374">
        <f t="shared" si="30"/>
        <v>1680</v>
      </c>
      <c r="C374">
        <f t="shared" si="27"/>
        <v>2.4927130364162483E-7</v>
      </c>
      <c r="D374">
        <f t="shared" si="29"/>
        <v>249.27130364162483</v>
      </c>
    </row>
    <row r="375" spans="1:4">
      <c r="A375">
        <f t="shared" si="28"/>
        <v>28.083333333333332</v>
      </c>
      <c r="B375">
        <f t="shared" si="30"/>
        <v>1685</v>
      </c>
      <c r="C375">
        <f t="shared" si="27"/>
        <v>2.4511716497346823E-7</v>
      </c>
      <c r="D375">
        <f t="shared" si="29"/>
        <v>245.11716497346822</v>
      </c>
    </row>
    <row r="376" spans="1:4">
      <c r="A376">
        <f t="shared" si="28"/>
        <v>28.166666666666668</v>
      </c>
      <c r="B376">
        <f t="shared" si="30"/>
        <v>1690</v>
      </c>
      <c r="C376">
        <f t="shared" si="27"/>
        <v>2.4103225556604942E-7</v>
      </c>
      <c r="D376">
        <f t="shared" si="29"/>
        <v>241.03225556604943</v>
      </c>
    </row>
    <row r="377" spans="1:4">
      <c r="A377">
        <f t="shared" si="28"/>
        <v>28.25</v>
      </c>
      <c r="B377">
        <f t="shared" si="30"/>
        <v>1695</v>
      </c>
      <c r="C377">
        <f t="shared" si="27"/>
        <v>2.3701542170474197E-7</v>
      </c>
      <c r="D377">
        <f t="shared" si="29"/>
        <v>237.01542170474198</v>
      </c>
    </row>
    <row r="378" spans="1:4">
      <c r="A378">
        <f t="shared" si="28"/>
        <v>28.333333333333332</v>
      </c>
      <c r="B378">
        <f t="shared" si="30"/>
        <v>1700</v>
      </c>
      <c r="C378">
        <f t="shared" si="27"/>
        <v>2.3306552890172342E-7</v>
      </c>
      <c r="D378">
        <f t="shared" si="29"/>
        <v>233.06552890172341</v>
      </c>
    </row>
    <row r="379" spans="1:4">
      <c r="A379">
        <f t="shared" si="28"/>
        <v>28.416666666666668</v>
      </c>
      <c r="B379">
        <f t="shared" si="30"/>
        <v>1705</v>
      </c>
      <c r="C379">
        <f t="shared" si="27"/>
        <v>2.2918146157555828E-7</v>
      </c>
      <c r="D379">
        <f t="shared" si="29"/>
        <v>229.18146157555827</v>
      </c>
    </row>
    <row r="380" spans="1:4">
      <c r="A380">
        <f t="shared" si="28"/>
        <v>28.5</v>
      </c>
      <c r="B380">
        <f t="shared" si="30"/>
        <v>1710</v>
      </c>
      <c r="C380">
        <f t="shared" si="27"/>
        <v>2.2536212273612081E-7</v>
      </c>
      <c r="D380">
        <f t="shared" si="29"/>
        <v>225.3621227361208</v>
      </c>
    </row>
    <row r="381" spans="1:4">
      <c r="A381">
        <f t="shared" si="28"/>
        <v>28.583333333333332</v>
      </c>
      <c r="B381">
        <f t="shared" si="30"/>
        <v>1715</v>
      </c>
      <c r="C381">
        <f t="shared" si="27"/>
        <v>2.2160643367476811E-7</v>
      </c>
      <c r="D381">
        <f t="shared" si="29"/>
        <v>221.60643367476811</v>
      </c>
    </row>
    <row r="382" spans="1:4">
      <c r="A382">
        <f t="shared" si="28"/>
        <v>28.666666666666668</v>
      </c>
      <c r="B382">
        <f t="shared" si="30"/>
        <v>1720</v>
      </c>
      <c r="C382">
        <f t="shared" si="27"/>
        <v>2.1791333365967711E-7</v>
      </c>
      <c r="D382">
        <f t="shared" si="29"/>
        <v>217.91333365967711</v>
      </c>
    </row>
    <row r="383" spans="1:4">
      <c r="A383">
        <f t="shared" si="28"/>
        <v>28.75</v>
      </c>
      <c r="B383">
        <f t="shared" si="30"/>
        <v>1725</v>
      </c>
      <c r="C383">
        <f t="shared" si="27"/>
        <v>2.1428177963625839E-7</v>
      </c>
      <c r="D383">
        <f t="shared" si="29"/>
        <v>214.28177963625839</v>
      </c>
    </row>
    <row r="384" spans="1:4">
      <c r="A384">
        <f t="shared" si="28"/>
        <v>28.833333333333332</v>
      </c>
      <c r="B384">
        <f t="shared" si="30"/>
        <v>1730</v>
      </c>
      <c r="C384">
        <f t="shared" si="27"/>
        <v>2.1071074593256272E-7</v>
      </c>
      <c r="D384">
        <f t="shared" si="29"/>
        <v>210.71074593256273</v>
      </c>
    </row>
    <row r="385" spans="1:4">
      <c r="A385">
        <f t="shared" si="28"/>
        <v>28.916666666666668</v>
      </c>
      <c r="B385">
        <f t="shared" si="30"/>
        <v>1735</v>
      </c>
      <c r="C385">
        <f t="shared" si="27"/>
        <v>2.0719922396959736E-7</v>
      </c>
      <c r="D385">
        <f t="shared" si="29"/>
        <v>207.19922396959737</v>
      </c>
    </row>
    <row r="386" spans="1:4">
      <c r="A386">
        <f t="shared" si="28"/>
        <v>29</v>
      </c>
      <c r="B386">
        <f t="shared" si="30"/>
        <v>1740</v>
      </c>
      <c r="C386">
        <f t="shared" si="27"/>
        <v>2.0374622197646933E-7</v>
      </c>
      <c r="D386">
        <f t="shared" si="29"/>
        <v>203.74622197646934</v>
      </c>
    </row>
    <row r="387" spans="1:4">
      <c r="A387">
        <f t="shared" si="28"/>
        <v>29.083333333333332</v>
      </c>
      <c r="B387">
        <f t="shared" si="30"/>
        <v>1745</v>
      </c>
      <c r="C387">
        <f t="shared" si="27"/>
        <v>2.0035076471027665E-7</v>
      </c>
      <c r="D387">
        <f t="shared" si="29"/>
        <v>200.35076471027665</v>
      </c>
    </row>
    <row r="388" spans="1:4">
      <c r="A388">
        <f t="shared" si="28"/>
        <v>29.166666666666668</v>
      </c>
      <c r="B388">
        <f t="shared" si="30"/>
        <v>1750</v>
      </c>
      <c r="C388">
        <f t="shared" si="27"/>
        <v>1.9701189318066699E-7</v>
      </c>
      <c r="D388">
        <f t="shared" si="29"/>
        <v>197.01189318066699</v>
      </c>
    </row>
    <row r="389" spans="1:4">
      <c r="A389">
        <f t="shared" si="28"/>
        <v>29.25</v>
      </c>
      <c r="B389">
        <f t="shared" si="30"/>
        <v>1755</v>
      </c>
      <c r="C389">
        <f t="shared" si="27"/>
        <v>1.9372866437898684E-7</v>
      </c>
      <c r="D389">
        <f t="shared" si="29"/>
        <v>193.72866437898685</v>
      </c>
    </row>
    <row r="390" spans="1:4">
      <c r="A390">
        <f t="shared" si="28"/>
        <v>29.333333333333332</v>
      </c>
      <c r="B390">
        <f t="shared" si="30"/>
        <v>1760</v>
      </c>
      <c r="C390">
        <f t="shared" si="27"/>
        <v>1.9050015101194437E-7</v>
      </c>
      <c r="D390">
        <f t="shared" si="29"/>
        <v>190.50015101194435</v>
      </c>
    </row>
    <row r="391" spans="1:4">
      <c r="A391">
        <f t="shared" si="28"/>
        <v>29.416666666666668</v>
      </c>
      <c r="B391">
        <f t="shared" si="30"/>
        <v>1765</v>
      </c>
      <c r="C391">
        <f t="shared" si="27"/>
        <v>1.8732544123971115E-7</v>
      </c>
      <c r="D391">
        <f t="shared" si="29"/>
        <v>187.32544123971115</v>
      </c>
    </row>
    <row r="392" spans="1:4">
      <c r="A392">
        <f t="shared" si="28"/>
        <v>29.5</v>
      </c>
      <c r="B392">
        <f t="shared" si="30"/>
        <v>1770</v>
      </c>
      <c r="C392">
        <f t="shared" si="27"/>
        <v>1.8420363841838775E-7</v>
      </c>
      <c r="D392">
        <f t="shared" si="29"/>
        <v>184.20363841838775</v>
      </c>
    </row>
    <row r="393" spans="1:4">
      <c r="A393">
        <f t="shared" si="28"/>
        <v>29.583333333333332</v>
      </c>
      <c r="B393">
        <f t="shared" si="30"/>
        <v>1775</v>
      </c>
      <c r="C393">
        <f t="shared" si="27"/>
        <v>1.8113386084676201E-7</v>
      </c>
      <c r="D393">
        <f t="shared" si="29"/>
        <v>181.13386084676202</v>
      </c>
    </row>
    <row r="394" spans="1:4">
      <c r="A394">
        <f t="shared" si="28"/>
        <v>29.666666666666668</v>
      </c>
      <c r="B394">
        <f t="shared" si="30"/>
        <v>1780</v>
      </c>
      <c r="C394">
        <f t="shared" si="27"/>
        <v>1.7811524151728708E-7</v>
      </c>
      <c r="D394">
        <f t="shared" si="29"/>
        <v>178.11524151728707</v>
      </c>
    </row>
    <row r="395" spans="1:4">
      <c r="A395">
        <f t="shared" si="28"/>
        <v>29.75</v>
      </c>
      <c r="B395">
        <f t="shared" si="30"/>
        <v>1785</v>
      </c>
      <c r="C395">
        <f t="shared" si="27"/>
        <v>1.7514692787120936E-7</v>
      </c>
      <c r="D395">
        <f t="shared" si="29"/>
        <v>175.14692787120936</v>
      </c>
    </row>
    <row r="396" spans="1:4">
      <c r="A396">
        <f t="shared" si="28"/>
        <v>29.833333333333332</v>
      </c>
      <c r="B396">
        <f t="shared" si="30"/>
        <v>1790</v>
      </c>
      <c r="C396">
        <f t="shared" si="27"/>
        <v>1.7222808155777781E-7</v>
      </c>
      <c r="D396">
        <f t="shared" si="29"/>
        <v>172.22808155777781</v>
      </c>
    </row>
    <row r="397" spans="1:4">
      <c r="A397">
        <f t="shared" si="28"/>
        <v>29.916666666666668</v>
      </c>
      <c r="B397">
        <f t="shared" si="30"/>
        <v>1795</v>
      </c>
      <c r="C397">
        <f t="shared" si="27"/>
        <v>1.6935787819746562E-7</v>
      </c>
      <c r="D397">
        <f t="shared" si="29"/>
        <v>169.35787819746562</v>
      </c>
    </row>
    <row r="398" spans="1:4">
      <c r="A398">
        <f t="shared" si="28"/>
        <v>30</v>
      </c>
      <c r="B398">
        <f t="shared" si="30"/>
        <v>1800</v>
      </c>
      <c r="C398">
        <f t="shared" si="27"/>
        <v>1.6653550714913785E-7</v>
      </c>
      <c r="D398">
        <f t="shared" si="29"/>
        <v>166.53550714913786</v>
      </c>
    </row>
    <row r="399" spans="1:4">
      <c r="A399">
        <f t="shared" si="28"/>
        <v>30.083333333333332</v>
      </c>
      <c r="B399">
        <f t="shared" si="30"/>
        <v>1805</v>
      </c>
      <c r="C399">
        <f t="shared" si="27"/>
        <v>1.6376017128109939E-7</v>
      </c>
      <c r="D399">
        <f t="shared" si="29"/>
        <v>163.76017128109939</v>
      </c>
    </row>
    <row r="400" spans="1:4">
      <c r="A400">
        <f t="shared" si="28"/>
        <v>30.166666666666668</v>
      </c>
      <c r="B400">
        <f t="shared" si="30"/>
        <v>1810</v>
      </c>
      <c r="C400">
        <f t="shared" si="27"/>
        <v>1.6103108674595852E-7</v>
      </c>
      <c r="D400">
        <f t="shared" si="29"/>
        <v>161.03108674595853</v>
      </c>
    </row>
    <row r="401" spans="1:4">
      <c r="A401">
        <f t="shared" si="28"/>
        <v>30.25</v>
      </c>
      <c r="B401">
        <f t="shared" si="30"/>
        <v>1815</v>
      </c>
      <c r="C401">
        <f t="shared" si="27"/>
        <v>1.5834748275924209E-7</v>
      </c>
      <c r="D401">
        <f t="shared" si="29"/>
        <v>158.3474827592421</v>
      </c>
    </row>
    <row r="402" spans="1:4">
      <c r="A402">
        <f t="shared" si="28"/>
        <v>30.333333333333332</v>
      </c>
      <c r="B402">
        <f t="shared" si="30"/>
        <v>1820</v>
      </c>
      <c r="C402">
        <f t="shared" si="27"/>
        <v>1.5570860138170035E-7</v>
      </c>
      <c r="D402">
        <f t="shared" si="29"/>
        <v>155.70860138170036</v>
      </c>
    </row>
    <row r="403" spans="1:4">
      <c r="A403">
        <f t="shared" si="28"/>
        <v>30.416666666666668</v>
      </c>
      <c r="B403">
        <f t="shared" si="30"/>
        <v>1825</v>
      </c>
      <c r="C403">
        <f t="shared" si="27"/>
        <v>1.5311369730523975E-7</v>
      </c>
      <c r="D403">
        <f t="shared" si="29"/>
        <v>153.11369730523975</v>
      </c>
    </row>
    <row r="404" spans="1:4">
      <c r="A404">
        <f t="shared" si="28"/>
        <v>30.5</v>
      </c>
      <c r="B404">
        <f t="shared" si="30"/>
        <v>1830</v>
      </c>
      <c r="C404">
        <f t="shared" si="27"/>
        <v>1.5056203764242282E-7</v>
      </c>
      <c r="D404">
        <f t="shared" si="29"/>
        <v>150.56203764242281</v>
      </c>
    </row>
    <row r="405" spans="1:4">
      <c r="A405">
        <f t="shared" si="28"/>
        <v>30.583333333333332</v>
      </c>
      <c r="B405">
        <f t="shared" si="30"/>
        <v>1835</v>
      </c>
      <c r="C405">
        <f t="shared" si="27"/>
        <v>1.4805290171947658E-7</v>
      </c>
      <c r="D405">
        <f t="shared" si="29"/>
        <v>148.05290171947658</v>
      </c>
    </row>
    <row r="406" spans="1:4">
      <c r="A406">
        <f t="shared" si="28"/>
        <v>30.666666666666668</v>
      </c>
      <c r="B406">
        <f t="shared" si="30"/>
        <v>1840</v>
      </c>
      <c r="C406">
        <f t="shared" si="27"/>
        <v>1.4558558087275011E-7</v>
      </c>
      <c r="D406">
        <f t="shared" si="29"/>
        <v>145.58558087275011</v>
      </c>
    </row>
    <row r="407" spans="1:4">
      <c r="A407">
        <f t="shared" si="28"/>
        <v>30.75</v>
      </c>
      <c r="B407">
        <f t="shared" si="30"/>
        <v>1845</v>
      </c>
      <c r="C407">
        <f t="shared" si="27"/>
        <v>1.4315937824856427E-7</v>
      </c>
      <c r="D407">
        <f t="shared" si="29"/>
        <v>143.15937824856428</v>
      </c>
    </row>
    <row r="408" spans="1:4">
      <c r="A408">
        <f t="shared" si="28"/>
        <v>30.833333333333332</v>
      </c>
      <c r="B408">
        <f t="shared" si="30"/>
        <v>1850</v>
      </c>
      <c r="C408">
        <f t="shared" si="27"/>
        <v>1.4077360860639713E-7</v>
      </c>
      <c r="D408">
        <f t="shared" si="29"/>
        <v>140.77360860639712</v>
      </c>
    </row>
    <row r="409" spans="1:4">
      <c r="A409">
        <f t="shared" si="28"/>
        <v>30.916666666666668</v>
      </c>
      <c r="B409">
        <f t="shared" si="30"/>
        <v>1855</v>
      </c>
      <c r="C409">
        <f t="shared" si="27"/>
        <v>1.3842759812534902E-7</v>
      </c>
      <c r="D409">
        <f t="shared" si="29"/>
        <v>138.42759812534902</v>
      </c>
    </row>
    <row r="410" spans="1:4">
      <c r="A410">
        <f t="shared" si="28"/>
        <v>31</v>
      </c>
      <c r="B410">
        <f t="shared" si="30"/>
        <v>1860</v>
      </c>
      <c r="C410">
        <f t="shared" si="27"/>
        <v>1.3612068421383317E-7</v>
      </c>
      <c r="D410">
        <f t="shared" si="29"/>
        <v>136.12068421383319</v>
      </c>
    </row>
    <row r="411" spans="1:4">
      <c r="A411">
        <f t="shared" si="28"/>
        <v>31.083333333333332</v>
      </c>
      <c r="B411">
        <f t="shared" si="30"/>
        <v>1865</v>
      </c>
      <c r="C411">
        <f t="shared" si="27"/>
        <v>1.3385221532243771E-7</v>
      </c>
      <c r="D411">
        <f t="shared" si="29"/>
        <v>133.8522153224377</v>
      </c>
    </row>
    <row r="412" spans="1:4">
      <c r="A412">
        <f t="shared" si="28"/>
        <v>31.166666666666668</v>
      </c>
      <c r="B412">
        <f t="shared" si="30"/>
        <v>1870</v>
      </c>
      <c r="C412">
        <f t="shared" si="27"/>
        <v>1.3162155075990637E-7</v>
      </c>
      <c r="D412">
        <f t="shared" si="29"/>
        <v>131.62155075990637</v>
      </c>
    </row>
    <row r="413" spans="1:4">
      <c r="A413">
        <f t="shared" si="28"/>
        <v>31.25</v>
      </c>
      <c r="B413">
        <f t="shared" si="30"/>
        <v>1875</v>
      </c>
      <c r="C413">
        <f t="shared" si="27"/>
        <v>1.2942806051218591E-7</v>
      </c>
      <c r="D413">
        <f t="shared" si="29"/>
        <v>129.42806051218591</v>
      </c>
    </row>
    <row r="414" spans="1:4">
      <c r="A414">
        <f t="shared" si="28"/>
        <v>31.333333333333332</v>
      </c>
      <c r="B414">
        <f t="shared" si="30"/>
        <v>1880</v>
      </c>
      <c r="C414">
        <f t="shared" si="27"/>
        <v>1.2727112506448923E-7</v>
      </c>
      <c r="D414">
        <f t="shared" si="29"/>
        <v>127.27112506448923</v>
      </c>
    </row>
    <row r="415" spans="1:4">
      <c r="A415">
        <f t="shared" si="28"/>
        <v>31.416666666666668</v>
      </c>
      <c r="B415">
        <f t="shared" si="30"/>
        <v>1885</v>
      </c>
      <c r="C415">
        <f t="shared" si="27"/>
        <v>1.251501352263236E-7</v>
      </c>
      <c r="D415">
        <f t="shared" si="29"/>
        <v>125.1501352263236</v>
      </c>
    </row>
    <row r="416" spans="1:4">
      <c r="A416">
        <f t="shared" si="28"/>
        <v>31.5</v>
      </c>
      <c r="B416">
        <f t="shared" si="30"/>
        <v>1890</v>
      </c>
      <c r="C416">
        <f t="shared" ref="C416:C479" si="31">$I$36*EXP(-$I$32*(B416-1560))+(1/$I$32)*($I$33+$I$34*((B416-1560)-1/$I$32))</f>
        <v>1.2306449195943499E-7</v>
      </c>
      <c r="D416">
        <f t="shared" si="29"/>
        <v>123.06449195943499</v>
      </c>
    </row>
    <row r="417" spans="1:4">
      <c r="A417">
        <f t="shared" si="28"/>
        <v>31.583333333333332</v>
      </c>
      <c r="B417">
        <f t="shared" si="30"/>
        <v>1895</v>
      </c>
      <c r="C417">
        <f t="shared" si="31"/>
        <v>1.210136062086198E-7</v>
      </c>
      <c r="D417">
        <f t="shared" si="29"/>
        <v>121.01360620861979</v>
      </c>
    </row>
    <row r="418" spans="1:4">
      <c r="A418">
        <f t="shared" si="28"/>
        <v>31.666666666666668</v>
      </c>
      <c r="B418">
        <f t="shared" si="30"/>
        <v>1900</v>
      </c>
      <c r="C418">
        <f t="shared" si="31"/>
        <v>1.1899689873535587E-7</v>
      </c>
      <c r="D418">
        <f t="shared" si="29"/>
        <v>118.99689873535587</v>
      </c>
    </row>
    <row r="419" spans="1:4">
      <c r="A419">
        <f t="shared" si="28"/>
        <v>31.75</v>
      </c>
      <c r="B419">
        <f t="shared" si="30"/>
        <v>1905</v>
      </c>
      <c r="C419">
        <f t="shared" si="31"/>
        <v>1.1701379995420635E-7</v>
      </c>
      <c r="D419">
        <f t="shared" si="29"/>
        <v>117.01379995420635</v>
      </c>
    </row>
    <row r="420" spans="1:4">
      <c r="A420">
        <f t="shared" si="28"/>
        <v>31.833333333333332</v>
      </c>
      <c r="B420">
        <f t="shared" si="30"/>
        <v>1910</v>
      </c>
      <c r="C420">
        <f t="shared" si="31"/>
        <v>1.1506374977194968E-7</v>
      </c>
      <c r="D420">
        <f t="shared" si="29"/>
        <v>115.06374977194967</v>
      </c>
    </row>
    <row r="421" spans="1:4">
      <c r="A421">
        <f t="shared" si="28"/>
        <v>31.916666666666668</v>
      </c>
      <c r="B421">
        <f t="shared" si="30"/>
        <v>1915</v>
      </c>
      <c r="C421">
        <f t="shared" si="31"/>
        <v>1.1314619742939059E-7</v>
      </c>
      <c r="D421">
        <f t="shared" si="29"/>
        <v>113.1461974293906</v>
      </c>
    </row>
    <row r="422" spans="1:4">
      <c r="A422">
        <f t="shared" si="28"/>
        <v>32</v>
      </c>
      <c r="B422">
        <f t="shared" si="30"/>
        <v>1920</v>
      </c>
      <c r="C422">
        <f t="shared" si="31"/>
        <v>1.1126060134580745E-7</v>
      </c>
      <c r="D422">
        <f t="shared" si="29"/>
        <v>111.26060134580744</v>
      </c>
    </row>
    <row r="423" spans="1:4">
      <c r="A423">
        <f t="shared" ref="A423:A486" si="32">B423/60</f>
        <v>32.083333333333336</v>
      </c>
      <c r="B423">
        <f t="shared" si="30"/>
        <v>1925</v>
      </c>
      <c r="C423">
        <f t="shared" si="31"/>
        <v>1.0940642896599167E-7</v>
      </c>
      <c r="D423">
        <f t="shared" ref="D423:D486" si="33">C423*10^9</f>
        <v>109.40642896599167</v>
      </c>
    </row>
    <row r="424" spans="1:4">
      <c r="A424">
        <f t="shared" si="32"/>
        <v>32.166666666666664</v>
      </c>
      <c r="B424">
        <f t="shared" si="30"/>
        <v>1930</v>
      </c>
      <c r="C424">
        <f t="shared" si="31"/>
        <v>1.0758315660983641E-7</v>
      </c>
      <c r="D424">
        <f t="shared" si="33"/>
        <v>107.58315660983641</v>
      </c>
    </row>
    <row r="425" spans="1:4">
      <c r="A425">
        <f t="shared" si="32"/>
        <v>32.25</v>
      </c>
      <c r="B425">
        <f t="shared" si="30"/>
        <v>1935</v>
      </c>
      <c r="C425">
        <f t="shared" si="31"/>
        <v>1.0579026932443193E-7</v>
      </c>
      <c r="D425">
        <f t="shared" si="33"/>
        <v>105.79026932443193</v>
      </c>
    </row>
    <row r="426" spans="1:4">
      <c r="A426">
        <f t="shared" si="32"/>
        <v>32.333333333333336</v>
      </c>
      <c r="B426">
        <f t="shared" ref="B426:B489" si="34">B425+$J$31/372</f>
        <v>1940</v>
      </c>
      <c r="C426">
        <f t="shared" si="31"/>
        <v>1.0402726073862558E-7</v>
      </c>
      <c r="D426">
        <f t="shared" si="33"/>
        <v>104.02726073862559</v>
      </c>
    </row>
    <row r="427" spans="1:4">
      <c r="A427">
        <f t="shared" si="32"/>
        <v>32.416666666666664</v>
      </c>
      <c r="B427">
        <f t="shared" si="34"/>
        <v>1945</v>
      </c>
      <c r="C427">
        <f t="shared" si="31"/>
        <v>1.0229363292000583E-7</v>
      </c>
      <c r="D427">
        <f t="shared" si="33"/>
        <v>102.29363292000583</v>
      </c>
    </row>
    <row r="428" spans="1:4">
      <c r="A428">
        <f t="shared" si="32"/>
        <v>32.5</v>
      </c>
      <c r="B428">
        <f t="shared" si="34"/>
        <v>1950</v>
      </c>
      <c r="C428">
        <f t="shared" si="31"/>
        <v>1.0058889623426943E-7</v>
      </c>
      <c r="D428">
        <f t="shared" si="33"/>
        <v>100.58889623426943</v>
      </c>
    </row>
    <row r="429" spans="1:4">
      <c r="A429">
        <f t="shared" si="32"/>
        <v>32.583333333333336</v>
      </c>
      <c r="B429">
        <f t="shared" si="34"/>
        <v>1955</v>
      </c>
      <c r="C429">
        <f t="shared" si="31"/>
        <v>9.8912569206932484E-8</v>
      </c>
      <c r="D429">
        <f t="shared" si="33"/>
        <v>98.912569206932488</v>
      </c>
    </row>
    <row r="430" spans="1:4">
      <c r="A430">
        <f t="shared" si="32"/>
        <v>32.666666666666664</v>
      </c>
      <c r="B430">
        <f t="shared" si="34"/>
        <v>1960</v>
      </c>
      <c r="C430">
        <f t="shared" si="31"/>
        <v>9.7264178387345904E-8</v>
      </c>
      <c r="D430">
        <f t="shared" si="33"/>
        <v>97.264178387345908</v>
      </c>
    </row>
    <row r="431" spans="1:4">
      <c r="A431">
        <f t="shared" si="32"/>
        <v>32.75</v>
      </c>
      <c r="B431">
        <f t="shared" si="34"/>
        <v>1965</v>
      </c>
      <c r="C431">
        <f t="shared" si="31"/>
        <v>9.5643258214977188E-8</v>
      </c>
      <c r="D431">
        <f t="shared" si="33"/>
        <v>95.643258214977195</v>
      </c>
    </row>
    <row r="432" spans="1:4">
      <c r="A432">
        <f t="shared" si="32"/>
        <v>32.833333333333336</v>
      </c>
      <c r="B432">
        <f t="shared" si="34"/>
        <v>1970</v>
      </c>
      <c r="C432">
        <f t="shared" si="31"/>
        <v>9.4049350887920627E-8</v>
      </c>
      <c r="D432">
        <f t="shared" si="33"/>
        <v>94.049350887920625</v>
      </c>
    </row>
    <row r="433" spans="1:4">
      <c r="A433">
        <f t="shared" si="32"/>
        <v>32.916666666666664</v>
      </c>
      <c r="B433">
        <f t="shared" si="34"/>
        <v>1975</v>
      </c>
      <c r="C433">
        <f t="shared" si="31"/>
        <v>9.2482006233598785E-8</v>
      </c>
      <c r="D433">
        <f t="shared" si="33"/>
        <v>92.482006233598781</v>
      </c>
    </row>
    <row r="434" spans="1:4">
      <c r="A434">
        <f t="shared" si="32"/>
        <v>33</v>
      </c>
      <c r="B434">
        <f t="shared" si="34"/>
        <v>1980</v>
      </c>
      <c r="C434">
        <f t="shared" si="31"/>
        <v>9.0940781581618674E-8</v>
      </c>
      <c r="D434">
        <f t="shared" si="33"/>
        <v>90.94078158161868</v>
      </c>
    </row>
    <row r="435" spans="1:4">
      <c r="A435">
        <f t="shared" si="32"/>
        <v>33.083333333333336</v>
      </c>
      <c r="B435">
        <f t="shared" si="34"/>
        <v>1985</v>
      </c>
      <c r="C435">
        <f t="shared" si="31"/>
        <v>8.9425241638746959E-8</v>
      </c>
      <c r="D435">
        <f t="shared" si="33"/>
        <v>89.425241638746954</v>
      </c>
    </row>
    <row r="436" spans="1:4">
      <c r="A436">
        <f t="shared" si="32"/>
        <v>33.166666666666664</v>
      </c>
      <c r="B436">
        <f t="shared" si="34"/>
        <v>1990</v>
      </c>
      <c r="C436">
        <f t="shared" si="31"/>
        <v>8.7934958365968598E-8</v>
      </c>
      <c r="D436">
        <f t="shared" si="33"/>
        <v>87.934958365968598</v>
      </c>
    </row>
    <row r="437" spans="1:4">
      <c r="A437">
        <f t="shared" si="32"/>
        <v>33.25</v>
      </c>
      <c r="B437">
        <f t="shared" si="34"/>
        <v>1995</v>
      </c>
      <c r="C437">
        <f t="shared" si="31"/>
        <v>8.6469510857594378E-8</v>
      </c>
      <c r="D437">
        <f t="shared" si="33"/>
        <v>86.469510857594372</v>
      </c>
    </row>
    <row r="438" spans="1:4">
      <c r="A438">
        <f t="shared" si="32"/>
        <v>33.333333333333336</v>
      </c>
      <c r="B438">
        <f t="shared" si="34"/>
        <v>2000</v>
      </c>
      <c r="C438">
        <f t="shared" si="31"/>
        <v>8.5028485222383098E-8</v>
      </c>
      <c r="D438">
        <f t="shared" si="33"/>
        <v>85.028485222383097</v>
      </c>
    </row>
    <row r="439" spans="1:4">
      <c r="A439">
        <f t="shared" si="32"/>
        <v>33.416666666666664</v>
      </c>
      <c r="B439">
        <f t="shared" si="34"/>
        <v>2005</v>
      </c>
      <c r="C439">
        <f t="shared" si="31"/>
        <v>8.3611474466644816E-8</v>
      </c>
      <c r="D439">
        <f t="shared" si="33"/>
        <v>83.611474466644822</v>
      </c>
    </row>
    <row r="440" spans="1:4">
      <c r="A440">
        <f t="shared" si="32"/>
        <v>33.5</v>
      </c>
      <c r="B440">
        <f t="shared" si="34"/>
        <v>2010</v>
      </c>
      <c r="C440">
        <f t="shared" si="31"/>
        <v>8.2218078379292388E-8</v>
      </c>
      <c r="D440">
        <f t="shared" si="33"/>
        <v>82.218078379292393</v>
      </c>
    </row>
    <row r="441" spans="1:4">
      <c r="A441">
        <f t="shared" si="32"/>
        <v>33.583333333333336</v>
      </c>
      <c r="B441">
        <f t="shared" si="34"/>
        <v>2015</v>
      </c>
      <c r="C441">
        <f t="shared" si="31"/>
        <v>8.0847903418808442E-8</v>
      </c>
      <c r="D441">
        <f t="shared" si="33"/>
        <v>80.847903418808443</v>
      </c>
    </row>
    <row r="442" spans="1:4">
      <c r="A442">
        <f t="shared" si="32"/>
        <v>33.666666666666664</v>
      </c>
      <c r="B442">
        <f t="shared" si="34"/>
        <v>2020</v>
      </c>
      <c r="C442">
        <f t="shared" si="31"/>
        <v>7.950056260209605E-8</v>
      </c>
      <c r="D442">
        <f t="shared" si="33"/>
        <v>79.500562602096053</v>
      </c>
    </row>
    <row r="443" spans="1:4">
      <c r="A443">
        <f t="shared" si="32"/>
        <v>33.75</v>
      </c>
      <c r="B443">
        <f t="shared" si="34"/>
        <v>2025</v>
      </c>
      <c r="C443">
        <f t="shared" si="31"/>
        <v>7.8175675395182027E-8</v>
      </c>
      <c r="D443">
        <f t="shared" si="33"/>
        <v>78.175675395182026</v>
      </c>
    </row>
    <row r="444" spans="1:4">
      <c r="A444">
        <f t="shared" si="32"/>
        <v>33.833333333333336</v>
      </c>
      <c r="B444">
        <f t="shared" si="34"/>
        <v>2030</v>
      </c>
      <c r="C444">
        <f t="shared" si="31"/>
        <v>7.6872867605741183E-8</v>
      </c>
      <c r="D444">
        <f t="shared" si="33"/>
        <v>76.872867605741177</v>
      </c>
    </row>
    <row r="445" spans="1:4">
      <c r="A445">
        <f t="shared" si="32"/>
        <v>33.916666666666664</v>
      </c>
      <c r="B445">
        <f t="shared" si="34"/>
        <v>2035</v>
      </c>
      <c r="C445">
        <f t="shared" si="31"/>
        <v>7.5591771277412087E-8</v>
      </c>
      <c r="D445">
        <f t="shared" si="33"/>
        <v>75.591771277412093</v>
      </c>
    </row>
    <row r="446" spans="1:4">
      <c r="A446">
        <f t="shared" si="32"/>
        <v>34</v>
      </c>
      <c r="B446">
        <f t="shared" si="34"/>
        <v>2040</v>
      </c>
      <c r="C446">
        <f t="shared" si="31"/>
        <v>7.4332024585873897E-8</v>
      </c>
      <c r="D446">
        <f t="shared" si="33"/>
        <v>74.332024585873896</v>
      </c>
    </row>
    <row r="447" spans="1:4">
      <c r="A447">
        <f t="shared" si="32"/>
        <v>34.083333333333336</v>
      </c>
      <c r="B447">
        <f t="shared" si="34"/>
        <v>2045</v>
      </c>
      <c r="C447">
        <f t="shared" si="31"/>
        <v>7.3093271736655113E-8</v>
      </c>
      <c r="D447">
        <f t="shared" si="33"/>
        <v>73.093271736655112</v>
      </c>
    </row>
    <row r="448" spans="1:4">
      <c r="A448">
        <f t="shared" si="32"/>
        <v>34.166666666666664</v>
      </c>
      <c r="B448">
        <f t="shared" si="34"/>
        <v>2050</v>
      </c>
      <c r="C448">
        <f t="shared" si="31"/>
        <v>7.1875162864645269E-8</v>
      </c>
      <c r="D448">
        <f t="shared" si="33"/>
        <v>71.875162864645276</v>
      </c>
    </row>
    <row r="449" spans="1:4">
      <c r="A449">
        <f t="shared" si="32"/>
        <v>34.25</v>
      </c>
      <c r="B449">
        <f t="shared" si="34"/>
        <v>2055</v>
      </c>
      <c r="C449">
        <f t="shared" si="31"/>
        <v>7.067735393528154E-8</v>
      </c>
      <c r="D449">
        <f t="shared" si="33"/>
        <v>70.677353935281545</v>
      </c>
    </row>
    <row r="450" spans="1:4">
      <c r="A450">
        <f t="shared" si="32"/>
        <v>34.333333333333336</v>
      </c>
      <c r="B450">
        <f t="shared" si="34"/>
        <v>2060</v>
      </c>
      <c r="C450">
        <f t="shared" si="31"/>
        <v>6.9499506647381711E-8</v>
      </c>
      <c r="D450">
        <f t="shared" si="33"/>
        <v>69.499506647381708</v>
      </c>
    </row>
    <row r="451" spans="1:4">
      <c r="A451">
        <f t="shared" si="32"/>
        <v>34.416666666666664</v>
      </c>
      <c r="B451">
        <f t="shared" si="34"/>
        <v>2065</v>
      </c>
      <c r="C451">
        <f t="shared" si="31"/>
        <v>6.8341288337596749E-8</v>
      </c>
      <c r="D451">
        <f t="shared" si="33"/>
        <v>68.341288337596751</v>
      </c>
    </row>
    <row r="452" spans="1:4">
      <c r="A452">
        <f t="shared" si="32"/>
        <v>34.5</v>
      </c>
      <c r="B452">
        <f t="shared" si="34"/>
        <v>2070</v>
      </c>
      <c r="C452">
        <f t="shared" si="31"/>
        <v>6.7202371886455599E-8</v>
      </c>
      <c r="D452">
        <f t="shared" si="33"/>
        <v>67.202371886455595</v>
      </c>
    </row>
    <row r="453" spans="1:4">
      <c r="A453">
        <f t="shared" si="32"/>
        <v>34.583333333333336</v>
      </c>
      <c r="B453">
        <f t="shared" si="34"/>
        <v>2075</v>
      </c>
      <c r="C453">
        <f t="shared" si="31"/>
        <v>6.6082435625975624E-8</v>
      </c>
      <c r="D453">
        <f t="shared" si="33"/>
        <v>66.08243562597562</v>
      </c>
    </row>
    <row r="454" spans="1:4">
      <c r="A454">
        <f t="shared" si="32"/>
        <v>34.666666666666664</v>
      </c>
      <c r="B454">
        <f t="shared" si="34"/>
        <v>2080</v>
      </c>
      <c r="C454">
        <f t="shared" si="31"/>
        <v>6.4981163248813017E-8</v>
      </c>
      <c r="D454">
        <f t="shared" si="33"/>
        <v>64.981163248813019</v>
      </c>
    </row>
    <row r="455" spans="1:4">
      <c r="A455">
        <f t="shared" si="32"/>
        <v>34.75</v>
      </c>
      <c r="B455">
        <f t="shared" si="34"/>
        <v>2085</v>
      </c>
      <c r="C455">
        <f t="shared" si="31"/>
        <v>6.3898243718926879E-8</v>
      </c>
      <c r="D455">
        <f t="shared" si="33"/>
        <v>63.898243718926878</v>
      </c>
    </row>
    <row r="456" spans="1:4">
      <c r="A456">
        <f t="shared" si="32"/>
        <v>34.833333333333336</v>
      </c>
      <c r="B456">
        <f t="shared" si="34"/>
        <v>2090</v>
      </c>
      <c r="C456">
        <f t="shared" si="31"/>
        <v>6.2833371183732405E-8</v>
      </c>
      <c r="D456">
        <f t="shared" si="33"/>
        <v>62.833371183732403</v>
      </c>
    </row>
    <row r="457" spans="1:4">
      <c r="A457">
        <f t="shared" si="32"/>
        <v>34.916666666666664</v>
      </c>
      <c r="B457">
        <f t="shared" si="34"/>
        <v>2095</v>
      </c>
      <c r="C457">
        <f t="shared" si="31"/>
        <v>6.1786244887717839E-8</v>
      </c>
      <c r="D457">
        <f t="shared" si="33"/>
        <v>61.786244887717842</v>
      </c>
    </row>
    <row r="458" spans="1:4">
      <c r="A458">
        <f t="shared" si="32"/>
        <v>35</v>
      </c>
      <c r="B458">
        <f t="shared" si="34"/>
        <v>2100</v>
      </c>
      <c r="C458">
        <f t="shared" si="31"/>
        <v>6.0756569087501089E-8</v>
      </c>
      <c r="D458">
        <f t="shared" si="33"/>
        <v>60.756569087501092</v>
      </c>
    </row>
    <row r="459" spans="1:4">
      <c r="A459">
        <f t="shared" si="32"/>
        <v>35.083333333333336</v>
      </c>
      <c r="B459">
        <f t="shared" si="34"/>
        <v>2105</v>
      </c>
      <c r="C459">
        <f t="shared" si="31"/>
        <v>5.9744052968301978E-8</v>
      </c>
      <c r="D459">
        <f t="shared" si="33"/>
        <v>59.744052968301979</v>
      </c>
    </row>
    <row r="460" spans="1:4">
      <c r="A460">
        <f t="shared" si="32"/>
        <v>35.166666666666664</v>
      </c>
      <c r="B460">
        <f t="shared" si="34"/>
        <v>2110</v>
      </c>
      <c r="C460">
        <f t="shared" si="31"/>
        <v>5.8748410561806483E-8</v>
      </c>
      <c r="D460">
        <f t="shared" si="33"/>
        <v>58.74841056180648</v>
      </c>
    </row>
    <row r="461" spans="1:4">
      <c r="A461">
        <f t="shared" si="32"/>
        <v>35.25</v>
      </c>
      <c r="B461">
        <f t="shared" si="34"/>
        <v>2115</v>
      </c>
      <c r="C461">
        <f t="shared" si="31"/>
        <v>5.7769360665399604E-8</v>
      </c>
      <c r="D461">
        <f t="shared" si="33"/>
        <v>57.769360665399603</v>
      </c>
    </row>
    <row r="462" spans="1:4">
      <c r="A462">
        <f t="shared" si="32"/>
        <v>35.333333333333336</v>
      </c>
      <c r="B462">
        <f t="shared" si="34"/>
        <v>2120</v>
      </c>
      <c r="C462">
        <f t="shared" si="31"/>
        <v>5.680662676274452E-8</v>
      </c>
      <c r="D462">
        <f t="shared" si="33"/>
        <v>56.806626762744521</v>
      </c>
    </row>
    <row r="463" spans="1:4">
      <c r="A463">
        <f t="shared" si="32"/>
        <v>35.416666666666664</v>
      </c>
      <c r="B463">
        <f t="shared" si="34"/>
        <v>2125</v>
      </c>
      <c r="C463">
        <f t="shared" si="31"/>
        <v>5.5859936945685086E-8</v>
      </c>
      <c r="D463">
        <f t="shared" si="33"/>
        <v>55.859936945685085</v>
      </c>
    </row>
    <row r="464" spans="1:4">
      <c r="A464">
        <f t="shared" si="32"/>
        <v>35.5</v>
      </c>
      <c r="B464">
        <f t="shared" si="34"/>
        <v>2130</v>
      </c>
      <c r="C464">
        <f t="shared" si="31"/>
        <v>5.4929023837449913E-8</v>
      </c>
      <c r="D464">
        <f t="shared" si="33"/>
        <v>54.929023837449911</v>
      </c>
    </row>
    <row r="465" spans="1:4">
      <c r="A465">
        <f t="shared" si="32"/>
        <v>35.583333333333336</v>
      </c>
      <c r="B465">
        <f t="shared" si="34"/>
        <v>2135</v>
      </c>
      <c r="C465">
        <f t="shared" si="31"/>
        <v>5.4013624517136228E-8</v>
      </c>
      <c r="D465">
        <f t="shared" si="33"/>
        <v>54.013624517136229</v>
      </c>
    </row>
    <row r="466" spans="1:4">
      <c r="A466">
        <f t="shared" si="32"/>
        <v>35.666666666666664</v>
      </c>
      <c r="B466">
        <f t="shared" si="34"/>
        <v>2140</v>
      </c>
      <c r="C466">
        <f t="shared" si="31"/>
        <v>5.3113480445452325E-8</v>
      </c>
      <c r="D466">
        <f t="shared" si="33"/>
        <v>53.113480445452325</v>
      </c>
    </row>
    <row r="467" spans="1:4">
      <c r="A467">
        <f t="shared" si="32"/>
        <v>35.75</v>
      </c>
      <c r="B467">
        <f t="shared" si="34"/>
        <v>2145</v>
      </c>
      <c r="C467">
        <f t="shared" si="31"/>
        <v>5.2228337391697345E-8</v>
      </c>
      <c r="D467">
        <f t="shared" si="33"/>
        <v>52.228337391697345</v>
      </c>
    </row>
    <row r="468" spans="1:4">
      <c r="A468">
        <f t="shared" si="32"/>
        <v>35.833333333333336</v>
      </c>
      <c r="B468">
        <f t="shared" si="34"/>
        <v>2150</v>
      </c>
      <c r="C468">
        <f t="shared" si="31"/>
        <v>5.1357945361958111E-8</v>
      </c>
      <c r="D468">
        <f t="shared" si="33"/>
        <v>51.357945361958109</v>
      </c>
    </row>
    <row r="469" spans="1:4">
      <c r="A469">
        <f t="shared" si="32"/>
        <v>35.916666666666664</v>
      </c>
      <c r="B469">
        <f t="shared" si="34"/>
        <v>2155</v>
      </c>
      <c r="C469">
        <f t="shared" si="31"/>
        <v>5.0502058528502492E-8</v>
      </c>
      <c r="D469">
        <f t="shared" si="33"/>
        <v>50.502058528502495</v>
      </c>
    </row>
    <row r="470" spans="1:4">
      <c r="A470">
        <f t="shared" si="32"/>
        <v>36</v>
      </c>
      <c r="B470">
        <f t="shared" si="34"/>
        <v>2160</v>
      </c>
      <c r="C470">
        <f t="shared" si="31"/>
        <v>4.9660435160349464E-8</v>
      </c>
      <c r="D470">
        <f t="shared" si="33"/>
        <v>49.660435160349465</v>
      </c>
    </row>
    <row r="471" spans="1:4">
      <c r="A471">
        <f t="shared" si="32"/>
        <v>36.083333333333336</v>
      </c>
      <c r="B471">
        <f t="shared" si="34"/>
        <v>2165</v>
      </c>
      <c r="C471">
        <f t="shared" si="31"/>
        <v>4.8832837554996219E-8</v>
      </c>
      <c r="D471">
        <f t="shared" si="33"/>
        <v>48.832837554996217</v>
      </c>
    </row>
    <row r="472" spans="1:4">
      <c r="A472">
        <f t="shared" si="32"/>
        <v>36.166666666666664</v>
      </c>
      <c r="B472">
        <f t="shared" si="34"/>
        <v>2170</v>
      </c>
      <c r="C472">
        <f t="shared" si="31"/>
        <v>4.8019031971283027E-8</v>
      </c>
      <c r="D472">
        <f t="shared" si="33"/>
        <v>48.019031971283027</v>
      </c>
    </row>
    <row r="473" spans="1:4">
      <c r="A473">
        <f t="shared" si="32"/>
        <v>36.25</v>
      </c>
      <c r="B473">
        <f t="shared" si="34"/>
        <v>2175</v>
      </c>
      <c r="C473">
        <f t="shared" si="31"/>
        <v>4.7218788563376998E-8</v>
      </c>
      <c r="D473">
        <f t="shared" si="33"/>
        <v>47.218788563376997</v>
      </c>
    </row>
    <row r="474" spans="1:4">
      <c r="A474">
        <f t="shared" si="32"/>
        <v>36.333333333333336</v>
      </c>
      <c r="B474">
        <f t="shared" si="34"/>
        <v>2180</v>
      </c>
      <c r="C474">
        <f t="shared" si="31"/>
        <v>4.643188131585584E-8</v>
      </c>
      <c r="D474">
        <f t="shared" si="33"/>
        <v>46.43188131585584</v>
      </c>
    </row>
    <row r="475" spans="1:4">
      <c r="A475">
        <f t="shared" si="32"/>
        <v>36.416666666666664</v>
      </c>
      <c r="B475">
        <f t="shared" si="34"/>
        <v>2185</v>
      </c>
      <c r="C475">
        <f t="shared" si="31"/>
        <v>4.5658087979873762E-8</v>
      </c>
      <c r="D475">
        <f t="shared" si="33"/>
        <v>45.658087979873763</v>
      </c>
    </row>
    <row r="476" spans="1:4">
      <c r="A476">
        <f t="shared" si="32"/>
        <v>36.5</v>
      </c>
      <c r="B476">
        <f t="shared" si="34"/>
        <v>2190</v>
      </c>
      <c r="C476">
        <f t="shared" si="31"/>
        <v>4.4897190010390774E-8</v>
      </c>
      <c r="D476">
        <f t="shared" si="33"/>
        <v>44.897190010390773</v>
      </c>
    </row>
    <row r="477" spans="1:4">
      <c r="A477">
        <f t="shared" si="32"/>
        <v>36.583333333333336</v>
      </c>
      <c r="B477">
        <f t="shared" si="34"/>
        <v>2195</v>
      </c>
      <c r="C477">
        <f t="shared" si="31"/>
        <v>4.4148972504448412E-8</v>
      </c>
      <c r="D477">
        <f t="shared" si="33"/>
        <v>44.148972504448409</v>
      </c>
    </row>
    <row r="478" spans="1:4">
      <c r="A478">
        <f t="shared" si="32"/>
        <v>36.666666666666664</v>
      </c>
      <c r="B478">
        <f t="shared" si="34"/>
        <v>2200</v>
      </c>
      <c r="C478">
        <f t="shared" si="31"/>
        <v>4.3413224140473928E-8</v>
      </c>
      <c r="D478">
        <f t="shared" si="33"/>
        <v>43.413224140473929</v>
      </c>
    </row>
    <row r="479" spans="1:4">
      <c r="A479">
        <f t="shared" si="32"/>
        <v>36.75</v>
      </c>
      <c r="B479">
        <f t="shared" si="34"/>
        <v>2205</v>
      </c>
      <c r="C479">
        <f t="shared" si="31"/>
        <v>4.268973711859606E-8</v>
      </c>
      <c r="D479">
        <f t="shared" si="33"/>
        <v>42.689737118596057</v>
      </c>
    </row>
    <row r="480" spans="1:4">
      <c r="A480">
        <f t="shared" si="32"/>
        <v>36.833333333333336</v>
      </c>
      <c r="B480">
        <f t="shared" si="34"/>
        <v>2210</v>
      </c>
      <c r="C480">
        <f t="shared" ref="C480:C518" si="35">$I$36*EXP(-$I$32*(B480-1560))+(1/$I$32)*($I$33+$I$34*((B480-1560)-1/$I$32))</f>
        <v>4.1978307101955406E-8</v>
      </c>
      <c r="D480">
        <f t="shared" si="33"/>
        <v>41.978307101955409</v>
      </c>
    </row>
    <row r="481" spans="1:4">
      <c r="A481">
        <f t="shared" si="32"/>
        <v>36.916666666666664</v>
      </c>
      <c r="B481">
        <f t="shared" si="34"/>
        <v>2215</v>
      </c>
      <c r="C481">
        <f t="shared" si="35"/>
        <v>4.1278733158992855E-8</v>
      </c>
      <c r="D481">
        <f t="shared" si="33"/>
        <v>41.278733158992857</v>
      </c>
    </row>
    <row r="482" spans="1:4">
      <c r="A482">
        <f t="shared" si="32"/>
        <v>37</v>
      </c>
      <c r="B482">
        <f t="shared" si="34"/>
        <v>2220</v>
      </c>
      <c r="C482">
        <f t="shared" si="35"/>
        <v>4.0590817706699878E-8</v>
      </c>
      <c r="D482">
        <f t="shared" si="33"/>
        <v>40.59081770669988</v>
      </c>
    </row>
    <row r="483" spans="1:4">
      <c r="A483">
        <f t="shared" si="32"/>
        <v>37.083333333333336</v>
      </c>
      <c r="B483">
        <f t="shared" si="34"/>
        <v>2225</v>
      </c>
      <c r="C483">
        <f t="shared" si="35"/>
        <v>3.9914366454814414E-8</v>
      </c>
      <c r="D483">
        <f t="shared" si="33"/>
        <v>39.914366454814413</v>
      </c>
    </row>
    <row r="484" spans="1:4">
      <c r="A484">
        <f t="shared" si="32"/>
        <v>37.166666666666664</v>
      </c>
      <c r="B484">
        <f t="shared" si="34"/>
        <v>2230</v>
      </c>
      <c r="C484">
        <f t="shared" si="35"/>
        <v>3.9249188350946909E-8</v>
      </c>
      <c r="D484">
        <f t="shared" si="33"/>
        <v>39.249188350946909</v>
      </c>
    </row>
    <row r="485" spans="1:4">
      <c r="A485">
        <f t="shared" si="32"/>
        <v>37.25</v>
      </c>
      <c r="B485">
        <f t="shared" si="34"/>
        <v>2235</v>
      </c>
      <c r="C485">
        <f t="shared" si="35"/>
        <v>3.8595095526620682E-8</v>
      </c>
      <c r="D485">
        <f t="shared" si="33"/>
        <v>38.595095526620682</v>
      </c>
    </row>
    <row r="486" spans="1:4">
      <c r="A486">
        <f t="shared" si="32"/>
        <v>37.333333333333336</v>
      </c>
      <c r="B486">
        <f t="shared" si="34"/>
        <v>2240</v>
      </c>
      <c r="C486">
        <f t="shared" si="35"/>
        <v>3.7951903244211629E-8</v>
      </c>
      <c r="D486">
        <f t="shared" si="33"/>
        <v>37.951903244211628</v>
      </c>
    </row>
    <row r="487" spans="1:4">
      <c r="A487">
        <f t="shared" ref="A487:A518" si="36">B487/60</f>
        <v>37.416666666666664</v>
      </c>
      <c r="B487">
        <f t="shared" si="34"/>
        <v>2245</v>
      </c>
      <c r="C487">
        <f t="shared" si="35"/>
        <v>3.7319429844772196E-8</v>
      </c>
      <c r="D487">
        <f t="shared" ref="D487:D518" si="37">C487*10^9</f>
        <v>37.319429844772195</v>
      </c>
    </row>
    <row r="488" spans="1:4">
      <c r="A488">
        <f t="shared" si="36"/>
        <v>37.5</v>
      </c>
      <c r="B488">
        <f t="shared" si="34"/>
        <v>2250</v>
      </c>
      <c r="C488">
        <f t="shared" si="35"/>
        <v>3.6697496696724761E-8</v>
      </c>
      <c r="D488">
        <f t="shared" si="37"/>
        <v>36.697496696724762</v>
      </c>
    </row>
    <row r="489" spans="1:4">
      <c r="A489">
        <f t="shared" si="36"/>
        <v>37.583333333333336</v>
      </c>
      <c r="B489">
        <f t="shared" si="34"/>
        <v>2255</v>
      </c>
      <c r="C489">
        <f t="shared" si="35"/>
        <v>3.6085928145410146E-8</v>
      </c>
      <c r="D489">
        <f t="shared" si="37"/>
        <v>36.085928145410143</v>
      </c>
    </row>
    <row r="490" spans="1:4">
      <c r="A490">
        <f t="shared" si="36"/>
        <v>37.666666666666664</v>
      </c>
      <c r="B490">
        <f t="shared" ref="B490:B518" si="38">B489+$J$31/372</f>
        <v>2260</v>
      </c>
      <c r="C490">
        <f t="shared" si="35"/>
        <v>3.5484551463476929E-8</v>
      </c>
      <c r="D490">
        <f t="shared" si="37"/>
        <v>35.484551463476926</v>
      </c>
    </row>
    <row r="491" spans="1:4">
      <c r="A491">
        <f t="shared" si="36"/>
        <v>37.75</v>
      </c>
      <c r="B491">
        <f t="shared" si="38"/>
        <v>2265</v>
      </c>
      <c r="C491">
        <f t="shared" si="35"/>
        <v>3.4893196802097409E-8</v>
      </c>
      <c r="D491">
        <f t="shared" si="37"/>
        <v>34.893196802097407</v>
      </c>
    </row>
    <row r="492" spans="1:4">
      <c r="A492">
        <f t="shared" si="36"/>
        <v>37.833333333333336</v>
      </c>
      <c r="B492">
        <f t="shared" si="38"/>
        <v>2270</v>
      </c>
      <c r="C492">
        <f t="shared" si="35"/>
        <v>3.431169714299672E-8</v>
      </c>
      <c r="D492">
        <f t="shared" si="37"/>
        <v>34.311697142996721</v>
      </c>
    </row>
    <row r="493" spans="1:4">
      <c r="A493">
        <f t="shared" si="36"/>
        <v>37.916666666666664</v>
      </c>
      <c r="B493">
        <f t="shared" si="38"/>
        <v>2275</v>
      </c>
      <c r="C493">
        <f t="shared" si="35"/>
        <v>3.3739888251281192E-8</v>
      </c>
      <c r="D493">
        <f t="shared" si="37"/>
        <v>33.739888251281194</v>
      </c>
    </row>
    <row r="494" spans="1:4">
      <c r="A494">
        <f t="shared" si="36"/>
        <v>38</v>
      </c>
      <c r="B494">
        <f t="shared" si="38"/>
        <v>2280</v>
      </c>
      <c r="C494">
        <f t="shared" si="35"/>
        <v>3.317760862905305E-8</v>
      </c>
      <c r="D494">
        <f t="shared" si="37"/>
        <v>33.177608629053047</v>
      </c>
    </row>
    <row r="495" spans="1:4">
      <c r="A495">
        <f t="shared" si="36"/>
        <v>38.083333333333336</v>
      </c>
      <c r="B495">
        <f t="shared" si="38"/>
        <v>2285</v>
      </c>
      <c r="C495">
        <f t="shared" si="35"/>
        <v>3.2624699469797946E-8</v>
      </c>
      <c r="D495">
        <f t="shared" si="37"/>
        <v>32.624699469797946</v>
      </c>
    </row>
    <row r="496" spans="1:4">
      <c r="A496">
        <f t="shared" si="36"/>
        <v>38.166666666666664</v>
      </c>
      <c r="B496">
        <f t="shared" si="38"/>
        <v>2290</v>
      </c>
      <c r="C496">
        <f t="shared" si="35"/>
        <v>3.2081004613532727E-8</v>
      </c>
      <c r="D496">
        <f t="shared" si="37"/>
        <v>32.081004613532727</v>
      </c>
    </row>
    <row r="497" spans="1:4">
      <c r="A497">
        <f t="shared" si="36"/>
        <v>38.25</v>
      </c>
      <c r="B497">
        <f t="shared" si="38"/>
        <v>2295</v>
      </c>
      <c r="C497">
        <f t="shared" si="35"/>
        <v>3.1546370502700676E-8</v>
      </c>
      <c r="D497">
        <f t="shared" si="37"/>
        <v>31.546370502700675</v>
      </c>
    </row>
    <row r="498" spans="1:4">
      <c r="A498">
        <f t="shared" si="36"/>
        <v>38.333333333333336</v>
      </c>
      <c r="B498">
        <f t="shared" si="38"/>
        <v>2300</v>
      </c>
      <c r="C498">
        <f t="shared" si="35"/>
        <v>3.1020646138801678E-8</v>
      </c>
      <c r="D498">
        <f t="shared" si="37"/>
        <v>31.020646138801677</v>
      </c>
    </row>
    <row r="499" spans="1:4">
      <c r="A499">
        <f t="shared" si="36"/>
        <v>38.416666666666664</v>
      </c>
      <c r="B499">
        <f t="shared" si="38"/>
        <v>2305</v>
      </c>
      <c r="C499">
        <f t="shared" si="35"/>
        <v>3.0503683039745295E-8</v>
      </c>
      <c r="D499">
        <f t="shared" si="37"/>
        <v>30.503683039745294</v>
      </c>
    </row>
    <row r="500" spans="1:4">
      <c r="A500">
        <f t="shared" si="36"/>
        <v>38.5</v>
      </c>
      <c r="B500">
        <f t="shared" si="38"/>
        <v>2310</v>
      </c>
      <c r="C500">
        <f t="shared" si="35"/>
        <v>2.9995335197914386E-8</v>
      </c>
      <c r="D500">
        <f t="shared" si="37"/>
        <v>29.995335197914386</v>
      </c>
    </row>
    <row r="501" spans="1:4">
      <c r="A501">
        <f t="shared" si="36"/>
        <v>38.583333333333336</v>
      </c>
      <c r="B501">
        <f t="shared" si="38"/>
        <v>2315</v>
      </c>
      <c r="C501">
        <f t="shared" si="35"/>
        <v>2.9495459038927716E-8</v>
      </c>
      <c r="D501">
        <f t="shared" si="37"/>
        <v>29.495459038927716</v>
      </c>
    </row>
    <row r="502" spans="1:4">
      <c r="A502">
        <f t="shared" si="36"/>
        <v>38.666666666666664</v>
      </c>
      <c r="B502">
        <f t="shared" si="38"/>
        <v>2320</v>
      </c>
      <c r="C502">
        <f t="shared" si="35"/>
        <v>2.9003913381089793E-8</v>
      </c>
      <c r="D502">
        <f t="shared" si="37"/>
        <v>29.003913381089792</v>
      </c>
    </row>
    <row r="503" spans="1:4">
      <c r="A503">
        <f t="shared" si="36"/>
        <v>38.75</v>
      </c>
      <c r="B503">
        <f t="shared" si="38"/>
        <v>2325</v>
      </c>
      <c r="C503">
        <f t="shared" si="35"/>
        <v>2.8520559395516426E-8</v>
      </c>
      <c r="D503">
        <f t="shared" si="37"/>
        <v>28.520559395516425</v>
      </c>
    </row>
    <row r="504" spans="1:4">
      <c r="A504">
        <f t="shared" si="36"/>
        <v>38.833333333333336</v>
      </c>
      <c r="B504">
        <f t="shared" si="38"/>
        <v>2330</v>
      </c>
      <c r="C504">
        <f t="shared" si="35"/>
        <v>2.8045260566924797E-8</v>
      </c>
      <c r="D504">
        <f t="shared" si="37"/>
        <v>28.045260566924796</v>
      </c>
    </row>
    <row r="505" spans="1:4">
      <c r="A505">
        <f t="shared" si="36"/>
        <v>38.916666666666664</v>
      </c>
      <c r="B505">
        <f t="shared" si="38"/>
        <v>2335</v>
      </c>
      <c r="C505">
        <f t="shared" si="35"/>
        <v>2.7577882655077046E-8</v>
      </c>
      <c r="D505">
        <f t="shared" si="37"/>
        <v>27.577882655077048</v>
      </c>
    </row>
    <row r="506" spans="1:4">
      <c r="A506">
        <f t="shared" si="36"/>
        <v>39</v>
      </c>
      <c r="B506">
        <f t="shared" si="38"/>
        <v>2340</v>
      </c>
      <c r="C506">
        <f t="shared" si="35"/>
        <v>2.7118293656866301E-8</v>
      </c>
      <c r="D506">
        <f t="shared" si="37"/>
        <v>27.1182936568663</v>
      </c>
    </row>
    <row r="507" spans="1:4">
      <c r="A507">
        <f t="shared" si="36"/>
        <v>39.083333333333336</v>
      </c>
      <c r="B507">
        <f t="shared" si="38"/>
        <v>2345</v>
      </c>
      <c r="C507">
        <f t="shared" si="35"/>
        <v>2.6666363769034628E-8</v>
      </c>
      <c r="D507">
        <f t="shared" si="37"/>
        <v>26.666363769034628</v>
      </c>
    </row>
    <row r="508" spans="1:4">
      <c r="A508">
        <f t="shared" si="36"/>
        <v>39.166666666666664</v>
      </c>
      <c r="B508">
        <f t="shared" si="38"/>
        <v>2350</v>
      </c>
      <c r="C508">
        <f t="shared" si="35"/>
        <v>2.6221965351512258E-8</v>
      </c>
      <c r="D508">
        <f t="shared" si="37"/>
        <v>26.221965351512257</v>
      </c>
    </row>
    <row r="509" spans="1:4">
      <c r="A509">
        <f t="shared" si="36"/>
        <v>39.25</v>
      </c>
      <c r="B509">
        <f t="shared" si="38"/>
        <v>2355</v>
      </c>
      <c r="C509">
        <f t="shared" si="35"/>
        <v>2.5784972891367744E-8</v>
      </c>
      <c r="D509">
        <f t="shared" si="37"/>
        <v>25.784972891367744</v>
      </c>
    </row>
    <row r="510" spans="1:4">
      <c r="A510">
        <f t="shared" si="36"/>
        <v>39.333333333333336</v>
      </c>
      <c r="B510">
        <f t="shared" si="38"/>
        <v>2360</v>
      </c>
      <c r="C510">
        <f t="shared" si="35"/>
        <v>2.5355262967359015E-8</v>
      </c>
      <c r="D510">
        <f t="shared" si="37"/>
        <v>25.355262967359014</v>
      </c>
    </row>
    <row r="511" spans="1:4">
      <c r="A511">
        <f t="shared" si="36"/>
        <v>39.416666666666664</v>
      </c>
      <c r="B511">
        <f t="shared" si="38"/>
        <v>2365</v>
      </c>
      <c r="C511">
        <f t="shared" si="35"/>
        <v>2.4932714215074973E-8</v>
      </c>
      <c r="D511">
        <f t="shared" si="37"/>
        <v>24.932714215074974</v>
      </c>
    </row>
    <row r="512" spans="1:4">
      <c r="A512">
        <f t="shared" si="36"/>
        <v>39.5</v>
      </c>
      <c r="B512">
        <f t="shared" si="38"/>
        <v>2370</v>
      </c>
      <c r="C512">
        <f t="shared" si="35"/>
        <v>2.4517207292658231E-8</v>
      </c>
      <c r="D512">
        <f t="shared" si="37"/>
        <v>24.517207292658231</v>
      </c>
    </row>
    <row r="513" spans="1:4">
      <c r="A513">
        <f t="shared" si="36"/>
        <v>39.583333333333336</v>
      </c>
      <c r="B513">
        <f t="shared" si="38"/>
        <v>2375</v>
      </c>
      <c r="C513">
        <f t="shared" si="35"/>
        <v>2.410862484709896E-8</v>
      </c>
      <c r="D513">
        <f t="shared" si="37"/>
        <v>24.108624847098959</v>
      </c>
    </row>
    <row r="514" spans="1:4">
      <c r="A514">
        <f t="shared" si="36"/>
        <v>39.666666666666664</v>
      </c>
      <c r="B514">
        <f t="shared" si="38"/>
        <v>2380</v>
      </c>
      <c r="C514">
        <f t="shared" si="35"/>
        <v>2.3706851481090495E-8</v>
      </c>
      <c r="D514">
        <f t="shared" si="37"/>
        <v>23.706851481090496</v>
      </c>
    </row>
    <row r="515" spans="1:4">
      <c r="A515">
        <f t="shared" si="36"/>
        <v>39.75</v>
      </c>
      <c r="B515">
        <f t="shared" si="38"/>
        <v>2385</v>
      </c>
      <c r="C515">
        <f t="shared" si="35"/>
        <v>2.3311773720437267E-8</v>
      </c>
      <c r="D515">
        <f t="shared" si="37"/>
        <v>23.311773720437266</v>
      </c>
    </row>
    <row r="516" spans="1:4">
      <c r="A516">
        <f t="shared" si="36"/>
        <v>39.833333333333336</v>
      </c>
      <c r="B516">
        <f t="shared" si="38"/>
        <v>2390</v>
      </c>
      <c r="C516">
        <f t="shared" si="35"/>
        <v>2.2923279982005939E-8</v>
      </c>
      <c r="D516">
        <f t="shared" si="37"/>
        <v>22.923279982005941</v>
      </c>
    </row>
    <row r="517" spans="1:4">
      <c r="A517">
        <f t="shared" si="36"/>
        <v>39.916666666666664</v>
      </c>
      <c r="B517">
        <f t="shared" si="38"/>
        <v>2395</v>
      </c>
      <c r="C517">
        <f t="shared" si="35"/>
        <v>2.2541260542210585E-8</v>
      </c>
      <c r="D517">
        <f t="shared" si="37"/>
        <v>22.541260542210583</v>
      </c>
    </row>
    <row r="518" spans="1:4">
      <c r="A518">
        <f t="shared" si="36"/>
        <v>40</v>
      </c>
      <c r="B518" s="16">
        <f t="shared" si="38"/>
        <v>2400</v>
      </c>
      <c r="C518">
        <f t="shared" si="35"/>
        <v>2.2165607506023099E-8</v>
      </c>
      <c r="D518">
        <f t="shared" si="37"/>
        <v>22.1656075060231</v>
      </c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DO518"/>
  <sheetViews>
    <sheetView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875" bestFit="1" customWidth="1"/>
    <col min="4" max="4" width="12.875" customWidth="1"/>
    <col min="5" max="7" width="12.375" bestFit="1" customWidth="1"/>
    <col min="8" max="8" width="14.375" customWidth="1"/>
    <col min="9" max="10" width="12.375" bestFit="1" customWidth="1"/>
    <col min="11" max="11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165.46</v>
      </c>
      <c r="C11" s="13"/>
      <c r="D11" s="13">
        <v>165.46</v>
      </c>
      <c r="E11" s="13">
        <v>165.46</v>
      </c>
      <c r="F11" s="13">
        <v>165.46</v>
      </c>
      <c r="G11" s="13">
        <v>165.46</v>
      </c>
      <c r="H11" s="13">
        <v>165.46</v>
      </c>
      <c r="I11" s="13">
        <v>165.46</v>
      </c>
      <c r="J11" s="13">
        <v>165.46</v>
      </c>
      <c r="K11" s="13">
        <v>165.46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/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>
        <v>0.5</v>
      </c>
      <c r="K12">
        <v>0.5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/>
      <c r="D13" s="13">
        <f>1/180</f>
        <v>5.5555555555555558E-3</v>
      </c>
      <c r="E13" s="13">
        <f t="shared" ref="E13:K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>
        <f t="shared" si="0"/>
        <v>5.5555555555555558E-3</v>
      </c>
      <c r="K13" s="13">
        <f t="shared" si="0"/>
        <v>5.5555555555555558E-3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>
        <v>0.01</v>
      </c>
      <c r="K14">
        <v>0.01</v>
      </c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/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>
        <v>1</v>
      </c>
      <c r="K15">
        <v>1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13">
        <v>0.9</v>
      </c>
      <c r="C16" s="14"/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>
        <v>0.9</v>
      </c>
      <c r="K16">
        <v>0.9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/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>
        <v>0.9</v>
      </c>
      <c r="K17">
        <v>0.9</v>
      </c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/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>
        <v>0.9</v>
      </c>
      <c r="K18">
        <v>0.9</v>
      </c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/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>
        <v>0.9</v>
      </c>
      <c r="K19">
        <v>0.9</v>
      </c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 s="23">
        <f>5.84*10^-11</f>
        <v>5.84E-11</v>
      </c>
      <c r="C20" s="14"/>
      <c r="D20" s="23">
        <f t="shared" ref="D20:K20" si="1">5.84*10^-11</f>
        <v>5.84E-11</v>
      </c>
      <c r="E20" s="23">
        <f t="shared" si="1"/>
        <v>5.84E-11</v>
      </c>
      <c r="F20" s="23">
        <f t="shared" si="1"/>
        <v>5.84E-11</v>
      </c>
      <c r="G20" s="23">
        <f t="shared" si="1"/>
        <v>5.84E-11</v>
      </c>
      <c r="H20" s="23">
        <f t="shared" si="1"/>
        <v>5.84E-11</v>
      </c>
      <c r="I20" s="23">
        <f t="shared" si="1"/>
        <v>5.84E-11</v>
      </c>
      <c r="J20" s="23">
        <f t="shared" si="1"/>
        <v>5.84E-11</v>
      </c>
      <c r="K20" s="23">
        <f t="shared" si="1"/>
        <v>5.84E-11</v>
      </c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10</v>
      </c>
      <c r="B21" s="13">
        <v>0</v>
      </c>
      <c r="C21" s="13"/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27">
        <v>0</v>
      </c>
      <c r="C22" s="21"/>
      <c r="D22" s="23">
        <v>0</v>
      </c>
      <c r="E22" s="23">
        <f>(2/13*6*3.66*10^-8)</f>
        <v>3.3784615384615388E-8</v>
      </c>
      <c r="F22" s="23">
        <f>(2/13*6*3.66*10^-8)</f>
        <v>3.3784615384615388E-8</v>
      </c>
      <c r="G22" s="23">
        <f>(3/13*6*3.66*10^-8)</f>
        <v>5.0676923076923082E-8</v>
      </c>
      <c r="H22" s="23">
        <f>(3/13*6*3.66*10^-8)</f>
        <v>5.0676923076923082E-8</v>
      </c>
      <c r="I22" s="23">
        <v>0</v>
      </c>
      <c r="J22" s="23">
        <v>0</v>
      </c>
      <c r="K22" s="23">
        <v>0</v>
      </c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10</v>
      </c>
      <c r="B23" s="27">
        <v>0</v>
      </c>
      <c r="C23" s="21"/>
      <c r="D23" s="23">
        <f>(2/13*6*3.66*10^-8)/120</f>
        <v>2.8153846153846154E-10</v>
      </c>
      <c r="E23" s="23">
        <v>0</v>
      </c>
      <c r="F23" s="28">
        <f>(6/26*3.66*10^-8)*1/120</f>
        <v>7.0384615384615386E-11</v>
      </c>
      <c r="G23" s="23">
        <v>0</v>
      </c>
      <c r="H23" s="23">
        <f>(-3/13*6*3.66*10^-8)/120</f>
        <v>-4.2230769230769237E-10</v>
      </c>
      <c r="I23" s="23">
        <v>0</v>
      </c>
      <c r="J23" s="23">
        <v>0</v>
      </c>
      <c r="K23" s="23">
        <v>0</v>
      </c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27">
        <v>0.5</v>
      </c>
      <c r="C24" s="27"/>
      <c r="D24" s="23">
        <v>0.5</v>
      </c>
      <c r="E24" s="23">
        <v>0.5</v>
      </c>
      <c r="F24" s="23">
        <v>0.5</v>
      </c>
      <c r="G24" s="23">
        <v>0.5</v>
      </c>
      <c r="H24" s="23">
        <v>0.5</v>
      </c>
      <c r="I24" s="23">
        <v>0.5</v>
      </c>
      <c r="J24" s="23">
        <v>0.5</v>
      </c>
      <c r="K24" s="23">
        <v>0.5</v>
      </c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 s="23">
        <v>0</v>
      </c>
      <c r="C25" s="27"/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f>2*10^-10</f>
        <v>2.0000000000000001E-10</v>
      </c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10</v>
      </c>
      <c r="B26" s="23">
        <v>0</v>
      </c>
      <c r="C26" s="27"/>
      <c r="D26" s="23">
        <v>0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  <c r="J26" s="23">
        <f>2*10^-10/60</f>
        <v>3.3333333333333335E-12</v>
      </c>
      <c r="K26" s="23">
        <v>0</v>
      </c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23">
        <f>1*10^-10</f>
        <v>1E-10</v>
      </c>
      <c r="C27" s="13"/>
      <c r="D27">
        <f>1*10^-10</f>
        <v>1E-10</v>
      </c>
      <c r="E27">
        <f t="shared" ref="E27:K27" si="2">1*10^-10</f>
        <v>1E-10</v>
      </c>
      <c r="F27">
        <f t="shared" si="2"/>
        <v>1E-10</v>
      </c>
      <c r="G27">
        <f t="shared" si="2"/>
        <v>1E-10</v>
      </c>
      <c r="H27">
        <f t="shared" si="2"/>
        <v>1E-10</v>
      </c>
      <c r="I27">
        <f t="shared" si="2"/>
        <v>1E-10</v>
      </c>
      <c r="J27">
        <f t="shared" si="2"/>
        <v>1E-10</v>
      </c>
      <c r="K27">
        <f t="shared" si="2"/>
        <v>1E-10</v>
      </c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10</v>
      </c>
      <c r="B28" s="13">
        <v>0</v>
      </c>
      <c r="C28" s="13"/>
      <c r="D28">
        <v>0</v>
      </c>
      <c r="E28">
        <v>0</v>
      </c>
      <c r="F28">
        <v>0</v>
      </c>
      <c r="G28">
        <v>0</v>
      </c>
      <c r="H28">
        <v>0</v>
      </c>
      <c r="I28" s="13">
        <v>0</v>
      </c>
      <c r="J28" s="13">
        <v>0</v>
      </c>
      <c r="K28" s="13">
        <v>0</v>
      </c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24</v>
      </c>
      <c r="B30" s="22">
        <v>0</v>
      </c>
      <c r="C30" s="11"/>
      <c r="D30" s="22">
        <v>1</v>
      </c>
      <c r="E30" s="22">
        <v>2</v>
      </c>
      <c r="F30" s="22">
        <v>3</v>
      </c>
      <c r="G30" s="22">
        <v>4</v>
      </c>
      <c r="H30" s="22">
        <v>5</v>
      </c>
      <c r="I30" s="22">
        <v>6</v>
      </c>
      <c r="J30" s="22">
        <v>7</v>
      </c>
      <c r="K30" s="22">
        <v>8</v>
      </c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13</v>
      </c>
      <c r="B31">
        <v>0</v>
      </c>
      <c r="D31">
        <v>120</v>
      </c>
      <c r="E31" s="23">
        <v>240</v>
      </c>
      <c r="F31" s="23">
        <v>360</v>
      </c>
      <c r="G31" s="23">
        <v>480</v>
      </c>
      <c r="H31" s="23">
        <v>720</v>
      </c>
      <c r="I31" s="23">
        <v>840</v>
      </c>
      <c r="J31">
        <v>1020</v>
      </c>
      <c r="K31">
        <v>1080</v>
      </c>
    </row>
    <row r="32" spans="1:119">
      <c r="A32" s="10" t="s">
        <v>14</v>
      </c>
      <c r="B32">
        <f>B13*(1+B14-B12*B18*B16*B15)</f>
        <v>3.3611111111111112E-3</v>
      </c>
      <c r="D32">
        <f>D13*(1+D14-D12*D18*D16*D15)</f>
        <v>3.3611111111111112E-3</v>
      </c>
      <c r="E32">
        <f t="shared" ref="E32:K32" si="3">E13*(1+E14-E12*E18*E16*E15)</f>
        <v>3.3611111111111112E-3</v>
      </c>
      <c r="F32">
        <f t="shared" si="3"/>
        <v>3.3611111111111112E-3</v>
      </c>
      <c r="G32">
        <f t="shared" si="3"/>
        <v>3.3611111111111112E-3</v>
      </c>
      <c r="H32">
        <f t="shared" si="3"/>
        <v>3.3611111111111112E-3</v>
      </c>
      <c r="I32">
        <f t="shared" si="3"/>
        <v>3.3611111111111112E-3</v>
      </c>
      <c r="J32">
        <f t="shared" si="3"/>
        <v>3.3611111111111112E-3</v>
      </c>
      <c r="K32">
        <f t="shared" si="3"/>
        <v>3.3611111111111112E-3</v>
      </c>
    </row>
    <row r="33" spans="1:11">
      <c r="A33" s="10" t="s">
        <v>11</v>
      </c>
      <c r="B33">
        <f>1/B11*(B20+B22*B24*B15+(1-B12)*(B25+B27)*B19*B17*B15)</f>
        <v>5.977275474434908E-13</v>
      </c>
      <c r="D33">
        <f t="shared" ref="D33:K33" si="4">1/D11*(D20+D22*D24*D15+(1-D12)*(D25+D27)*D19*D17*D15)</f>
        <v>5.977275474434908E-13</v>
      </c>
      <c r="E33">
        <f t="shared" si="4"/>
        <v>1.0269072701745251E-10</v>
      </c>
      <c r="F33">
        <f t="shared" si="4"/>
        <v>1.0269072701745251E-10</v>
      </c>
      <c r="G33">
        <f t="shared" si="4"/>
        <v>1.5373722675245704E-10</v>
      </c>
      <c r="H33">
        <f t="shared" si="4"/>
        <v>1.5373722675245704E-10</v>
      </c>
      <c r="I33">
        <f t="shared" si="4"/>
        <v>5.977275474434908E-13</v>
      </c>
      <c r="J33">
        <f t="shared" si="4"/>
        <v>5.977275474434908E-13</v>
      </c>
      <c r="K33">
        <f t="shared" si="4"/>
        <v>1.087271848180829E-12</v>
      </c>
    </row>
    <row r="34" spans="1:11">
      <c r="A34" s="10" t="s">
        <v>12</v>
      </c>
      <c r="B34">
        <f>1/B11*(B21+B23*B24*B15+(1-B12)*(B26+B28)*B19*B17*B15)</f>
        <v>0</v>
      </c>
      <c r="D34">
        <f t="shared" ref="D34:K34" si="5">1/D11*(D21+D23*D24*D15+(1-D12)*(D26+D28)*D19*D17*D15)</f>
        <v>8.5077499558340844E-13</v>
      </c>
      <c r="E34">
        <f t="shared" si="5"/>
        <v>0</v>
      </c>
      <c r="F34">
        <f t="shared" si="5"/>
        <v>2.1269374889585211E-13</v>
      </c>
      <c r="G34">
        <f t="shared" si="5"/>
        <v>0</v>
      </c>
      <c r="H34">
        <f t="shared" si="5"/>
        <v>-1.2761624933751128E-12</v>
      </c>
      <c r="I34">
        <f t="shared" si="5"/>
        <v>0</v>
      </c>
      <c r="J34">
        <f t="shared" si="5"/>
        <v>8.1590716789556381E-15</v>
      </c>
      <c r="K34">
        <f t="shared" si="5"/>
        <v>0</v>
      </c>
    </row>
    <row r="35" spans="1:11">
      <c r="A35" s="10" t="s">
        <v>15</v>
      </c>
      <c r="B35">
        <f>0.1*10^-9</f>
        <v>1.0000000000000002E-10</v>
      </c>
      <c r="C35" s="14"/>
      <c r="D35" s="23">
        <f>C63</f>
        <v>1.2583469407683283E-10</v>
      </c>
      <c r="E35" s="23">
        <f>C105</f>
        <v>5.5218926016971069E-9</v>
      </c>
      <c r="F35" s="23">
        <f>C129</f>
        <v>1.38298548838599E-8</v>
      </c>
      <c r="G35" s="23">
        <f>C153</f>
        <v>2.0725015641419316E-8</v>
      </c>
      <c r="H35" s="23">
        <f>C201</f>
        <v>3.4574727561031736E-8</v>
      </c>
      <c r="I35" s="23">
        <f>C225</f>
        <v>3.021240363034646E-8</v>
      </c>
      <c r="J35" s="23">
        <f>C261</f>
        <v>1.6578945432069701E-8</v>
      </c>
      <c r="K35" s="23">
        <f>C273</f>
        <v>1.359731412896458E-8</v>
      </c>
    </row>
    <row r="36" spans="1:11">
      <c r="A36" s="10" t="s">
        <v>19</v>
      </c>
      <c r="B36">
        <f>B35-(1/B32)*(B33-B34/B32)</f>
        <v>-7.7836295107154269E-11</v>
      </c>
      <c r="D36">
        <f>D35-(1/D32)*(D33-D34/D32)</f>
        <v>7.5257362122492478E-8</v>
      </c>
      <c r="E36">
        <f t="shared" ref="E36:H36" si="6">E35-(1/E32)*(E33-E34/E32)</f>
        <v>-2.5030720395230911E-8</v>
      </c>
      <c r="F36">
        <f t="shared" si="6"/>
        <v>2.1045828178125824E-9</v>
      </c>
      <c r="G36">
        <f t="shared" si="6"/>
        <v>-2.501498570641914E-8</v>
      </c>
      <c r="H36">
        <f t="shared" si="6"/>
        <v>-1.2412931937209094E-7</v>
      </c>
      <c r="I36">
        <f>I35-(1/I32)*(I33-I34/I32)</f>
        <v>3.0034567335239304E-8</v>
      </c>
      <c r="J36">
        <f>J35-(1/J32)*(J33-J34/J32)</f>
        <v>1.7123338280868461E-8</v>
      </c>
      <c r="K36">
        <f>K35-(1/K32)*(K33-K34/K32)</f>
        <v>1.3273828289836399E-8</v>
      </c>
    </row>
    <row r="38" spans="1:11">
      <c r="A38" s="17"/>
      <c r="B38" s="17" t="s">
        <v>17</v>
      </c>
      <c r="C38" s="17" t="s">
        <v>18</v>
      </c>
      <c r="D38" s="17" t="s">
        <v>20</v>
      </c>
      <c r="E38" s="17" t="s">
        <v>21</v>
      </c>
    </row>
    <row r="39" spans="1:11">
      <c r="B39" s="16">
        <v>0</v>
      </c>
      <c r="C39" s="16">
        <f>B35</f>
        <v>1.0000000000000002E-10</v>
      </c>
      <c r="D39" s="13">
        <f>B39/60</f>
        <v>0</v>
      </c>
      <c r="E39">
        <f t="shared" ref="E39:E102" si="7">C39*10^9</f>
        <v>0.10000000000000002</v>
      </c>
    </row>
    <row r="40" spans="1:11">
      <c r="B40">
        <f>B39+5</f>
        <v>5</v>
      </c>
      <c r="C40">
        <f>$B$36*EXP(-$B$32*B40)+(1/$B$32)*($B$33+$B$34*(B40-1/$B$32))</f>
        <v>1.0129715197283819E-10</v>
      </c>
      <c r="D40" s="13">
        <f t="shared" ref="D40:D103" si="8">B40/60</f>
        <v>8.3333333333333329E-2</v>
      </c>
      <c r="E40">
        <f t="shared" si="7"/>
        <v>0.10129715197283819</v>
      </c>
    </row>
    <row r="41" spans="1:11">
      <c r="B41">
        <f>B40+5</f>
        <v>10</v>
      </c>
      <c r="C41">
        <f t="shared" ref="C41:C63" si="9">$B$36*EXP(-$B$32*B41)+(1/$B$32)*($B$33+$B$34*(B41-1/$B$32))</f>
        <v>1.0257268673948327E-10</v>
      </c>
      <c r="D41" s="13">
        <f t="shared" si="8"/>
        <v>0.16666666666666666</v>
      </c>
      <c r="E41">
        <f t="shared" si="7"/>
        <v>0.10257268673948328</v>
      </c>
    </row>
    <row r="42" spans="1:11">
      <c r="B42">
        <f t="shared" ref="B42:B63" si="10">B41+5</f>
        <v>15</v>
      </c>
      <c r="C42">
        <f t="shared" si="9"/>
        <v>1.0382696455348565E-10</v>
      </c>
      <c r="D42" s="13">
        <f t="shared" si="8"/>
        <v>0.25</v>
      </c>
      <c r="E42">
        <f t="shared" si="7"/>
        <v>0.10382696455348565</v>
      </c>
    </row>
    <row r="43" spans="1:11">
      <c r="B43">
        <f t="shared" si="10"/>
        <v>20</v>
      </c>
      <c r="C43">
        <f t="shared" si="9"/>
        <v>1.0506033966472343E-10</v>
      </c>
      <c r="D43" s="13">
        <f t="shared" si="8"/>
        <v>0.33333333333333331</v>
      </c>
      <c r="E43">
        <f t="shared" si="7"/>
        <v>0.10506033966472343</v>
      </c>
    </row>
    <row r="44" spans="1:11">
      <c r="B44">
        <f t="shared" si="10"/>
        <v>25</v>
      </c>
      <c r="C44">
        <f t="shared" si="9"/>
        <v>1.0627316041945455E-10</v>
      </c>
      <c r="D44" s="13">
        <f t="shared" si="8"/>
        <v>0.41666666666666669</v>
      </c>
      <c r="E44">
        <f t="shared" si="7"/>
        <v>0.10627316041945455</v>
      </c>
    </row>
    <row r="45" spans="1:11">
      <c r="B45">
        <f t="shared" si="10"/>
        <v>30</v>
      </c>
      <c r="C45">
        <f t="shared" si="9"/>
        <v>1.0746576935870122E-10</v>
      </c>
      <c r="D45" s="13">
        <f t="shared" si="8"/>
        <v>0.5</v>
      </c>
      <c r="E45">
        <f t="shared" si="7"/>
        <v>0.10746576935870122</v>
      </c>
    </row>
    <row r="46" spans="1:11">
      <c r="B46">
        <f t="shared" si="10"/>
        <v>35</v>
      </c>
      <c r="C46">
        <f t="shared" si="9"/>
        <v>1.0863850331499504E-10</v>
      </c>
      <c r="D46" s="13">
        <f t="shared" si="8"/>
        <v>0.58333333333333337</v>
      </c>
      <c r="E46">
        <f t="shared" si="7"/>
        <v>0.10863850331499504</v>
      </c>
    </row>
    <row r="47" spans="1:11">
      <c r="B47">
        <f t="shared" si="10"/>
        <v>40</v>
      </c>
      <c r="C47">
        <f t="shared" si="9"/>
        <v>1.0979169350750966E-10</v>
      </c>
      <c r="D47" s="13">
        <f t="shared" si="8"/>
        <v>0.66666666666666663</v>
      </c>
      <c r="E47">
        <f t="shared" si="7"/>
        <v>0.10979169350750967</v>
      </c>
    </row>
    <row r="48" spans="1:11">
      <c r="B48">
        <f t="shared" si="10"/>
        <v>45</v>
      </c>
      <c r="C48">
        <f t="shared" si="9"/>
        <v>1.1092566563560823E-10</v>
      </c>
      <c r="D48" s="13">
        <f t="shared" si="8"/>
        <v>0.75</v>
      </c>
      <c r="E48">
        <f t="shared" si="7"/>
        <v>0.11092566563560823</v>
      </c>
    </row>
    <row r="49" spans="2:5">
      <c r="B49">
        <f t="shared" si="10"/>
        <v>50</v>
      </c>
      <c r="C49">
        <f t="shared" si="9"/>
        <v>1.120407399708316E-10</v>
      </c>
      <c r="D49" s="13">
        <f t="shared" si="8"/>
        <v>0.83333333333333337</v>
      </c>
      <c r="E49">
        <f t="shared" si="7"/>
        <v>0.11204073997083161</v>
      </c>
    </row>
    <row r="50" spans="2:5">
      <c r="B50">
        <f t="shared" si="10"/>
        <v>55</v>
      </c>
      <c r="C50">
        <f t="shared" si="9"/>
        <v>1.1313723144735384E-10</v>
      </c>
      <c r="D50" s="13">
        <f t="shared" si="8"/>
        <v>0.91666666666666663</v>
      </c>
      <c r="E50">
        <f t="shared" si="7"/>
        <v>0.11313723144735384</v>
      </c>
    </row>
    <row r="51" spans="2:5">
      <c r="B51">
        <f t="shared" si="10"/>
        <v>60</v>
      </c>
      <c r="C51">
        <f t="shared" si="9"/>
        <v>1.1421544975093005E-10</v>
      </c>
      <c r="D51" s="13">
        <f t="shared" si="8"/>
        <v>1</v>
      </c>
      <c r="E51">
        <f t="shared" si="7"/>
        <v>0.11421544975093005</v>
      </c>
    </row>
    <row r="52" spans="2:5">
      <c r="B52">
        <f t="shared" si="10"/>
        <v>65</v>
      </c>
      <c r="C52">
        <f t="shared" si="9"/>
        <v>1.15275699406362E-10</v>
      </c>
      <c r="D52" s="13">
        <f t="shared" si="8"/>
        <v>1.0833333333333333</v>
      </c>
      <c r="E52">
        <f t="shared" si="7"/>
        <v>0.11527569940636199</v>
      </c>
    </row>
    <row r="53" spans="2:5">
      <c r="B53">
        <f t="shared" si="10"/>
        <v>70</v>
      </c>
      <c r="C53">
        <f t="shared" si="9"/>
        <v>1.1631827986350602E-10</v>
      </c>
      <c r="D53" s="13">
        <f t="shared" si="8"/>
        <v>1.1666666666666667</v>
      </c>
      <c r="E53">
        <f t="shared" si="7"/>
        <v>0.11631827986350601</v>
      </c>
    </row>
    <row r="54" spans="2:5">
      <c r="B54">
        <f t="shared" si="10"/>
        <v>75</v>
      </c>
      <c r="C54">
        <f t="shared" si="9"/>
        <v>1.1734348558184773E-10</v>
      </c>
      <c r="D54" s="13">
        <f t="shared" si="8"/>
        <v>1.25</v>
      </c>
      <c r="E54">
        <f t="shared" si="7"/>
        <v>0.11734348558184773</v>
      </c>
    </row>
    <row r="55" spans="2:5">
      <c r="B55">
        <f t="shared" si="10"/>
        <v>80</v>
      </c>
      <c r="C55">
        <f t="shared" si="9"/>
        <v>1.1835160611366712E-10</v>
      </c>
      <c r="D55" s="13">
        <f t="shared" si="8"/>
        <v>1.3333333333333333</v>
      </c>
      <c r="E55">
        <f t="shared" si="7"/>
        <v>0.11835160611366712</v>
      </c>
    </row>
    <row r="56" spans="2:5">
      <c r="B56">
        <f t="shared" si="10"/>
        <v>85</v>
      </c>
      <c r="C56">
        <f t="shared" si="9"/>
        <v>1.1934292618581782E-10</v>
      </c>
      <c r="D56" s="13">
        <f t="shared" si="8"/>
        <v>1.4166666666666667</v>
      </c>
      <c r="E56">
        <f t="shared" si="7"/>
        <v>0.11934292618581782</v>
      </c>
    </row>
    <row r="57" spans="2:5">
      <c r="B57">
        <f t="shared" si="10"/>
        <v>90</v>
      </c>
      <c r="C57">
        <f t="shared" si="9"/>
        <v>1.2031772578014343E-10</v>
      </c>
      <c r="D57" s="13">
        <f t="shared" si="8"/>
        <v>1.5</v>
      </c>
      <c r="E57">
        <f t="shared" si="7"/>
        <v>0.12031772578014342</v>
      </c>
    </row>
    <row r="58" spans="2:5">
      <c r="B58">
        <f t="shared" si="10"/>
        <v>95</v>
      </c>
      <c r="C58">
        <f t="shared" si="9"/>
        <v>1.2127628021255377E-10</v>
      </c>
      <c r="D58" s="13">
        <f t="shared" si="8"/>
        <v>1.5833333333333333</v>
      </c>
      <c r="E58">
        <f t="shared" si="7"/>
        <v>0.12127628021255377</v>
      </c>
    </row>
    <row r="59" spans="2:5">
      <c r="B59">
        <f t="shared" si="10"/>
        <v>100</v>
      </c>
      <c r="C59">
        <f t="shared" si="9"/>
        <v>1.222188602107832E-10</v>
      </c>
      <c r="D59" s="13">
        <f t="shared" si="8"/>
        <v>1.6666666666666667</v>
      </c>
      <c r="E59">
        <f t="shared" si="7"/>
        <v>0.12221886021078321</v>
      </c>
    </row>
    <row r="60" spans="2:5">
      <c r="B60">
        <f t="shared" si="10"/>
        <v>105</v>
      </c>
      <c r="C60">
        <f t="shared" si="9"/>
        <v>1.2314573199085327E-10</v>
      </c>
      <c r="D60" s="13">
        <f t="shared" si="8"/>
        <v>1.75</v>
      </c>
      <c r="E60">
        <f t="shared" si="7"/>
        <v>0.12314573199085327</v>
      </c>
    </row>
    <row r="61" spans="2:5">
      <c r="B61">
        <f t="shared" si="10"/>
        <v>110</v>
      </c>
      <c r="C61">
        <f t="shared" si="9"/>
        <v>1.2405715733226089E-10</v>
      </c>
      <c r="D61" s="13">
        <f t="shared" si="8"/>
        <v>1.8333333333333333</v>
      </c>
      <c r="E61">
        <f t="shared" si="7"/>
        <v>0.12405715733226089</v>
      </c>
    </row>
    <row r="62" spans="2:5">
      <c r="B62">
        <f t="shared" si="10"/>
        <v>115</v>
      </c>
      <c r="C62">
        <f t="shared" si="9"/>
        <v>1.2495339365191361E-10</v>
      </c>
      <c r="D62" s="13">
        <f t="shared" si="8"/>
        <v>1.9166666666666667</v>
      </c>
      <c r="E62">
        <f t="shared" si="7"/>
        <v>0.12495339365191362</v>
      </c>
    </row>
    <row r="63" spans="2:5">
      <c r="B63" s="16">
        <f t="shared" si="10"/>
        <v>120</v>
      </c>
      <c r="C63">
        <f t="shared" si="9"/>
        <v>1.2583469407683283E-10</v>
      </c>
      <c r="D63" s="13">
        <f t="shared" si="8"/>
        <v>2</v>
      </c>
      <c r="E63">
        <f t="shared" si="7"/>
        <v>0.12583469407683281</v>
      </c>
    </row>
    <row r="64" spans="2:5">
      <c r="B64">
        <f>B63+2</f>
        <v>122</v>
      </c>
      <c r="C64">
        <f>$D$36*EXP(-$D$32*(B64-120))+(1/$D$32)*($D$33+$D$34*((B64-120)-1/$D$32))</f>
        <v>1.2788083174961516E-10</v>
      </c>
      <c r="D64" s="13">
        <f t="shared" si="8"/>
        <v>2.0333333333333332</v>
      </c>
      <c r="E64">
        <f t="shared" si="7"/>
        <v>0.12788083174961515</v>
      </c>
    </row>
    <row r="65" spans="2:5">
      <c r="B65">
        <f t="shared" ref="B65:B93" si="11">B64+2</f>
        <v>124</v>
      </c>
      <c r="C65">
        <f t="shared" ref="C65:C105" si="12">$D$36*EXP(-$D$32*(B65-120))+(1/$D$32)*($D$33+$D$34*((B65-120)-1/$D$32))</f>
        <v>1.3330494832974602E-10</v>
      </c>
      <c r="D65" s="13">
        <f t="shared" si="8"/>
        <v>2.0666666666666669</v>
      </c>
      <c r="E65">
        <f t="shared" si="7"/>
        <v>0.13330494832974601</v>
      </c>
    </row>
    <row r="66" spans="2:5">
      <c r="B66">
        <f t="shared" si="11"/>
        <v>126</v>
      </c>
      <c r="C66">
        <f t="shared" si="12"/>
        <v>1.4208441244414085E-10</v>
      </c>
      <c r="D66" s="13">
        <f t="shared" si="8"/>
        <v>2.1</v>
      </c>
      <c r="E66">
        <f t="shared" si="7"/>
        <v>0.14208441244414086</v>
      </c>
    </row>
    <row r="67" spans="2:5">
      <c r="B67">
        <f t="shared" si="11"/>
        <v>128</v>
      </c>
      <c r="C67">
        <f t="shared" si="12"/>
        <v>1.541967443426156E-10</v>
      </c>
      <c r="D67" s="13">
        <f t="shared" si="8"/>
        <v>2.1333333333333333</v>
      </c>
      <c r="E67">
        <f t="shared" si="7"/>
        <v>0.1541967443426156</v>
      </c>
    </row>
    <row r="68" spans="2:5">
      <c r="B68">
        <f t="shared" si="11"/>
        <v>130</v>
      </c>
      <c r="C68">
        <f t="shared" si="12"/>
        <v>1.6961961488212937E-10</v>
      </c>
      <c r="D68" s="13">
        <f t="shared" si="8"/>
        <v>2.1666666666666665</v>
      </c>
      <c r="E68">
        <f t="shared" si="7"/>
        <v>0.16961961488212937</v>
      </c>
    </row>
    <row r="69" spans="2:5">
      <c r="B69">
        <f t="shared" si="11"/>
        <v>132</v>
      </c>
      <c r="C69">
        <f t="shared" si="12"/>
        <v>1.883308445176638E-10</v>
      </c>
      <c r="D69" s="13">
        <f t="shared" si="8"/>
        <v>2.2000000000000002</v>
      </c>
      <c r="E69">
        <f t="shared" si="7"/>
        <v>0.1883308445176638</v>
      </c>
    </row>
    <row r="70" spans="2:5">
      <c r="B70">
        <f t="shared" si="11"/>
        <v>134</v>
      </c>
      <c r="C70">
        <f t="shared" si="12"/>
        <v>2.1030840230009044E-10</v>
      </c>
      <c r="D70" s="13">
        <f t="shared" si="8"/>
        <v>2.2333333333333334</v>
      </c>
      <c r="E70">
        <f t="shared" si="7"/>
        <v>0.21030840230009043</v>
      </c>
    </row>
    <row r="71" spans="2:5">
      <c r="B71" s="29">
        <f t="shared" si="11"/>
        <v>136</v>
      </c>
      <c r="C71">
        <f t="shared" si="12"/>
        <v>2.3553040488049676E-10</v>
      </c>
      <c r="D71" s="13">
        <f t="shared" si="8"/>
        <v>2.2666666666666666</v>
      </c>
      <c r="E71">
        <f t="shared" si="7"/>
        <v>0.23553040488049676</v>
      </c>
    </row>
    <row r="72" spans="2:5">
      <c r="B72" s="29">
        <f t="shared" si="11"/>
        <v>138</v>
      </c>
      <c r="C72">
        <f t="shared" si="12"/>
        <v>2.6397511552143399E-10</v>
      </c>
      <c r="D72" s="13">
        <f t="shared" si="8"/>
        <v>2.2999999999999998</v>
      </c>
      <c r="E72">
        <f t="shared" si="7"/>
        <v>0.26397511552143399</v>
      </c>
    </row>
    <row r="73" spans="2:5">
      <c r="B73" s="29">
        <f t="shared" si="11"/>
        <v>140</v>
      </c>
      <c r="C73">
        <f t="shared" si="12"/>
        <v>2.9562094311457066E-10</v>
      </c>
      <c r="D73" s="13">
        <f t="shared" si="8"/>
        <v>2.3333333333333335</v>
      </c>
      <c r="E73">
        <f t="shared" si="7"/>
        <v>0.29562094311457066</v>
      </c>
    </row>
    <row r="74" spans="2:5">
      <c r="B74" s="29">
        <f t="shared" si="11"/>
        <v>142</v>
      </c>
      <c r="C74">
        <f t="shared" si="12"/>
        <v>3.3044644120506949E-10</v>
      </c>
      <c r="D74" s="13">
        <f t="shared" si="8"/>
        <v>2.3666666666666667</v>
      </c>
      <c r="E74">
        <f t="shared" si="7"/>
        <v>0.3304464412050695</v>
      </c>
    </row>
    <row r="75" spans="2:5">
      <c r="B75" s="29">
        <f t="shared" si="11"/>
        <v>144</v>
      </c>
      <c r="C75">
        <f t="shared" si="12"/>
        <v>3.6843030702244931E-10</v>
      </c>
      <c r="D75" s="13">
        <f t="shared" si="8"/>
        <v>2.4</v>
      </c>
      <c r="E75">
        <f t="shared" si="7"/>
        <v>0.36843030702244933</v>
      </c>
    </row>
    <row r="76" spans="2:5">
      <c r="B76" s="29">
        <f t="shared" si="11"/>
        <v>146</v>
      </c>
      <c r="C76">
        <f t="shared" si="12"/>
        <v>4.0955138051795862E-10</v>
      </c>
      <c r="D76" s="13">
        <f t="shared" si="8"/>
        <v>2.4333333333333331</v>
      </c>
      <c r="E76">
        <f t="shared" si="7"/>
        <v>0.40955138051795864</v>
      </c>
    </row>
    <row r="77" spans="2:5">
      <c r="B77" s="29">
        <f t="shared" si="11"/>
        <v>148</v>
      </c>
      <c r="C77">
        <f t="shared" si="12"/>
        <v>4.5378864340836802E-10</v>
      </c>
      <c r="D77" s="13">
        <f t="shared" si="8"/>
        <v>2.4666666666666668</v>
      </c>
      <c r="E77">
        <f t="shared" si="7"/>
        <v>0.453788643408368</v>
      </c>
    </row>
    <row r="78" spans="2:5">
      <c r="B78" s="29">
        <f t="shared" si="11"/>
        <v>150</v>
      </c>
      <c r="C78">
        <f t="shared" si="12"/>
        <v>5.011212182261551E-10</v>
      </c>
      <c r="D78" s="13">
        <f t="shared" si="8"/>
        <v>2.5</v>
      </c>
      <c r="E78">
        <f t="shared" si="7"/>
        <v>0.50112121822615507</v>
      </c>
    </row>
    <row r="79" spans="2:5">
      <c r="B79" s="29">
        <f t="shared" si="11"/>
        <v>152</v>
      </c>
      <c r="C79">
        <f t="shared" si="12"/>
        <v>5.5152836737620092E-10</v>
      </c>
      <c r="D79" s="13">
        <f t="shared" si="8"/>
        <v>2.5333333333333332</v>
      </c>
      <c r="E79">
        <f t="shared" si="7"/>
        <v>0.55152836737620092</v>
      </c>
    </row>
    <row r="80" spans="2:5">
      <c r="B80" s="29">
        <f t="shared" si="11"/>
        <v>154</v>
      </c>
      <c r="C80">
        <f t="shared" si="12"/>
        <v>6.0498949219849511E-10</v>
      </c>
      <c r="D80" s="13">
        <f t="shared" si="8"/>
        <v>2.5666666666666669</v>
      </c>
      <c r="E80">
        <f t="shared" si="7"/>
        <v>0.60498949219849507</v>
      </c>
    </row>
    <row r="81" spans="2:5">
      <c r="B81" s="29">
        <f t="shared" si="11"/>
        <v>156</v>
      </c>
      <c r="C81">
        <f t="shared" si="12"/>
        <v>6.6148413203752459E-10</v>
      </c>
      <c r="D81" s="13">
        <f t="shared" si="8"/>
        <v>2.6</v>
      </c>
      <c r="E81">
        <f t="shared" si="7"/>
        <v>0.66148413203752454</v>
      </c>
    </row>
    <row r="82" spans="2:5">
      <c r="B82" s="29">
        <f t="shared" si="11"/>
        <v>158</v>
      </c>
      <c r="C82">
        <f t="shared" si="12"/>
        <v>7.2099196331755183E-10</v>
      </c>
      <c r="D82" s="13">
        <f t="shared" si="8"/>
        <v>2.6333333333333333</v>
      </c>
      <c r="E82">
        <f t="shared" si="7"/>
        <v>0.72099196331755178</v>
      </c>
    </row>
    <row r="83" spans="2:5">
      <c r="B83" s="29">
        <f t="shared" si="11"/>
        <v>160</v>
      </c>
      <c r="C83">
        <f t="shared" si="12"/>
        <v>7.8349279862431201E-10</v>
      </c>
      <c r="D83" s="13">
        <f t="shared" si="8"/>
        <v>2.6666666666666665</v>
      </c>
      <c r="E83">
        <f t="shared" si="7"/>
        <v>0.78349279862431198</v>
      </c>
    </row>
    <row r="84" spans="2:5">
      <c r="B84" s="29">
        <f t="shared" si="11"/>
        <v>162</v>
      </c>
      <c r="C84">
        <f t="shared" si="12"/>
        <v>8.4896658579263941E-10</v>
      </c>
      <c r="D84" s="13">
        <f t="shared" si="8"/>
        <v>2.7</v>
      </c>
      <c r="E84">
        <f t="shared" si="7"/>
        <v>0.84896658579263939</v>
      </c>
    </row>
    <row r="85" spans="2:5">
      <c r="B85" s="29">
        <f t="shared" si="11"/>
        <v>164</v>
      </c>
      <c r="C85">
        <f t="shared" si="12"/>
        <v>9.1739340700049955E-10</v>
      </c>
      <c r="D85" s="13">
        <f t="shared" si="8"/>
        <v>2.7333333333333334</v>
      </c>
      <c r="E85">
        <f t="shared" si="7"/>
        <v>0.91739340700049954</v>
      </c>
    </row>
    <row r="86" spans="2:5">
      <c r="B86" s="29">
        <f t="shared" si="11"/>
        <v>166</v>
      </c>
      <c r="C86">
        <f t="shared" si="12"/>
        <v>9.8875347786885778E-10</v>
      </c>
      <c r="D86" s="13">
        <f t="shared" si="8"/>
        <v>2.7666666666666666</v>
      </c>
      <c r="E86">
        <f t="shared" si="7"/>
        <v>0.98875347786885781</v>
      </c>
    </row>
    <row r="87" spans="2:5">
      <c r="B87" s="29">
        <f t="shared" si="11"/>
        <v>168</v>
      </c>
      <c r="C87">
        <f t="shared" si="12"/>
        <v>1.0630271465676361E-9</v>
      </c>
      <c r="D87" s="13">
        <f t="shared" si="8"/>
        <v>2.8</v>
      </c>
      <c r="E87">
        <f t="shared" si="7"/>
        <v>1.0630271465676362</v>
      </c>
    </row>
    <row r="88" spans="2:5">
      <c r="B88" s="29">
        <f t="shared" si="11"/>
        <v>170</v>
      </c>
      <c r="C88">
        <f t="shared" si="12"/>
        <v>1.1401948929277181E-9</v>
      </c>
      <c r="D88" s="13">
        <f t="shared" si="8"/>
        <v>2.8333333333333335</v>
      </c>
      <c r="E88">
        <f t="shared" si="7"/>
        <v>1.1401948929277181</v>
      </c>
    </row>
    <row r="89" spans="2:5">
      <c r="B89" s="29">
        <f t="shared" si="11"/>
        <v>172</v>
      </c>
      <c r="C89">
        <f t="shared" si="12"/>
        <v>1.2202373275588703E-9</v>
      </c>
      <c r="D89" s="13">
        <f t="shared" si="8"/>
        <v>2.8666666666666667</v>
      </c>
      <c r="E89">
        <f t="shared" si="7"/>
        <v>1.2202373275588703</v>
      </c>
    </row>
    <row r="90" spans="2:5">
      <c r="B90" s="29">
        <f t="shared" si="11"/>
        <v>174</v>
      </c>
      <c r="C90">
        <f t="shared" si="12"/>
        <v>1.3031351909734729E-9</v>
      </c>
      <c r="D90" s="13">
        <f t="shared" si="8"/>
        <v>2.9</v>
      </c>
      <c r="E90">
        <f t="shared" si="7"/>
        <v>1.303135190973473</v>
      </c>
    </row>
    <row r="91" spans="2:5">
      <c r="B91" s="29">
        <f t="shared" si="11"/>
        <v>176</v>
      </c>
      <c r="C91">
        <f t="shared" si="12"/>
        <v>1.3888693527163525E-9</v>
      </c>
      <c r="D91" s="13">
        <f t="shared" si="8"/>
        <v>2.9333333333333331</v>
      </c>
      <c r="E91">
        <f t="shared" si="7"/>
        <v>1.3888693527163525</v>
      </c>
    </row>
    <row r="92" spans="2:5">
      <c r="B92" s="29">
        <f t="shared" si="11"/>
        <v>178</v>
      </c>
      <c r="C92">
        <f t="shared" si="12"/>
        <v>1.4774208105002265E-9</v>
      </c>
      <c r="D92" s="13">
        <f t="shared" si="8"/>
        <v>2.9666666666666668</v>
      </c>
      <c r="E92">
        <f t="shared" si="7"/>
        <v>1.4774208105002264</v>
      </c>
    </row>
    <row r="93" spans="2:5">
      <c r="B93" s="29">
        <f t="shared" si="11"/>
        <v>180</v>
      </c>
      <c r="C93">
        <f t="shared" si="12"/>
        <v>1.5687706893470093E-9</v>
      </c>
      <c r="D93" s="13">
        <f t="shared" si="8"/>
        <v>3</v>
      </c>
      <c r="E93">
        <f t="shared" si="7"/>
        <v>1.5687706893470093</v>
      </c>
    </row>
    <row r="94" spans="2:5">
      <c r="B94" s="29">
        <f>B93+5</f>
        <v>185</v>
      </c>
      <c r="C94">
        <f t="shared" si="12"/>
        <v>1.8092657503487569E-9</v>
      </c>
      <c r="D94" s="13">
        <f t="shared" si="8"/>
        <v>3.0833333333333335</v>
      </c>
      <c r="E94">
        <f t="shared" si="7"/>
        <v>1.8092657503487568</v>
      </c>
    </row>
    <row r="95" spans="2:5">
      <c r="B95" s="29">
        <f t="shared" ref="B95:B158" si="13">B94+5</f>
        <v>190</v>
      </c>
      <c r="C95">
        <f t="shared" si="12"/>
        <v>2.0668445799463507E-9</v>
      </c>
      <c r="D95" s="13">
        <f t="shared" si="8"/>
        <v>3.1666666666666665</v>
      </c>
      <c r="E95">
        <f t="shared" si="7"/>
        <v>2.0668445799463506</v>
      </c>
    </row>
    <row r="96" spans="2:5">
      <c r="B96" s="29">
        <f t="shared" si="13"/>
        <v>195</v>
      </c>
      <c r="C96">
        <f t="shared" si="12"/>
        <v>2.3412224749160729E-9</v>
      </c>
      <c r="D96" s="13">
        <f t="shared" si="8"/>
        <v>3.25</v>
      </c>
      <c r="E96">
        <f t="shared" si="7"/>
        <v>2.3412224749160728</v>
      </c>
    </row>
    <row r="97" spans="2:5">
      <c r="B97" s="29">
        <f t="shared" si="13"/>
        <v>200</v>
      </c>
      <c r="C97">
        <f t="shared" si="12"/>
        <v>2.6321194766504417E-9</v>
      </c>
      <c r="D97" s="13">
        <f t="shared" si="8"/>
        <v>3.3333333333333335</v>
      </c>
      <c r="E97">
        <f t="shared" si="7"/>
        <v>2.6321194766504417</v>
      </c>
    </row>
    <row r="98" spans="2:5">
      <c r="B98" s="29">
        <f t="shared" si="13"/>
        <v>205</v>
      </c>
      <c r="C98">
        <f t="shared" si="12"/>
        <v>2.9392602920885792E-9</v>
      </c>
      <c r="D98" s="13">
        <f t="shared" si="8"/>
        <v>3.4166666666666665</v>
      </c>
      <c r="E98">
        <f t="shared" si="7"/>
        <v>2.9392602920885791</v>
      </c>
    </row>
    <row r="99" spans="2:5">
      <c r="B99" s="29">
        <f t="shared" si="13"/>
        <v>210</v>
      </c>
      <c r="C99">
        <f t="shared" si="12"/>
        <v>3.2623742159641986E-9</v>
      </c>
      <c r="D99" s="13">
        <f t="shared" si="8"/>
        <v>3.5</v>
      </c>
      <c r="E99">
        <f t="shared" si="7"/>
        <v>3.2623742159641984</v>
      </c>
    </row>
    <row r="100" spans="2:5">
      <c r="B100" s="29">
        <f t="shared" si="13"/>
        <v>215</v>
      </c>
      <c r="C100">
        <f t="shared" si="12"/>
        <v>3.6011950543494848E-9</v>
      </c>
      <c r="D100" s="13">
        <f t="shared" si="8"/>
        <v>3.5833333333333335</v>
      </c>
      <c r="E100">
        <f t="shared" si="7"/>
        <v>3.6011950543494846</v>
      </c>
    </row>
    <row r="101" spans="2:5">
      <c r="B101" s="29">
        <f t="shared" si="13"/>
        <v>220</v>
      </c>
      <c r="C101">
        <f t="shared" si="12"/>
        <v>3.9554610494729935E-9</v>
      </c>
      <c r="D101" s="13">
        <f t="shared" si="8"/>
        <v>3.6666666666666665</v>
      </c>
      <c r="E101">
        <f t="shared" si="7"/>
        <v>3.9554610494729934</v>
      </c>
    </row>
    <row r="102" spans="2:5">
      <c r="B102" s="29">
        <f t="shared" si="13"/>
        <v>225</v>
      </c>
      <c r="C102">
        <f t="shared" si="12"/>
        <v>4.3249148057905951E-9</v>
      </c>
      <c r="D102" s="13">
        <f t="shared" si="8"/>
        <v>3.75</v>
      </c>
      <c r="E102">
        <f t="shared" si="7"/>
        <v>4.3249148057905948</v>
      </c>
    </row>
    <row r="103" spans="2:5">
      <c r="B103" s="29">
        <f t="shared" si="13"/>
        <v>230</v>
      </c>
      <c r="C103">
        <f t="shared" si="12"/>
        <v>4.709303217288323E-9</v>
      </c>
      <c r="D103" s="13">
        <f t="shared" si="8"/>
        <v>3.8333333333333335</v>
      </c>
      <c r="E103">
        <f t="shared" ref="E103:E166" si="14">C103*10^9</f>
        <v>4.7093032172883227</v>
      </c>
    </row>
    <row r="104" spans="2:5">
      <c r="B104" s="29">
        <f t="shared" si="13"/>
        <v>235</v>
      </c>
      <c r="C104">
        <f t="shared" si="12"/>
        <v>5.1083773959968227E-9</v>
      </c>
      <c r="D104" s="13">
        <f t="shared" ref="D104:D167" si="15">B104/60</f>
        <v>3.9166666666666665</v>
      </c>
      <c r="E104">
        <f t="shared" si="14"/>
        <v>5.1083773959968228</v>
      </c>
    </row>
    <row r="105" spans="2:5">
      <c r="B105" s="16">
        <f t="shared" si="13"/>
        <v>240</v>
      </c>
      <c r="C105">
        <f t="shared" si="12"/>
        <v>5.5218926016971069E-9</v>
      </c>
      <c r="D105" s="13">
        <f t="shared" si="15"/>
        <v>4</v>
      </c>
      <c r="E105">
        <f t="shared" si="14"/>
        <v>5.5218926016971066</v>
      </c>
    </row>
    <row r="106" spans="2:5">
      <c r="B106" s="29">
        <f t="shared" si="13"/>
        <v>245</v>
      </c>
      <c r="C106">
        <f>$E$36*EXP(-$E$32*(B106-240))+(1/$E$32)*($E$33+$E$34*((B106-240)-1/$E$32))</f>
        <v>5.9390328098421142E-9</v>
      </c>
      <c r="D106" s="13">
        <f t="shared" si="15"/>
        <v>4.083333333333333</v>
      </c>
      <c r="E106">
        <f t="shared" si="14"/>
        <v>5.9390328098421143</v>
      </c>
    </row>
    <row r="107" spans="2:5">
      <c r="B107" s="29">
        <f t="shared" si="13"/>
        <v>250</v>
      </c>
      <c r="C107">
        <f t="shared" ref="C107:C129" si="16">$E$36*EXP(-$E$32*(B107-240))+(1/$E$32)*($E$33+$E$34*((B107-240)-1/$E$32))</f>
        <v>6.3492213222107446E-9</v>
      </c>
      <c r="D107" s="13">
        <f t="shared" si="15"/>
        <v>4.166666666666667</v>
      </c>
      <c r="E107">
        <f t="shared" si="14"/>
        <v>6.3492213222107443</v>
      </c>
    </row>
    <row r="108" spans="2:5">
      <c r="B108" s="29">
        <f t="shared" si="13"/>
        <v>255</v>
      </c>
      <c r="C108">
        <f t="shared" si="16"/>
        <v>6.7525739897164848E-9</v>
      </c>
      <c r="D108" s="13">
        <f t="shared" si="15"/>
        <v>4.25</v>
      </c>
      <c r="E108">
        <f t="shared" si="14"/>
        <v>6.7525739897164847</v>
      </c>
    </row>
    <row r="109" spans="2:5">
      <c r="B109" s="29">
        <f t="shared" si="13"/>
        <v>260</v>
      </c>
      <c r="C109">
        <f t="shared" si="16"/>
        <v>7.1492047326022989E-9</v>
      </c>
      <c r="D109" s="13">
        <f t="shared" si="15"/>
        <v>4.333333333333333</v>
      </c>
      <c r="E109">
        <f t="shared" si="14"/>
        <v>7.1492047326022989</v>
      </c>
    </row>
    <row r="110" spans="2:5">
      <c r="B110" s="29">
        <f t="shared" si="13"/>
        <v>265</v>
      </c>
      <c r="C110">
        <f t="shared" si="16"/>
        <v>7.5392255726154956E-9</v>
      </c>
      <c r="D110" s="13">
        <f t="shared" si="15"/>
        <v>4.416666666666667</v>
      </c>
      <c r="E110">
        <f t="shared" si="14"/>
        <v>7.5392255726154955</v>
      </c>
    </row>
    <row r="111" spans="2:5">
      <c r="B111" s="29">
        <f t="shared" si="13"/>
        <v>270</v>
      </c>
      <c r="C111">
        <f t="shared" si="16"/>
        <v>7.922746664646411E-9</v>
      </c>
      <c r="D111" s="13">
        <f t="shared" si="15"/>
        <v>4.5</v>
      </c>
      <c r="E111">
        <f t="shared" si="14"/>
        <v>7.9227466646464109</v>
      </c>
    </row>
    <row r="112" spans="2:5">
      <c r="B112" s="29">
        <f t="shared" si="13"/>
        <v>275</v>
      </c>
      <c r="C112">
        <f t="shared" si="16"/>
        <v>8.2998763278398158E-9</v>
      </c>
      <c r="D112" s="13">
        <f t="shared" si="15"/>
        <v>4.583333333333333</v>
      </c>
      <c r="E112">
        <f t="shared" si="14"/>
        <v>8.2998763278398151</v>
      </c>
    </row>
    <row r="113" spans="2:5">
      <c r="B113" s="29">
        <f t="shared" si="13"/>
        <v>280</v>
      </c>
      <c r="C113">
        <f t="shared" si="16"/>
        <v>8.6707210761878499E-9</v>
      </c>
      <c r="D113" s="13">
        <f t="shared" si="15"/>
        <v>4.666666666666667</v>
      </c>
      <c r="E113">
        <f t="shared" si="14"/>
        <v>8.6707210761878493</v>
      </c>
    </row>
    <row r="114" spans="2:5">
      <c r="B114" s="29">
        <f t="shared" si="13"/>
        <v>285</v>
      </c>
      <c r="C114">
        <f t="shared" si="16"/>
        <v>9.0353856486131515E-9</v>
      </c>
      <c r="D114" s="13">
        <f t="shared" si="15"/>
        <v>4.75</v>
      </c>
      <c r="E114">
        <f t="shared" si="14"/>
        <v>9.0353856486131523</v>
      </c>
    </row>
    <row r="115" spans="2:5">
      <c r="B115" s="29">
        <f t="shared" si="13"/>
        <v>290</v>
      </c>
      <c r="C115">
        <f t="shared" si="16"/>
        <v>9.3939730385505863E-9</v>
      </c>
      <c r="D115" s="13">
        <f t="shared" si="15"/>
        <v>4.833333333333333</v>
      </c>
      <c r="E115">
        <f t="shared" si="14"/>
        <v>9.3939730385505857</v>
      </c>
    </row>
    <row r="116" spans="2:5">
      <c r="B116" s="29">
        <f t="shared" si="13"/>
        <v>295</v>
      </c>
      <c r="C116">
        <f t="shared" si="16"/>
        <v>9.7465845230360464E-9</v>
      </c>
      <c r="D116" s="13">
        <f t="shared" si="15"/>
        <v>4.916666666666667</v>
      </c>
      <c r="E116">
        <f t="shared" si="14"/>
        <v>9.7465845230360468</v>
      </c>
    </row>
    <row r="117" spans="2:5">
      <c r="B117" s="29">
        <f t="shared" si="13"/>
        <v>300</v>
      </c>
      <c r="C117">
        <f t="shared" si="16"/>
        <v>1.0093319691310462E-8</v>
      </c>
      <c r="D117" s="13">
        <f t="shared" si="15"/>
        <v>5</v>
      </c>
      <c r="E117">
        <f t="shared" si="14"/>
        <v>10.093319691310462</v>
      </c>
    </row>
    <row r="118" spans="2:5">
      <c r="B118" s="29">
        <f t="shared" si="13"/>
        <v>305</v>
      </c>
      <c r="C118">
        <f t="shared" si="16"/>
        <v>1.0434276472947124E-8</v>
      </c>
      <c r="D118" s="13">
        <f t="shared" si="15"/>
        <v>5.083333333333333</v>
      </c>
      <c r="E118">
        <f t="shared" si="14"/>
        <v>10.434276472947124</v>
      </c>
    </row>
    <row r="119" spans="2:5">
      <c r="B119" s="29">
        <f t="shared" si="13"/>
        <v>310</v>
      </c>
      <c r="C119">
        <f t="shared" si="16"/>
        <v>1.0769551165510253E-8</v>
      </c>
      <c r="D119" s="13">
        <f t="shared" si="15"/>
        <v>5.166666666666667</v>
      </c>
      <c r="E119">
        <f t="shared" si="14"/>
        <v>10.769551165510254</v>
      </c>
    </row>
    <row r="120" spans="2:5">
      <c r="B120" s="29">
        <f t="shared" si="13"/>
        <v>315</v>
      </c>
      <c r="C120">
        <f t="shared" si="16"/>
        <v>1.1099238461752655E-8</v>
      </c>
      <c r="D120" s="13">
        <f t="shared" si="15"/>
        <v>5.25</v>
      </c>
      <c r="E120">
        <f t="shared" si="14"/>
        <v>11.099238461752655</v>
      </c>
    </row>
    <row r="121" spans="2:5">
      <c r="B121" s="29">
        <f t="shared" si="13"/>
        <v>320</v>
      </c>
      <c r="C121">
        <f t="shared" si="16"/>
        <v>1.1423431476360097E-8</v>
      </c>
      <c r="D121" s="13">
        <f t="shared" si="15"/>
        <v>5.333333333333333</v>
      </c>
      <c r="E121">
        <f t="shared" si="14"/>
        <v>11.423431476360097</v>
      </c>
    </row>
    <row r="122" spans="2:5">
      <c r="B122" s="29">
        <f t="shared" si="13"/>
        <v>325</v>
      </c>
      <c r="C122">
        <f t="shared" si="16"/>
        <v>1.1742221772250008E-8</v>
      </c>
      <c r="D122" s="13">
        <f t="shared" si="15"/>
        <v>5.416666666666667</v>
      </c>
      <c r="E122">
        <f t="shared" si="14"/>
        <v>11.742221772250007</v>
      </c>
    </row>
    <row r="123" spans="2:5">
      <c r="B123" s="29">
        <f t="shared" si="13"/>
        <v>330</v>
      </c>
      <c r="C123">
        <f t="shared" si="16"/>
        <v>1.2055699386431908E-8</v>
      </c>
      <c r="D123" s="13">
        <f t="shared" si="15"/>
        <v>5.5</v>
      </c>
      <c r="E123">
        <f t="shared" si="14"/>
        <v>12.055699386431908</v>
      </c>
    </row>
    <row r="124" spans="2:5">
      <c r="B124" s="29">
        <f t="shared" si="13"/>
        <v>335</v>
      </c>
      <c r="C124">
        <f t="shared" si="16"/>
        <v>1.2363952855436846E-8</v>
      </c>
      <c r="D124" s="13">
        <f t="shared" si="15"/>
        <v>5.583333333333333</v>
      </c>
      <c r="E124">
        <f t="shared" si="14"/>
        <v>12.363952855436846</v>
      </c>
    </row>
    <row r="125" spans="2:5">
      <c r="B125" s="29">
        <f t="shared" si="13"/>
        <v>340</v>
      </c>
      <c r="C125">
        <f t="shared" si="16"/>
        <v>1.2667069240323079E-8</v>
      </c>
      <c r="D125" s="13">
        <f t="shared" si="15"/>
        <v>5.666666666666667</v>
      </c>
      <c r="E125">
        <f t="shared" si="14"/>
        <v>12.667069240323078</v>
      </c>
    </row>
    <row r="126" spans="2:5">
      <c r="B126" s="29">
        <f t="shared" si="13"/>
        <v>345</v>
      </c>
      <c r="C126">
        <f t="shared" si="16"/>
        <v>1.2965134151265007E-8</v>
      </c>
      <c r="D126" s="13">
        <f t="shared" si="15"/>
        <v>5.75</v>
      </c>
      <c r="E126">
        <f t="shared" si="14"/>
        <v>12.965134151265007</v>
      </c>
    </row>
    <row r="127" spans="2:5">
      <c r="B127" s="29">
        <f t="shared" si="13"/>
        <v>350</v>
      </c>
      <c r="C127">
        <f t="shared" si="16"/>
        <v>1.325823177173236E-8</v>
      </c>
      <c r="D127" s="13">
        <f t="shared" si="15"/>
        <v>5.833333333333333</v>
      </c>
      <c r="E127">
        <f t="shared" si="14"/>
        <v>13.25823177173236</v>
      </c>
    </row>
    <row r="128" spans="2:5">
      <c r="B128" s="29">
        <f t="shared" si="13"/>
        <v>355</v>
      </c>
      <c r="C128">
        <f t="shared" si="16"/>
        <v>1.3546444882266395E-8</v>
      </c>
      <c r="D128" s="13">
        <f t="shared" si="15"/>
        <v>5.916666666666667</v>
      </c>
      <c r="E128">
        <f t="shared" si="14"/>
        <v>13.546444882266394</v>
      </c>
    </row>
    <row r="129" spans="2:5">
      <c r="B129" s="16">
        <f t="shared" si="13"/>
        <v>360</v>
      </c>
      <c r="C129">
        <f t="shared" si="16"/>
        <v>1.38298548838599E-8</v>
      </c>
      <c r="D129" s="13">
        <f t="shared" si="15"/>
        <v>6</v>
      </c>
      <c r="E129">
        <f t="shared" si="14"/>
        <v>13.8298548838599</v>
      </c>
    </row>
    <row r="130" spans="2:5">
      <c r="B130" s="29">
        <f t="shared" si="13"/>
        <v>365</v>
      </c>
      <c r="C130">
        <f>$F$36*EXP(-$F$32*(B130-360))+(1/$F$32)*($F$33+$F$34*((B130-360)-1/$F$32))</f>
        <v>1.4111185661686443E-8</v>
      </c>
      <c r="D130" s="13">
        <f t="shared" si="15"/>
        <v>6.083333333333333</v>
      </c>
      <c r="E130">
        <f t="shared" si="14"/>
        <v>14.111185661686443</v>
      </c>
    </row>
    <row r="131" spans="2:5">
      <c r="B131" s="29">
        <f t="shared" si="13"/>
        <v>370</v>
      </c>
      <c r="C131">
        <f t="shared" ref="C131:C153" si="17">$F$36*EXP(-$F$32*(B131-360))+(1/$F$32)*($F$33+$F$34*((B131-360)-1/$F$32))</f>
        <v>1.4393100938051363E-8</v>
      </c>
      <c r="D131" s="13">
        <f t="shared" si="15"/>
        <v>6.166666666666667</v>
      </c>
      <c r="E131">
        <f t="shared" si="14"/>
        <v>14.393100938051363</v>
      </c>
    </row>
    <row r="132" spans="2:5">
      <c r="B132" s="29">
        <f t="shared" si="13"/>
        <v>375</v>
      </c>
      <c r="C132">
        <f t="shared" si="17"/>
        <v>1.4675590972210567E-8</v>
      </c>
      <c r="D132" s="13">
        <f t="shared" si="15"/>
        <v>6.25</v>
      </c>
      <c r="E132">
        <f t="shared" si="14"/>
        <v>14.675590972210566</v>
      </c>
    </row>
    <row r="133" spans="2:5">
      <c r="B133" s="29">
        <f t="shared" si="13"/>
        <v>380</v>
      </c>
      <c r="C133">
        <f t="shared" si="17"/>
        <v>1.4958646185750724E-8</v>
      </c>
      <c r="D133" s="13">
        <f t="shared" si="15"/>
        <v>6.333333333333333</v>
      </c>
      <c r="E133">
        <f t="shared" si="14"/>
        <v>14.958646185750723</v>
      </c>
    </row>
    <row r="134" spans="2:5">
      <c r="B134" s="29">
        <f t="shared" si="13"/>
        <v>385</v>
      </c>
      <c r="C134">
        <f t="shared" si="17"/>
        <v>1.5242257159883998E-8</v>
      </c>
      <c r="D134" s="13">
        <f t="shared" si="15"/>
        <v>6.416666666666667</v>
      </c>
      <c r="E134">
        <f t="shared" si="14"/>
        <v>15.242257159883998</v>
      </c>
    </row>
    <row r="135" spans="2:5">
      <c r="B135" s="29">
        <f t="shared" si="13"/>
        <v>390</v>
      </c>
      <c r="C135">
        <f t="shared" si="17"/>
        <v>1.552641463278789E-8</v>
      </c>
      <c r="D135" s="13">
        <f t="shared" si="15"/>
        <v>6.5</v>
      </c>
      <c r="E135">
        <f t="shared" si="14"/>
        <v>15.52641463278789</v>
      </c>
    </row>
    <row r="136" spans="2:5">
      <c r="B136" s="29">
        <f t="shared" si="13"/>
        <v>395</v>
      </c>
      <c r="C136">
        <f t="shared" si="17"/>
        <v>1.5811109496989369E-8</v>
      </c>
      <c r="D136" s="13">
        <f t="shared" si="15"/>
        <v>6.583333333333333</v>
      </c>
      <c r="E136">
        <f t="shared" si="14"/>
        <v>15.811109496989369</v>
      </c>
    </row>
    <row r="137" spans="2:5">
      <c r="B137" s="29">
        <f t="shared" si="13"/>
        <v>400</v>
      </c>
      <c r="C137">
        <f t="shared" si="17"/>
        <v>1.6096332796792625E-8</v>
      </c>
      <c r="D137" s="13">
        <f t="shared" si="15"/>
        <v>6.666666666666667</v>
      </c>
      <c r="E137">
        <f t="shared" si="14"/>
        <v>16.096332796792623</v>
      </c>
    </row>
    <row r="138" spans="2:5">
      <c r="B138" s="29">
        <f t="shared" si="13"/>
        <v>405</v>
      </c>
      <c r="C138">
        <f t="shared" si="17"/>
        <v>1.6382075725749679E-8</v>
      </c>
      <c r="D138" s="13">
        <f t="shared" si="15"/>
        <v>6.75</v>
      </c>
      <c r="E138">
        <f t="shared" si="14"/>
        <v>16.382075725749679</v>
      </c>
    </row>
    <row r="139" spans="2:5">
      <c r="B139" s="29">
        <f t="shared" si="13"/>
        <v>410</v>
      </c>
      <c r="C139">
        <f t="shared" si="17"/>
        <v>1.6668329624173169E-8</v>
      </c>
      <c r="D139" s="13">
        <f t="shared" si="15"/>
        <v>6.833333333333333</v>
      </c>
      <c r="E139">
        <f t="shared" si="14"/>
        <v>16.668329624173168</v>
      </c>
    </row>
    <row r="140" spans="2:5">
      <c r="B140" s="29">
        <f t="shared" si="13"/>
        <v>415</v>
      </c>
      <c r="C140">
        <f t="shared" si="17"/>
        <v>1.6955085976690523E-8</v>
      </c>
      <c r="D140" s="13">
        <f t="shared" si="15"/>
        <v>6.916666666666667</v>
      </c>
      <c r="E140">
        <f t="shared" si="14"/>
        <v>16.955085976690523</v>
      </c>
    </row>
    <row r="141" spans="2:5">
      <c r="B141" s="29">
        <f t="shared" si="13"/>
        <v>420</v>
      </c>
      <c r="C141">
        <f t="shared" si="17"/>
        <v>1.7242336409838984E-8</v>
      </c>
      <c r="D141" s="13">
        <f t="shared" si="15"/>
        <v>7</v>
      </c>
      <c r="E141">
        <f t="shared" si="14"/>
        <v>17.242336409838984</v>
      </c>
    </row>
    <row r="142" spans="2:5">
      <c r="B142" s="29">
        <f t="shared" si="13"/>
        <v>425</v>
      </c>
      <c r="C142">
        <f t="shared" si="17"/>
        <v>1.7530072689700619E-8</v>
      </c>
      <c r="D142" s="13">
        <f t="shared" si="15"/>
        <v>7.083333333333333</v>
      </c>
      <c r="E142">
        <f t="shared" si="14"/>
        <v>17.530072689700621</v>
      </c>
    </row>
    <row r="143" spans="2:5">
      <c r="B143" s="29">
        <f t="shared" si="13"/>
        <v>430</v>
      </c>
      <c r="C143">
        <f t="shared" si="17"/>
        <v>1.7818286719576822E-8</v>
      </c>
      <c r="D143" s="13">
        <f t="shared" si="15"/>
        <v>7.166666666666667</v>
      </c>
      <c r="E143">
        <f t="shared" si="14"/>
        <v>17.818286719576822</v>
      </c>
    </row>
    <row r="144" spans="2:5">
      <c r="B144" s="29">
        <f t="shared" si="13"/>
        <v>435</v>
      </c>
      <c r="C144">
        <f t="shared" si="17"/>
        <v>1.8106970537701516E-8</v>
      </c>
      <c r="D144" s="13">
        <f t="shared" si="15"/>
        <v>7.25</v>
      </c>
      <c r="E144">
        <f t="shared" si="14"/>
        <v>18.106970537701518</v>
      </c>
    </row>
    <row r="145" spans="2:5">
      <c r="B145" s="29">
        <f t="shared" si="13"/>
        <v>440</v>
      </c>
      <c r="C145">
        <f t="shared" si="17"/>
        <v>1.8396116314992484E-8</v>
      </c>
      <c r="D145" s="13">
        <f t="shared" si="15"/>
        <v>7.333333333333333</v>
      </c>
      <c r="E145">
        <f t="shared" si="14"/>
        <v>18.396116314992483</v>
      </c>
    </row>
    <row r="146" spans="2:5">
      <c r="B146" s="29">
        <f t="shared" si="13"/>
        <v>445</v>
      </c>
      <c r="C146">
        <f t="shared" si="17"/>
        <v>1.8685716352840198E-8</v>
      </c>
      <c r="D146" s="13">
        <f t="shared" si="15"/>
        <v>7.416666666666667</v>
      </c>
      <c r="E146">
        <f t="shared" si="14"/>
        <v>18.685716352840199</v>
      </c>
    </row>
    <row r="147" spans="2:5">
      <c r="B147" s="29">
        <f t="shared" si="13"/>
        <v>450</v>
      </c>
      <c r="C147">
        <f t="shared" si="17"/>
        <v>1.8975763080933447E-8</v>
      </c>
      <c r="D147" s="13">
        <f t="shared" si="15"/>
        <v>7.5</v>
      </c>
      <c r="E147">
        <f t="shared" si="14"/>
        <v>18.975763080933447</v>
      </c>
    </row>
    <row r="148" spans="2:5">
      <c r="B148" s="29">
        <f t="shared" si="13"/>
        <v>455</v>
      </c>
      <c r="C148">
        <f t="shared" si="17"/>
        <v>1.9266249055121233E-8</v>
      </c>
      <c r="D148" s="13">
        <f t="shared" si="15"/>
        <v>7.583333333333333</v>
      </c>
      <c r="E148">
        <f t="shared" si="14"/>
        <v>19.266249055121232</v>
      </c>
    </row>
    <row r="149" spans="2:5">
      <c r="B149" s="29">
        <f t="shared" si="13"/>
        <v>460</v>
      </c>
      <c r="C149">
        <f t="shared" si="17"/>
        <v>1.9557166955310321E-8</v>
      </c>
      <c r="D149" s="13">
        <f t="shared" si="15"/>
        <v>7.666666666666667</v>
      </c>
      <c r="E149">
        <f t="shared" si="14"/>
        <v>19.557166955310322</v>
      </c>
    </row>
    <row r="150" spans="2:5">
      <c r="B150" s="29">
        <f t="shared" si="13"/>
        <v>465</v>
      </c>
      <c r="C150">
        <f t="shared" si="17"/>
        <v>1.9848509583397761E-8</v>
      </c>
      <c r="D150" s="13">
        <f t="shared" si="15"/>
        <v>7.75</v>
      </c>
      <c r="E150">
        <f t="shared" si="14"/>
        <v>19.84850958339776</v>
      </c>
    </row>
    <row r="151" spans="2:5">
      <c r="B151" s="29">
        <f t="shared" si="13"/>
        <v>470</v>
      </c>
      <c r="C151">
        <f t="shared" si="17"/>
        <v>2.0140269861237935E-8</v>
      </c>
      <c r="D151" s="13">
        <f t="shared" si="15"/>
        <v>7.833333333333333</v>
      </c>
      <c r="E151">
        <f t="shared" si="14"/>
        <v>20.140269861237936</v>
      </c>
    </row>
    <row r="152" spans="2:5">
      <c r="B152" s="29">
        <f t="shared" si="13"/>
        <v>475</v>
      </c>
      <c r="C152">
        <f t="shared" si="17"/>
        <v>2.043244082864345E-8</v>
      </c>
      <c r="D152" s="13">
        <f t="shared" si="15"/>
        <v>7.916666666666667</v>
      </c>
      <c r="E152">
        <f t="shared" si="14"/>
        <v>20.43244082864345</v>
      </c>
    </row>
    <row r="153" spans="2:5">
      <c r="B153" s="16">
        <f t="shared" si="13"/>
        <v>480</v>
      </c>
      <c r="C153">
        <f t="shared" si="17"/>
        <v>2.0725015641419316E-8</v>
      </c>
      <c r="D153" s="13">
        <f t="shared" si="15"/>
        <v>8</v>
      </c>
      <c r="E153">
        <f t="shared" si="14"/>
        <v>20.725015641419315</v>
      </c>
    </row>
    <row r="154" spans="2:5">
      <c r="B154" s="29">
        <f t="shared" si="13"/>
        <v>485</v>
      </c>
      <c r="C154">
        <f>$G$36*EXP(-$G$32*(B154-480))+(1/$G$32)*($G$33+$G$34*((B154-480)-1/$G$32))</f>
        <v>2.114189362893054E-8</v>
      </c>
      <c r="D154" s="13">
        <f t="shared" si="15"/>
        <v>8.0833333333333339</v>
      </c>
      <c r="E154">
        <f t="shared" si="14"/>
        <v>21.141893628930539</v>
      </c>
    </row>
    <row r="155" spans="2:5">
      <c r="B155" s="29">
        <f t="shared" si="13"/>
        <v>490</v>
      </c>
      <c r="C155">
        <f t="shared" ref="C155:C201" si="18">$G$36*EXP(-$G$32*(B155-480))+(1/$G$32)*($G$33+$G$34*((B155-480)-1/$G$32))</f>
        <v>2.1551824290606327E-8</v>
      </c>
      <c r="D155" s="13">
        <f t="shared" si="15"/>
        <v>8.1666666666666661</v>
      </c>
      <c r="E155">
        <f t="shared" si="14"/>
        <v>21.551824290606326</v>
      </c>
    </row>
    <row r="156" spans="2:5">
      <c r="B156" s="29">
        <f t="shared" si="13"/>
        <v>495</v>
      </c>
      <c r="C156">
        <f t="shared" si="18"/>
        <v>2.1954923404534527E-8</v>
      </c>
      <c r="D156" s="13">
        <f t="shared" si="15"/>
        <v>8.25</v>
      </c>
      <c r="E156">
        <f t="shared" si="14"/>
        <v>21.954923404534526</v>
      </c>
    </row>
    <row r="157" spans="2:5">
      <c r="B157" s="29">
        <f t="shared" si="13"/>
        <v>500</v>
      </c>
      <c r="C157">
        <f t="shared" si="18"/>
        <v>2.2351304819346121E-8</v>
      </c>
      <c r="D157" s="13">
        <f t="shared" si="15"/>
        <v>8.3333333333333339</v>
      </c>
      <c r="E157">
        <f t="shared" si="14"/>
        <v>22.351304819346122</v>
      </c>
    </row>
    <row r="158" spans="2:5">
      <c r="B158" s="29">
        <f t="shared" si="13"/>
        <v>505</v>
      </c>
      <c r="C158">
        <f t="shared" si="18"/>
        <v>2.2741080486369856E-8</v>
      </c>
      <c r="D158" s="13">
        <f t="shared" si="15"/>
        <v>8.4166666666666661</v>
      </c>
      <c r="E158">
        <f t="shared" si="14"/>
        <v>22.741080486369857</v>
      </c>
    </row>
    <row r="159" spans="2:5">
      <c r="B159" s="29">
        <f t="shared" ref="B159:B222" si="19">B158+5</f>
        <v>510</v>
      </c>
      <c r="C159">
        <f t="shared" si="18"/>
        <v>2.312436049125104E-8</v>
      </c>
      <c r="D159" s="13">
        <f t="shared" si="15"/>
        <v>8.5</v>
      </c>
      <c r="E159">
        <f t="shared" si="14"/>
        <v>23.124360491251039</v>
      </c>
    </row>
    <row r="160" spans="2:5">
      <c r="B160" s="29">
        <f t="shared" si="19"/>
        <v>515</v>
      </c>
      <c r="C160">
        <f t="shared" si="18"/>
        <v>2.3501253085043389E-8</v>
      </c>
      <c r="D160" s="13">
        <f t="shared" si="15"/>
        <v>8.5833333333333339</v>
      </c>
      <c r="E160">
        <f t="shared" si="14"/>
        <v>23.501253085043391</v>
      </c>
    </row>
    <row r="161" spans="2:5">
      <c r="B161" s="29">
        <f t="shared" si="19"/>
        <v>520</v>
      </c>
      <c r="C161">
        <f t="shared" si="18"/>
        <v>2.3871864714782748E-8</v>
      </c>
      <c r="D161" s="13">
        <f t="shared" si="15"/>
        <v>8.6666666666666661</v>
      </c>
      <c r="E161">
        <f t="shared" si="14"/>
        <v>23.871864714782749</v>
      </c>
    </row>
    <row r="162" spans="2:5">
      <c r="B162" s="29">
        <f t="shared" si="19"/>
        <v>525</v>
      </c>
      <c r="C162">
        <f t="shared" si="18"/>
        <v>2.4236300053551278E-8</v>
      </c>
      <c r="D162" s="13">
        <f t="shared" si="15"/>
        <v>8.75</v>
      </c>
      <c r="E162">
        <f t="shared" si="14"/>
        <v>24.236300053551279</v>
      </c>
    </row>
    <row r="163" spans="2:5">
      <c r="B163" s="29">
        <f t="shared" si="19"/>
        <v>530</v>
      </c>
      <c r="C163">
        <f t="shared" si="18"/>
        <v>2.459466203004062E-8</v>
      </c>
      <c r="D163" s="13">
        <f t="shared" si="15"/>
        <v>8.8333333333333339</v>
      </c>
      <c r="E163">
        <f t="shared" si="14"/>
        <v>24.59466203004062</v>
      </c>
    </row>
    <row r="164" spans="2:5">
      <c r="B164" s="29">
        <f t="shared" si="19"/>
        <v>535</v>
      </c>
      <c r="C164">
        <f t="shared" si="18"/>
        <v>2.4947051857622396E-8</v>
      </c>
      <c r="D164" s="13">
        <f t="shared" si="15"/>
        <v>8.9166666666666661</v>
      </c>
      <c r="E164">
        <f t="shared" si="14"/>
        <v>24.947051857622395</v>
      </c>
    </row>
    <row r="165" spans="2:5">
      <c r="B165" s="29">
        <f t="shared" si="19"/>
        <v>540</v>
      </c>
      <c r="C165">
        <f t="shared" si="18"/>
        <v>2.529356906293423E-8</v>
      </c>
      <c r="D165" s="13">
        <f t="shared" si="15"/>
        <v>9</v>
      </c>
      <c r="E165">
        <f t="shared" si="14"/>
        <v>25.293569062934228</v>
      </c>
    </row>
    <row r="166" spans="2:5">
      <c r="B166" s="29">
        <f t="shared" si="19"/>
        <v>545</v>
      </c>
      <c r="C166">
        <f t="shared" si="18"/>
        <v>2.5634311513989409E-8</v>
      </c>
      <c r="D166" s="13">
        <f t="shared" si="15"/>
        <v>9.0833333333333339</v>
      </c>
      <c r="E166">
        <f t="shared" si="14"/>
        <v>25.63431151398941</v>
      </c>
    </row>
    <row r="167" spans="2:5">
      <c r="B167" s="29">
        <f t="shared" si="19"/>
        <v>550</v>
      </c>
      <c r="C167">
        <f t="shared" si="18"/>
        <v>2.5969375447818044E-8</v>
      </c>
      <c r="D167" s="13">
        <f t="shared" si="15"/>
        <v>9.1666666666666661</v>
      </c>
      <c r="E167">
        <f t="shared" ref="E167:E230" si="20">C167*10^9</f>
        <v>25.969375447818045</v>
      </c>
    </row>
    <row r="168" spans="2:5">
      <c r="B168" s="29">
        <f t="shared" si="19"/>
        <v>555</v>
      </c>
      <c r="C168">
        <f t="shared" si="18"/>
        <v>2.6298855497647652E-8</v>
      </c>
      <c r="D168" s="13">
        <f t="shared" ref="D168:D231" si="21">B168/60</f>
        <v>9.25</v>
      </c>
      <c r="E168">
        <f t="shared" si="20"/>
        <v>26.298855497647651</v>
      </c>
    </row>
    <row r="169" spans="2:5">
      <c r="B169" s="29">
        <f t="shared" si="19"/>
        <v>560</v>
      </c>
      <c r="C169">
        <f t="shared" si="18"/>
        <v>2.6622844719630698E-8</v>
      </c>
      <c r="D169" s="13">
        <f t="shared" si="21"/>
        <v>9.3333333333333339</v>
      </c>
      <c r="E169">
        <f t="shared" si="20"/>
        <v>26.622844719630699</v>
      </c>
    </row>
    <row r="170" spans="2:5">
      <c r="B170" s="29">
        <f t="shared" si="19"/>
        <v>565</v>
      </c>
      <c r="C170">
        <f t="shared" si="18"/>
        <v>2.6941434619126787E-8</v>
      </c>
      <c r="D170" s="13">
        <f t="shared" si="21"/>
        <v>9.4166666666666661</v>
      </c>
      <c r="E170">
        <f t="shared" si="20"/>
        <v>26.941434619126788</v>
      </c>
    </row>
    <row r="171" spans="2:5">
      <c r="B171" s="29">
        <f t="shared" si="19"/>
        <v>570</v>
      </c>
      <c r="C171">
        <f t="shared" si="18"/>
        <v>2.7254715176546806E-8</v>
      </c>
      <c r="D171" s="13">
        <f t="shared" si="21"/>
        <v>9.5</v>
      </c>
      <c r="E171">
        <f t="shared" si="20"/>
        <v>27.254715176546807</v>
      </c>
    </row>
    <row r="172" spans="2:5">
      <c r="B172" s="29">
        <f t="shared" si="19"/>
        <v>575</v>
      </c>
      <c r="C172">
        <f t="shared" si="18"/>
        <v>2.7562774872766408E-8</v>
      </c>
      <c r="D172" s="13">
        <f t="shared" si="21"/>
        <v>9.5833333333333339</v>
      </c>
      <c r="E172">
        <f t="shared" si="20"/>
        <v>27.562774872766408</v>
      </c>
    </row>
    <row r="173" spans="2:5">
      <c r="B173" s="29">
        <f t="shared" si="19"/>
        <v>580</v>
      </c>
      <c r="C173">
        <f t="shared" si="18"/>
        <v>2.7865700714115951E-8</v>
      </c>
      <c r="D173" s="13">
        <f t="shared" si="21"/>
        <v>9.6666666666666661</v>
      </c>
      <c r="E173">
        <f t="shared" si="20"/>
        <v>27.865700714115953</v>
      </c>
    </row>
    <row r="174" spans="2:5">
      <c r="B174" s="29">
        <f t="shared" si="19"/>
        <v>585</v>
      </c>
      <c r="C174">
        <f t="shared" si="18"/>
        <v>2.8163578256953997E-8</v>
      </c>
      <c r="D174" s="13">
        <f t="shared" si="21"/>
        <v>9.75</v>
      </c>
      <c r="E174">
        <f t="shared" si="20"/>
        <v>28.163578256953997</v>
      </c>
    </row>
    <row r="175" spans="2:5">
      <c r="B175" s="29">
        <f t="shared" si="19"/>
        <v>590</v>
      </c>
      <c r="C175">
        <f t="shared" si="18"/>
        <v>2.8456491631831258E-8</v>
      </c>
      <c r="D175" s="13">
        <f t="shared" si="21"/>
        <v>9.8333333333333339</v>
      </c>
      <c r="E175">
        <f t="shared" si="20"/>
        <v>28.456491631831259</v>
      </c>
    </row>
    <row r="176" spans="2:5">
      <c r="B176" s="29">
        <f t="shared" si="19"/>
        <v>595</v>
      </c>
      <c r="C176">
        <f t="shared" si="18"/>
        <v>2.874452356725191E-8</v>
      </c>
      <c r="D176" s="13">
        <f t="shared" si="21"/>
        <v>9.9166666666666661</v>
      </c>
      <c r="E176">
        <f t="shared" si="20"/>
        <v>28.74452356725191</v>
      </c>
    </row>
    <row r="177" spans="2:5">
      <c r="B177" s="29">
        <f t="shared" si="19"/>
        <v>600</v>
      </c>
      <c r="C177">
        <f t="shared" si="18"/>
        <v>2.9027755413038836E-8</v>
      </c>
      <c r="D177" s="13">
        <f t="shared" si="21"/>
        <v>10</v>
      </c>
      <c r="E177">
        <f t="shared" si="20"/>
        <v>29.027755413038836</v>
      </c>
    </row>
    <row r="178" spans="2:5">
      <c r="B178" s="29">
        <f t="shared" si="19"/>
        <v>605</v>
      </c>
      <c r="C178">
        <f t="shared" si="18"/>
        <v>2.9306267163309561E-8</v>
      </c>
      <c r="D178" s="13">
        <f t="shared" si="21"/>
        <v>10.083333333333334</v>
      </c>
      <c r="E178">
        <f t="shared" si="20"/>
        <v>29.30626716330956</v>
      </c>
    </row>
    <row r="179" spans="2:5">
      <c r="B179" s="29">
        <f t="shared" si="19"/>
        <v>610</v>
      </c>
      <c r="C179">
        <f t="shared" si="18"/>
        <v>2.9580137479069243E-8</v>
      </c>
      <c r="D179" s="13">
        <f t="shared" si="21"/>
        <v>10.166666666666666</v>
      </c>
      <c r="E179">
        <f t="shared" si="20"/>
        <v>29.580137479069244</v>
      </c>
    </row>
    <row r="180" spans="2:5">
      <c r="B180" s="29">
        <f t="shared" si="19"/>
        <v>615</v>
      </c>
      <c r="C180">
        <f t="shared" si="18"/>
        <v>2.9849443710427163E-8</v>
      </c>
      <c r="D180" s="13">
        <f t="shared" si="21"/>
        <v>10.25</v>
      </c>
      <c r="E180">
        <f t="shared" si="20"/>
        <v>29.849443710427163</v>
      </c>
    </row>
    <row r="181" spans="2:5">
      <c r="B181" s="29">
        <f t="shared" si="19"/>
        <v>620</v>
      </c>
      <c r="C181">
        <f t="shared" si="18"/>
        <v>3.0114261918442974E-8</v>
      </c>
      <c r="D181" s="13">
        <f t="shared" si="21"/>
        <v>10.333333333333334</v>
      </c>
      <c r="E181">
        <f t="shared" si="20"/>
        <v>30.114261918442974</v>
      </c>
    </row>
    <row r="182" spans="2:5">
      <c r="B182" s="29">
        <f t="shared" si="19"/>
        <v>625</v>
      </c>
      <c r="C182">
        <f t="shared" si="18"/>
        <v>3.0374666896608911E-8</v>
      </c>
      <c r="D182" s="13">
        <f t="shared" si="21"/>
        <v>10.416666666666666</v>
      </c>
      <c r="E182">
        <f t="shared" si="20"/>
        <v>30.374666896608911</v>
      </c>
    </row>
    <row r="183" spans="2:5">
      <c r="B183" s="29">
        <f t="shared" si="19"/>
        <v>630</v>
      </c>
      <c r="C183">
        <f t="shared" si="18"/>
        <v>3.0630732191973908E-8</v>
      </c>
      <c r="D183" s="13">
        <f t="shared" si="21"/>
        <v>10.5</v>
      </c>
      <c r="E183">
        <f t="shared" si="20"/>
        <v>30.630732191973909</v>
      </c>
    </row>
    <row r="184" spans="2:5">
      <c r="B184" s="29">
        <f t="shared" si="19"/>
        <v>635</v>
      </c>
      <c r="C184">
        <f t="shared" si="18"/>
        <v>3.0882530125915804E-8</v>
      </c>
      <c r="D184" s="13">
        <f t="shared" si="21"/>
        <v>10.583333333333334</v>
      </c>
      <c r="E184">
        <f t="shared" si="20"/>
        <v>30.882530125915803</v>
      </c>
    </row>
    <row r="185" spans="2:5">
      <c r="B185" s="29">
        <f t="shared" si="19"/>
        <v>640</v>
      </c>
      <c r="C185">
        <f t="shared" si="18"/>
        <v>3.113013181456724E-8</v>
      </c>
      <c r="D185" s="13">
        <f t="shared" si="21"/>
        <v>10.666666666666666</v>
      </c>
      <c r="E185">
        <f t="shared" si="20"/>
        <v>31.130131814567239</v>
      </c>
    </row>
    <row r="186" spans="2:5">
      <c r="B186" s="29">
        <f t="shared" si="19"/>
        <v>645</v>
      </c>
      <c r="C186">
        <f t="shared" si="18"/>
        <v>3.1373607188901308E-8</v>
      </c>
      <c r="D186" s="13">
        <f t="shared" si="21"/>
        <v>10.75</v>
      </c>
      <c r="E186">
        <f t="shared" si="20"/>
        <v>31.373607188901307</v>
      </c>
    </row>
    <row r="187" spans="2:5">
      <c r="B187" s="29">
        <f t="shared" si="19"/>
        <v>650</v>
      </c>
      <c r="C187">
        <f t="shared" si="18"/>
        <v>3.1613025014482309E-8</v>
      </c>
      <c r="D187" s="13">
        <f t="shared" si="21"/>
        <v>10.833333333333334</v>
      </c>
      <c r="E187">
        <f t="shared" si="20"/>
        <v>31.613025014482311</v>
      </c>
    </row>
    <row r="188" spans="2:5">
      <c r="B188" s="29">
        <f t="shared" si="19"/>
        <v>655</v>
      </c>
      <c r="C188">
        <f t="shared" si="18"/>
        <v>3.1848452910887506E-8</v>
      </c>
      <c r="D188" s="13">
        <f t="shared" si="21"/>
        <v>10.916666666666666</v>
      </c>
      <c r="E188">
        <f t="shared" si="20"/>
        <v>31.848452910887506</v>
      </c>
    </row>
    <row r="189" spans="2:5">
      <c r="B189" s="29">
        <f t="shared" si="19"/>
        <v>660</v>
      </c>
      <c r="C189">
        <f t="shared" si="18"/>
        <v>3.20799573708051E-8</v>
      </c>
      <c r="D189" s="13">
        <f t="shared" si="21"/>
        <v>11</v>
      </c>
      <c r="E189">
        <f t="shared" si="20"/>
        <v>32.079957370805097</v>
      </c>
    </row>
    <row r="190" spans="2:5">
      <c r="B190" s="29">
        <f t="shared" si="19"/>
        <v>665</v>
      </c>
      <c r="C190">
        <f t="shared" si="18"/>
        <v>3.2307603778814009E-8</v>
      </c>
      <c r="D190" s="13">
        <f t="shared" si="21"/>
        <v>11.083333333333334</v>
      </c>
      <c r="E190">
        <f t="shared" si="20"/>
        <v>32.307603778814006</v>
      </c>
    </row>
    <row r="191" spans="2:5">
      <c r="B191" s="29">
        <f t="shared" si="19"/>
        <v>670</v>
      </c>
      <c r="C191">
        <f t="shared" si="18"/>
        <v>3.2531456429850647E-8</v>
      </c>
      <c r="D191" s="13">
        <f t="shared" si="21"/>
        <v>11.166666666666666</v>
      </c>
      <c r="E191">
        <f t="shared" si="20"/>
        <v>32.53145642985065</v>
      </c>
    </row>
    <row r="192" spans="2:5">
      <c r="B192" s="29">
        <f t="shared" si="19"/>
        <v>675</v>
      </c>
      <c r="C192">
        <f t="shared" si="18"/>
        <v>3.2751578547367969E-8</v>
      </c>
      <c r="D192" s="13">
        <f t="shared" si="21"/>
        <v>11.25</v>
      </c>
      <c r="E192">
        <f t="shared" si="20"/>
        <v>32.75157854736797</v>
      </c>
    </row>
    <row r="193" spans="2:5">
      <c r="B193" s="29">
        <f t="shared" si="19"/>
        <v>680</v>
      </c>
      <c r="C193">
        <f t="shared" si="18"/>
        <v>3.2968032301191845E-8</v>
      </c>
      <c r="D193" s="13">
        <f t="shared" si="21"/>
        <v>11.333333333333334</v>
      </c>
      <c r="E193">
        <f t="shared" si="20"/>
        <v>32.968032301191847</v>
      </c>
    </row>
    <row r="194" spans="2:5">
      <c r="B194" s="29">
        <f t="shared" si="19"/>
        <v>685</v>
      </c>
      <c r="C194">
        <f t="shared" si="18"/>
        <v>3.3180878825079936E-8</v>
      </c>
      <c r="D194" s="13">
        <f t="shared" si="21"/>
        <v>11.416666666666666</v>
      </c>
      <c r="E194">
        <f t="shared" si="20"/>
        <v>33.180878825079937</v>
      </c>
    </row>
    <row r="195" spans="2:5">
      <c r="B195" s="29">
        <f t="shared" si="19"/>
        <v>690</v>
      </c>
      <c r="C195">
        <f t="shared" si="18"/>
        <v>3.3390178233987896E-8</v>
      </c>
      <c r="D195" s="13">
        <f t="shared" si="21"/>
        <v>11.5</v>
      </c>
      <c r="E195">
        <f t="shared" si="20"/>
        <v>33.390178233987896</v>
      </c>
    </row>
    <row r="196" spans="2:5">
      <c r="B196" s="29">
        <f t="shared" si="19"/>
        <v>695</v>
      </c>
      <c r="C196">
        <f t="shared" si="18"/>
        <v>3.3595989641047807E-8</v>
      </c>
      <c r="D196" s="13">
        <f t="shared" si="21"/>
        <v>11.583333333333334</v>
      </c>
      <c r="E196">
        <f t="shared" si="20"/>
        <v>33.595989641047808</v>
      </c>
    </row>
    <row r="197" spans="2:5">
      <c r="B197" s="29">
        <f t="shared" si="19"/>
        <v>700</v>
      </c>
      <c r="C197">
        <f t="shared" si="18"/>
        <v>3.3798371174263733E-8</v>
      </c>
      <c r="D197" s="13">
        <f t="shared" si="21"/>
        <v>11.666666666666666</v>
      </c>
      <c r="E197">
        <f t="shared" si="20"/>
        <v>33.798371174263735</v>
      </c>
    </row>
    <row r="198" spans="2:5">
      <c r="B198" s="29">
        <f t="shared" si="19"/>
        <v>705</v>
      </c>
      <c r="C198">
        <f t="shared" si="18"/>
        <v>3.3997379992929007E-8</v>
      </c>
      <c r="D198" s="13">
        <f t="shared" si="21"/>
        <v>11.75</v>
      </c>
      <c r="E198">
        <f t="shared" si="20"/>
        <v>33.997379992929005</v>
      </c>
    </row>
    <row r="199" spans="2:5">
      <c r="B199" s="29">
        <f t="shared" si="19"/>
        <v>710</v>
      </c>
      <c r="C199">
        <f t="shared" si="18"/>
        <v>3.4193072303769901E-8</v>
      </c>
      <c r="D199" s="13">
        <f t="shared" si="21"/>
        <v>11.833333333333334</v>
      </c>
      <c r="E199">
        <f t="shared" si="20"/>
        <v>34.193072303769902</v>
      </c>
    </row>
    <row r="200" spans="2:5">
      <c r="B200" s="29">
        <f t="shared" si="19"/>
        <v>715</v>
      </c>
      <c r="C200">
        <f t="shared" si="18"/>
        <v>3.4385503376820286E-8</v>
      </c>
      <c r="D200" s="13">
        <f t="shared" si="21"/>
        <v>11.916666666666666</v>
      </c>
      <c r="E200">
        <f t="shared" si="20"/>
        <v>34.385503376820289</v>
      </c>
    </row>
    <row r="201" spans="2:5">
      <c r="B201" s="16">
        <f t="shared" si="19"/>
        <v>720</v>
      </c>
      <c r="C201">
        <f t="shared" si="18"/>
        <v>3.4574727561031736E-8</v>
      </c>
      <c r="D201" s="13">
        <f t="shared" si="21"/>
        <v>12</v>
      </c>
      <c r="E201">
        <f t="shared" si="20"/>
        <v>34.574727561031736</v>
      </c>
    </row>
    <row r="202" spans="2:5">
      <c r="B202" s="29">
        <f t="shared" si="19"/>
        <v>725</v>
      </c>
      <c r="C202">
        <f>$H$36*EXP(-$H$32*(B202-720))+(1/$H$32)*($H$33+$H$34*((B202-720)-1/$H$32))</f>
        <v>3.474493525519005E-8</v>
      </c>
      <c r="D202" s="13">
        <f t="shared" si="21"/>
        <v>12.083333333333334</v>
      </c>
      <c r="E202">
        <f t="shared" si="20"/>
        <v>34.74493525519005</v>
      </c>
    </row>
    <row r="203" spans="2:5">
      <c r="B203" s="29">
        <f t="shared" si="19"/>
        <v>730</v>
      </c>
      <c r="C203">
        <f t="shared" ref="C203:C225" si="22">$H$36*EXP(-$H$32*(B203-720))+(1/$H$32)*($H$33+$H$34*((B203-720)-1/$H$32))</f>
        <v>3.4880668940946766E-8</v>
      </c>
      <c r="D203" s="13">
        <f t="shared" si="21"/>
        <v>12.166666666666666</v>
      </c>
      <c r="E203">
        <f t="shared" si="20"/>
        <v>34.880668940946762</v>
      </c>
    </row>
    <row r="204" spans="2:5">
      <c r="B204" s="29">
        <f t="shared" si="19"/>
        <v>735</v>
      </c>
      <c r="C204">
        <f t="shared" si="22"/>
        <v>3.4982503132131766E-8</v>
      </c>
      <c r="D204" s="13">
        <f t="shared" si="21"/>
        <v>12.25</v>
      </c>
      <c r="E204">
        <f t="shared" si="20"/>
        <v>34.982503132131768</v>
      </c>
    </row>
    <row r="205" spans="2:5">
      <c r="B205" s="29">
        <f t="shared" si="19"/>
        <v>740</v>
      </c>
      <c r="C205">
        <f t="shared" si="22"/>
        <v>3.5051002768227405E-8</v>
      </c>
      <c r="D205" s="13">
        <f t="shared" si="21"/>
        <v>12.333333333333334</v>
      </c>
      <c r="E205">
        <f t="shared" si="20"/>
        <v>35.051002768227406</v>
      </c>
    </row>
    <row r="206" spans="2:5">
      <c r="B206" s="29">
        <f t="shared" si="19"/>
        <v>745</v>
      </c>
      <c r="C206">
        <f t="shared" si="22"/>
        <v>3.5086723373926059E-8</v>
      </c>
      <c r="D206" s="13">
        <f t="shared" si="21"/>
        <v>12.416666666666666</v>
      </c>
      <c r="E206">
        <f t="shared" si="20"/>
        <v>35.086723373926056</v>
      </c>
    </row>
    <row r="207" spans="2:5">
      <c r="B207" s="29">
        <f t="shared" si="19"/>
        <v>750</v>
      </c>
      <c r="C207">
        <f t="shared" si="22"/>
        <v>3.5090211216028914E-8</v>
      </c>
      <c r="D207" s="13">
        <f t="shared" si="21"/>
        <v>12.5</v>
      </c>
      <c r="E207">
        <f t="shared" si="20"/>
        <v>35.090211216028912</v>
      </c>
    </row>
    <row r="208" spans="2:5">
      <c r="B208" s="29">
        <f t="shared" si="19"/>
        <v>755</v>
      </c>
      <c r="C208">
        <f t="shared" si="22"/>
        <v>3.5062003457730051E-8</v>
      </c>
      <c r="D208" s="13">
        <f t="shared" si="21"/>
        <v>12.583333333333334</v>
      </c>
      <c r="E208">
        <f t="shared" si="20"/>
        <v>35.06200345773005</v>
      </c>
    </row>
    <row r="209" spans="2:5">
      <c r="B209" s="29">
        <f t="shared" si="19"/>
        <v>760</v>
      </c>
      <c r="C209">
        <f t="shared" si="22"/>
        <v>3.5002628310328983E-8</v>
      </c>
      <c r="D209" s="13">
        <f t="shared" si="21"/>
        <v>12.666666666666666</v>
      </c>
      <c r="E209">
        <f t="shared" si="20"/>
        <v>35.00262831032898</v>
      </c>
    </row>
    <row r="210" spans="2:5">
      <c r="B210" s="29">
        <f t="shared" si="19"/>
        <v>765</v>
      </c>
      <c r="C210">
        <f t="shared" si="22"/>
        <v>3.4912605182415321E-8</v>
      </c>
      <c r="D210" s="13">
        <f t="shared" si="21"/>
        <v>12.75</v>
      </c>
      <c r="E210">
        <f t="shared" si="20"/>
        <v>34.912605182415319</v>
      </c>
    </row>
    <row r="211" spans="2:5">
      <c r="B211" s="29">
        <f t="shared" si="19"/>
        <v>770</v>
      </c>
      <c r="C211">
        <f t="shared" si="22"/>
        <v>3.4792444826567011E-8</v>
      </c>
      <c r="D211" s="13">
        <f t="shared" si="21"/>
        <v>12.833333333333334</v>
      </c>
      <c r="E211">
        <f t="shared" si="20"/>
        <v>34.792444826567014</v>
      </c>
    </row>
    <row r="212" spans="2:5">
      <c r="B212" s="29">
        <f t="shared" si="19"/>
        <v>775</v>
      </c>
      <c r="C212">
        <f t="shared" si="22"/>
        <v>3.4642649483603984E-8</v>
      </c>
      <c r="D212" s="13">
        <f t="shared" si="21"/>
        <v>12.916666666666666</v>
      </c>
      <c r="E212">
        <f t="shared" si="20"/>
        <v>34.642649483603982</v>
      </c>
    </row>
    <row r="213" spans="2:5">
      <c r="B213" s="29">
        <f t="shared" si="19"/>
        <v>780</v>
      </c>
      <c r="C213">
        <f t="shared" si="22"/>
        <v>3.4463713024437564E-8</v>
      </c>
      <c r="D213" s="13">
        <f t="shared" si="21"/>
        <v>13</v>
      </c>
      <c r="E213">
        <f t="shared" si="20"/>
        <v>34.463713024437567</v>
      </c>
    </row>
    <row r="214" spans="2:5">
      <c r="B214" s="29">
        <f t="shared" si="19"/>
        <v>785</v>
      </c>
      <c r="C214">
        <f t="shared" si="22"/>
        <v>3.4256121089556173E-8</v>
      </c>
      <c r="D214" s="13">
        <f t="shared" si="21"/>
        <v>13.083333333333334</v>
      </c>
      <c r="E214">
        <f t="shared" si="20"/>
        <v>34.256121089556174</v>
      </c>
    </row>
    <row r="215" spans="2:5">
      <c r="B215" s="29">
        <f t="shared" si="19"/>
        <v>790</v>
      </c>
      <c r="C215">
        <f t="shared" si="22"/>
        <v>3.4020351226186423E-8</v>
      </c>
      <c r="D215" s="13">
        <f t="shared" si="21"/>
        <v>13.166666666666666</v>
      </c>
      <c r="E215">
        <f t="shared" si="20"/>
        <v>34.02035122618642</v>
      </c>
    </row>
    <row r="216" spans="2:5">
      <c r="B216" s="29">
        <f t="shared" si="19"/>
        <v>795</v>
      </c>
      <c r="C216">
        <f t="shared" si="22"/>
        <v>3.3756873023168328E-8</v>
      </c>
      <c r="D216" s="13">
        <f t="shared" si="21"/>
        <v>13.25</v>
      </c>
      <c r="E216">
        <f t="shared" si="20"/>
        <v>33.756873023168325</v>
      </c>
    </row>
    <row r="217" spans="2:5">
      <c r="B217" s="29">
        <f t="shared" si="19"/>
        <v>800</v>
      </c>
      <c r="C217">
        <f t="shared" si="22"/>
        <v>3.3466148243582811E-8</v>
      </c>
      <c r="D217" s="13">
        <f t="shared" si="21"/>
        <v>13.333333333333334</v>
      </c>
      <c r="E217">
        <f t="shared" si="20"/>
        <v>33.466148243582808</v>
      </c>
    </row>
    <row r="218" spans="2:5">
      <c r="B218" s="29">
        <f t="shared" si="19"/>
        <v>805</v>
      </c>
      <c r="C218">
        <f t="shared" si="22"/>
        <v>3.3148630955169073E-8</v>
      </c>
      <c r="D218" s="13">
        <f t="shared" si="21"/>
        <v>13.416666666666666</v>
      </c>
      <c r="E218">
        <f t="shared" si="20"/>
        <v>33.148630955169075</v>
      </c>
    </row>
    <row r="219" spans="2:5">
      <c r="B219" s="29">
        <f t="shared" si="19"/>
        <v>810</v>
      </c>
      <c r="C219">
        <f t="shared" si="22"/>
        <v>3.2804767658568471E-8</v>
      </c>
      <c r="D219" s="13">
        <f t="shared" si="21"/>
        <v>13.5</v>
      </c>
      <c r="E219">
        <f t="shared" si="20"/>
        <v>32.804767658568473</v>
      </c>
    </row>
    <row r="220" spans="2:5">
      <c r="B220" s="29">
        <f t="shared" si="19"/>
        <v>815</v>
      </c>
      <c r="C220">
        <f t="shared" si="22"/>
        <v>3.2434997413431118E-8</v>
      </c>
      <c r="D220" s="13">
        <f t="shared" si="21"/>
        <v>13.583333333333334</v>
      </c>
      <c r="E220">
        <f t="shared" si="20"/>
        <v>32.43499741343112</v>
      </c>
    </row>
    <row r="221" spans="2:5">
      <c r="B221" s="29">
        <f t="shared" si="19"/>
        <v>820</v>
      </c>
      <c r="C221">
        <f t="shared" si="22"/>
        <v>3.2039751962420988E-8</v>
      </c>
      <c r="D221" s="13">
        <f t="shared" si="21"/>
        <v>13.666666666666666</v>
      </c>
      <c r="E221">
        <f t="shared" si="20"/>
        <v>32.039751962420986</v>
      </c>
    </row>
    <row r="222" spans="2:5">
      <c r="B222" s="29">
        <f t="shared" si="19"/>
        <v>825</v>
      </c>
      <c r="C222">
        <f t="shared" si="22"/>
        <v>3.1619455853154451E-8</v>
      </c>
      <c r="D222" s="13">
        <f t="shared" si="21"/>
        <v>13.75</v>
      </c>
      <c r="E222">
        <f t="shared" si="20"/>
        <v>31.619455853154452</v>
      </c>
    </row>
    <row r="223" spans="2:5">
      <c r="B223" s="29">
        <f t="shared" ref="B223:B286" si="23">B222+5</f>
        <v>830</v>
      </c>
      <c r="C223">
        <f t="shared" si="22"/>
        <v>3.1174526558106741E-8</v>
      </c>
      <c r="D223" s="13">
        <f t="shared" si="21"/>
        <v>13.833333333333334</v>
      </c>
      <c r="E223">
        <f t="shared" si="20"/>
        <v>31.174526558106741</v>
      </c>
    </row>
    <row r="224" spans="2:5">
      <c r="B224" s="29">
        <f t="shared" si="23"/>
        <v>835</v>
      </c>
      <c r="C224">
        <f t="shared" si="22"/>
        <v>3.0705374592519997E-8</v>
      </c>
      <c r="D224" s="13">
        <f t="shared" si="21"/>
        <v>13.916666666666666</v>
      </c>
      <c r="E224">
        <f t="shared" si="20"/>
        <v>30.705374592519998</v>
      </c>
    </row>
    <row r="225" spans="2:5">
      <c r="B225" s="16">
        <f t="shared" si="23"/>
        <v>840</v>
      </c>
      <c r="C225">
        <f t="shared" si="22"/>
        <v>3.021240363034646E-8</v>
      </c>
      <c r="D225" s="13">
        <f t="shared" si="21"/>
        <v>14</v>
      </c>
      <c r="E225">
        <f t="shared" si="20"/>
        <v>30.212403630346461</v>
      </c>
    </row>
    <row r="226" spans="2:5">
      <c r="B226" s="29">
        <f t="shared" si="23"/>
        <v>845</v>
      </c>
      <c r="C226">
        <f>$I$36*EXP(-$I$32*(B226-840))+(1/$I$32)*($I$33+$I$34*((B226-840)-1/$I$32))</f>
        <v>2.9711873662693029E-8</v>
      </c>
      <c r="D226" s="13">
        <f t="shared" si="21"/>
        <v>14.083333333333334</v>
      </c>
      <c r="E226">
        <f t="shared" si="20"/>
        <v>29.71187366269303</v>
      </c>
    </row>
    <row r="227" spans="2:5">
      <c r="B227" s="29">
        <f t="shared" si="23"/>
        <v>850</v>
      </c>
      <c r="C227">
        <f t="shared" ref="C227:C261" si="24">$I$36*EXP(-$I$32*(B227-840))+(1/$I$32)*($I$33+$I$34*((B227-840)-1/$I$32))</f>
        <v>2.9219685091994738E-8</v>
      </c>
      <c r="D227" s="13">
        <f t="shared" si="21"/>
        <v>14.166666666666666</v>
      </c>
      <c r="E227">
        <f t="shared" si="20"/>
        <v>29.219685091994737</v>
      </c>
    </row>
    <row r="228" spans="2:5">
      <c r="B228" s="29">
        <f t="shared" si="23"/>
        <v>855</v>
      </c>
      <c r="C228">
        <f t="shared" si="24"/>
        <v>2.8735698907787361E-8</v>
      </c>
      <c r="D228" s="13">
        <f t="shared" si="21"/>
        <v>14.25</v>
      </c>
      <c r="E228">
        <f t="shared" si="20"/>
        <v>28.735698907787363</v>
      </c>
    </row>
    <row r="229" spans="2:5">
      <c r="B229" s="29">
        <f t="shared" si="23"/>
        <v>860</v>
      </c>
      <c r="C229">
        <f t="shared" si="24"/>
        <v>2.8259778416234123E-8</v>
      </c>
      <c r="D229" s="13">
        <f t="shared" si="21"/>
        <v>14.333333333333334</v>
      </c>
      <c r="E229">
        <f t="shared" si="20"/>
        <v>28.259778416234123</v>
      </c>
    </row>
    <row r="230" spans="2:5">
      <c r="B230" s="29">
        <f t="shared" si="23"/>
        <v>865</v>
      </c>
      <c r="C230">
        <f t="shared" si="24"/>
        <v>2.7791789201518797E-8</v>
      </c>
      <c r="D230" s="13">
        <f t="shared" si="21"/>
        <v>14.416666666666666</v>
      </c>
      <c r="E230">
        <f t="shared" si="20"/>
        <v>27.791789201518796</v>
      </c>
    </row>
    <row r="231" spans="2:5">
      <c r="B231" s="29">
        <f t="shared" si="23"/>
        <v>870</v>
      </c>
      <c r="C231">
        <f t="shared" si="24"/>
        <v>2.7331599087882207E-8</v>
      </c>
      <c r="D231" s="13">
        <f t="shared" si="21"/>
        <v>14.5</v>
      </c>
      <c r="E231">
        <f t="shared" ref="E231:E294" si="25">C231*10^9</f>
        <v>27.331599087882207</v>
      </c>
    </row>
    <row r="232" spans="2:5">
      <c r="B232" s="29">
        <f t="shared" si="23"/>
        <v>875</v>
      </c>
      <c r="C232">
        <f t="shared" si="24"/>
        <v>2.6879078102291378E-8</v>
      </c>
      <c r="D232" s="13">
        <f t="shared" ref="D232:D295" si="26">B232/60</f>
        <v>14.583333333333334</v>
      </c>
      <c r="E232">
        <f t="shared" si="25"/>
        <v>26.879078102291377</v>
      </c>
    </row>
    <row r="233" spans="2:5">
      <c r="B233" s="29">
        <f t="shared" si="23"/>
        <v>880</v>
      </c>
      <c r="C233">
        <f t="shared" si="24"/>
        <v>2.6434098437730817E-8</v>
      </c>
      <c r="D233" s="13">
        <f t="shared" si="26"/>
        <v>14.666666666666666</v>
      </c>
      <c r="E233">
        <f t="shared" si="25"/>
        <v>26.434098437730817</v>
      </c>
    </row>
    <row r="234" spans="2:5">
      <c r="B234" s="29">
        <f t="shared" si="23"/>
        <v>885</v>
      </c>
      <c r="C234">
        <f t="shared" si="24"/>
        <v>2.5996534417105557E-8</v>
      </c>
      <c r="D234" s="13">
        <f t="shared" si="26"/>
        <v>14.75</v>
      </c>
      <c r="E234">
        <f t="shared" si="25"/>
        <v>25.996534417105558</v>
      </c>
    </row>
    <row r="235" spans="2:5">
      <c r="B235" s="29">
        <f t="shared" si="23"/>
        <v>890</v>
      </c>
      <c r="C235">
        <f t="shared" si="24"/>
        <v>2.556626245774575E-8</v>
      </c>
      <c r="D235" s="13">
        <f t="shared" si="26"/>
        <v>14.833333333333334</v>
      </c>
      <c r="E235">
        <f t="shared" si="25"/>
        <v>25.566262457745751</v>
      </c>
    </row>
    <row r="236" spans="2:5">
      <c r="B236" s="29">
        <f t="shared" si="23"/>
        <v>895</v>
      </c>
      <c r="C236">
        <f t="shared" si="24"/>
        <v>2.5143161036502789E-8</v>
      </c>
      <c r="D236" s="13">
        <f t="shared" si="26"/>
        <v>14.916666666666666</v>
      </c>
      <c r="E236">
        <f t="shared" si="25"/>
        <v>25.143161036502789</v>
      </c>
    </row>
    <row r="237" spans="2:5">
      <c r="B237" s="29">
        <f t="shared" si="23"/>
        <v>900</v>
      </c>
      <c r="C237">
        <f t="shared" si="24"/>
        <v>2.4727110655427155E-8</v>
      </c>
      <c r="D237" s="13">
        <f t="shared" si="26"/>
        <v>15</v>
      </c>
      <c r="E237">
        <f t="shared" si="25"/>
        <v>24.727110655427154</v>
      </c>
    </row>
    <row r="238" spans="2:5">
      <c r="B238" s="29">
        <f t="shared" si="23"/>
        <v>905</v>
      </c>
      <c r="C238">
        <f t="shared" si="24"/>
        <v>2.4317993808018164E-8</v>
      </c>
      <c r="D238" s="13">
        <f t="shared" si="26"/>
        <v>15.083333333333334</v>
      </c>
      <c r="E238">
        <f t="shared" si="25"/>
        <v>24.317993808018162</v>
      </c>
    </row>
    <row r="239" spans="2:5">
      <c r="B239" s="29">
        <f t="shared" si="23"/>
        <v>910</v>
      </c>
      <c r="C239">
        <f t="shared" si="24"/>
        <v>2.3915694946036248E-8</v>
      </c>
      <c r="D239" s="13">
        <f t="shared" si="26"/>
        <v>15.166666666666666</v>
      </c>
      <c r="E239">
        <f t="shared" si="25"/>
        <v>23.915694946036247</v>
      </c>
    </row>
    <row r="240" spans="2:5">
      <c r="B240" s="29">
        <f t="shared" si="23"/>
        <v>915</v>
      </c>
      <c r="C240">
        <f t="shared" si="24"/>
        <v>2.3520100446868256E-8</v>
      </c>
      <c r="D240" s="13">
        <f t="shared" si="26"/>
        <v>15.25</v>
      </c>
      <c r="E240">
        <f t="shared" si="25"/>
        <v>23.520100446868256</v>
      </c>
    </row>
    <row r="241" spans="2:5">
      <c r="B241" s="29">
        <f t="shared" si="23"/>
        <v>920</v>
      </c>
      <c r="C241">
        <f t="shared" si="24"/>
        <v>2.3131098581436666E-8</v>
      </c>
      <c r="D241" s="13">
        <f t="shared" si="26"/>
        <v>15.333333333333334</v>
      </c>
      <c r="E241">
        <f t="shared" si="25"/>
        <v>23.131098581436667</v>
      </c>
    </row>
    <row r="242" spans="2:5">
      <c r="B242" s="29">
        <f t="shared" si="23"/>
        <v>925</v>
      </c>
      <c r="C242">
        <f t="shared" si="24"/>
        <v>2.2748579482643541E-8</v>
      </c>
      <c r="D242" s="13">
        <f t="shared" si="26"/>
        <v>15.416666666666666</v>
      </c>
      <c r="E242">
        <f t="shared" si="25"/>
        <v>22.748579482643542</v>
      </c>
    </row>
    <row r="243" spans="2:5">
      <c r="B243" s="29">
        <f t="shared" si="23"/>
        <v>930</v>
      </c>
      <c r="C243">
        <f t="shared" si="24"/>
        <v>2.2372435114340408E-8</v>
      </c>
      <c r="D243" s="13">
        <f t="shared" si="26"/>
        <v>15.5</v>
      </c>
      <c r="E243">
        <f t="shared" si="25"/>
        <v>22.372435114340409</v>
      </c>
    </row>
    <row r="244" spans="2:5">
      <c r="B244" s="29">
        <f t="shared" si="23"/>
        <v>935</v>
      </c>
      <c r="C244">
        <f t="shared" si="24"/>
        <v>2.2002559240815252E-8</v>
      </c>
      <c r="D244" s="13">
        <f t="shared" si="26"/>
        <v>15.583333333333334</v>
      </c>
      <c r="E244">
        <f t="shared" si="25"/>
        <v>22.002559240815252</v>
      </c>
    </row>
    <row r="245" spans="2:5">
      <c r="B245" s="29">
        <f t="shared" si="23"/>
        <v>940</v>
      </c>
      <c r="C245">
        <f t="shared" si="24"/>
        <v>2.1638847396788008E-8</v>
      </c>
      <c r="D245" s="13">
        <f t="shared" si="26"/>
        <v>15.666666666666666</v>
      </c>
      <c r="E245">
        <f t="shared" si="25"/>
        <v>21.638847396788009</v>
      </c>
    </row>
    <row r="246" spans="2:5">
      <c r="B246" s="29">
        <f t="shared" si="23"/>
        <v>945</v>
      </c>
      <c r="C246">
        <f t="shared" si="24"/>
        <v>2.1281196857906068E-8</v>
      </c>
      <c r="D246" s="13">
        <f t="shared" si="26"/>
        <v>15.75</v>
      </c>
      <c r="E246">
        <f t="shared" si="25"/>
        <v>21.281196857906068</v>
      </c>
    </row>
    <row r="247" spans="2:5">
      <c r="B247" s="29">
        <f t="shared" si="23"/>
        <v>950</v>
      </c>
      <c r="C247">
        <f t="shared" si="24"/>
        <v>2.092950661173152E-8</v>
      </c>
      <c r="D247" s="13">
        <f t="shared" si="26"/>
        <v>15.833333333333334</v>
      </c>
      <c r="E247">
        <f t="shared" si="25"/>
        <v>20.929506611731519</v>
      </c>
    </row>
    <row r="248" spans="2:5">
      <c r="B248" s="29">
        <f t="shared" si="23"/>
        <v>955</v>
      </c>
      <c r="C248">
        <f t="shared" si="24"/>
        <v>2.0583677329211846E-8</v>
      </c>
      <c r="D248" s="13">
        <f t="shared" si="26"/>
        <v>15.916666666666666</v>
      </c>
      <c r="E248">
        <f t="shared" si="25"/>
        <v>20.583677329211845</v>
      </c>
    </row>
    <row r="249" spans="2:5">
      <c r="B249" s="29">
        <f t="shared" si="23"/>
        <v>960</v>
      </c>
      <c r="C249">
        <f t="shared" si="24"/>
        <v>2.0243611336626104E-8</v>
      </c>
      <c r="D249" s="13">
        <f t="shared" si="26"/>
        <v>16</v>
      </c>
      <c r="E249">
        <f t="shared" si="25"/>
        <v>20.243611336626103</v>
      </c>
    </row>
    <row r="250" spans="2:5">
      <c r="B250" s="29">
        <f t="shared" si="23"/>
        <v>965</v>
      </c>
      <c r="C250">
        <f t="shared" si="24"/>
        <v>1.99092125879986E-8</v>
      </c>
      <c r="D250" s="13">
        <f t="shared" si="26"/>
        <v>16.083333333333332</v>
      </c>
      <c r="E250">
        <f t="shared" si="25"/>
        <v>19.909212587998599</v>
      </c>
    </row>
    <row r="251" spans="2:5">
      <c r="B251" s="29">
        <f t="shared" si="23"/>
        <v>970</v>
      </c>
      <c r="C251">
        <f t="shared" si="24"/>
        <v>1.958038663797231E-8</v>
      </c>
      <c r="D251" s="13">
        <f t="shared" si="26"/>
        <v>16.166666666666668</v>
      </c>
      <c r="E251">
        <f t="shared" si="25"/>
        <v>19.58038663797231</v>
      </c>
    </row>
    <row r="252" spans="2:5">
      <c r="B252" s="29">
        <f t="shared" si="23"/>
        <v>975</v>
      </c>
      <c r="C252">
        <f t="shared" si="24"/>
        <v>1.9257040615134356E-8</v>
      </c>
      <c r="D252" s="13">
        <f t="shared" si="26"/>
        <v>16.25</v>
      </c>
      <c r="E252">
        <f t="shared" si="25"/>
        <v>19.257040615134358</v>
      </c>
    </row>
    <row r="253" spans="2:5">
      <c r="B253" s="29">
        <f t="shared" si="23"/>
        <v>980</v>
      </c>
      <c r="C253">
        <f t="shared" si="24"/>
        <v>1.8939083195786023E-8</v>
      </c>
      <c r="D253" s="13">
        <f t="shared" si="26"/>
        <v>16.333333333333332</v>
      </c>
      <c r="E253">
        <f t="shared" si="25"/>
        <v>18.939083195786022</v>
      </c>
    </row>
    <row r="254" spans="2:5">
      <c r="B254" s="29">
        <f t="shared" si="23"/>
        <v>985</v>
      </c>
      <c r="C254">
        <f t="shared" si="24"/>
        <v>1.8626424578149906E-8</v>
      </c>
      <c r="D254" s="13">
        <f t="shared" si="26"/>
        <v>16.416666666666668</v>
      </c>
      <c r="E254">
        <f t="shared" si="25"/>
        <v>18.626424578149905</v>
      </c>
    </row>
    <row r="255" spans="2:5">
      <c r="B255" s="29">
        <f t="shared" si="23"/>
        <v>990</v>
      </c>
      <c r="C255">
        <f t="shared" si="24"/>
        <v>1.8318976457006888E-8</v>
      </c>
      <c r="D255" s="13">
        <f t="shared" si="26"/>
        <v>16.5</v>
      </c>
      <c r="E255">
        <f t="shared" si="25"/>
        <v>18.318976457006887</v>
      </c>
    </row>
    <row r="256" spans="2:5">
      <c r="B256" s="29">
        <f t="shared" si="23"/>
        <v>995</v>
      </c>
      <c r="C256">
        <f t="shared" si="24"/>
        <v>1.8016651998755801E-8</v>
      </c>
      <c r="D256" s="13">
        <f t="shared" si="26"/>
        <v>16.583333333333332</v>
      </c>
      <c r="E256">
        <f t="shared" si="25"/>
        <v>18.016651998755801</v>
      </c>
    </row>
    <row r="257" spans="2:5">
      <c r="B257" s="29">
        <f t="shared" si="23"/>
        <v>1000</v>
      </c>
      <c r="C257">
        <f t="shared" si="24"/>
        <v>1.7719365816888727E-8</v>
      </c>
      <c r="D257" s="13">
        <f t="shared" si="26"/>
        <v>16.666666666666668</v>
      </c>
      <c r="E257">
        <f t="shared" si="25"/>
        <v>17.719365816888729</v>
      </c>
    </row>
    <row r="258" spans="2:5">
      <c r="B258" s="29">
        <f t="shared" si="23"/>
        <v>1005</v>
      </c>
      <c r="C258">
        <f t="shared" si="24"/>
        <v>1.7427033947875007E-8</v>
      </c>
      <c r="D258" s="13">
        <f t="shared" si="26"/>
        <v>16.75</v>
      </c>
      <c r="E258">
        <f t="shared" si="25"/>
        <v>17.427033947875007</v>
      </c>
    </row>
    <row r="259" spans="2:5">
      <c r="B259">
        <f t="shared" si="23"/>
        <v>1010</v>
      </c>
      <c r="C259">
        <f t="shared" si="24"/>
        <v>1.7139573827447113E-8</v>
      </c>
      <c r="D259" s="13">
        <f t="shared" si="26"/>
        <v>16.833333333333332</v>
      </c>
      <c r="E259">
        <f t="shared" si="25"/>
        <v>17.139573827447112</v>
      </c>
    </row>
    <row r="260" spans="2:5">
      <c r="B260">
        <f t="shared" si="23"/>
        <v>1015</v>
      </c>
      <c r="C260">
        <f t="shared" si="24"/>
        <v>1.6856904267281782E-8</v>
      </c>
      <c r="D260" s="13">
        <f t="shared" si="26"/>
        <v>16.916666666666668</v>
      </c>
      <c r="E260">
        <f t="shared" si="25"/>
        <v>16.856904267281781</v>
      </c>
    </row>
    <row r="261" spans="2:5">
      <c r="B261" s="16">
        <f t="shared" si="23"/>
        <v>1020</v>
      </c>
      <c r="C261">
        <f t="shared" si="24"/>
        <v>1.6578945432069701E-8</v>
      </c>
      <c r="D261" s="13">
        <f t="shared" si="26"/>
        <v>17</v>
      </c>
      <c r="E261">
        <f t="shared" si="25"/>
        <v>16.578945432069702</v>
      </c>
    </row>
    <row r="262" spans="2:5">
      <c r="B262">
        <f t="shared" si="23"/>
        <v>1025</v>
      </c>
      <c r="C262">
        <f>$J$36*EXP(-$J$32*(B262-1020))+(1/$J$32)*($J$33+$J$34*((B262-1020)-1/$J$32))</f>
        <v>1.6305720236431771E-8</v>
      </c>
      <c r="D262" s="13">
        <f t="shared" si="26"/>
        <v>17.083333333333332</v>
      </c>
      <c r="E262">
        <f t="shared" si="25"/>
        <v>16.305720236431771</v>
      </c>
    </row>
    <row r="263" spans="2:5">
      <c r="B263">
        <f t="shared" si="23"/>
        <v>1030</v>
      </c>
      <c r="C263">
        <f t="shared" ref="C263:C273" si="27">$J$36*EXP(-$J$32*(B263-1020))+(1/$J$32)*($J$33+$J$34*((B263-1020)-1/$J$32))</f>
        <v>1.6037250646566474E-8</v>
      </c>
      <c r="D263" s="13">
        <f t="shared" si="26"/>
        <v>17.166666666666668</v>
      </c>
      <c r="E263">
        <f t="shared" si="25"/>
        <v>16.037250646566473</v>
      </c>
    </row>
    <row r="264" spans="2:5">
      <c r="B264">
        <f t="shared" si="23"/>
        <v>1035</v>
      </c>
      <c r="C264">
        <f t="shared" si="27"/>
        <v>1.5773457409685609E-8</v>
      </c>
      <c r="D264" s="13">
        <f t="shared" si="26"/>
        <v>17.25</v>
      </c>
      <c r="E264">
        <f t="shared" si="25"/>
        <v>15.773457409685609</v>
      </c>
    </row>
    <row r="265" spans="2:5">
      <c r="B265">
        <f t="shared" si="23"/>
        <v>1040</v>
      </c>
      <c r="C265">
        <f t="shared" si="27"/>
        <v>1.5514262593758995E-8</v>
      </c>
      <c r="D265" s="13">
        <f t="shared" si="26"/>
        <v>17.333333333333332</v>
      </c>
      <c r="E265">
        <f t="shared" si="25"/>
        <v>15.514262593758994</v>
      </c>
    </row>
    <row r="266" spans="2:5">
      <c r="B266">
        <f t="shared" si="23"/>
        <v>1045</v>
      </c>
      <c r="C266">
        <f t="shared" si="27"/>
        <v>1.5259589565503869E-8</v>
      </c>
      <c r="D266" s="13">
        <f t="shared" si="26"/>
        <v>17.416666666666668</v>
      </c>
      <c r="E266">
        <f t="shared" si="25"/>
        <v>15.25958956550387</v>
      </c>
    </row>
    <row r="267" spans="2:5">
      <c r="B267">
        <f t="shared" si="23"/>
        <v>1050</v>
      </c>
      <c r="C267">
        <f t="shared" si="27"/>
        <v>1.5009362968741065E-8</v>
      </c>
      <c r="D267" s="13">
        <f t="shared" si="26"/>
        <v>17.5</v>
      </c>
      <c r="E267">
        <f t="shared" si="25"/>
        <v>15.009362968741065</v>
      </c>
    </row>
    <row r="268" spans="2:5">
      <c r="B268">
        <f t="shared" si="23"/>
        <v>1055</v>
      </c>
      <c r="C268">
        <f t="shared" si="27"/>
        <v>1.4763508703111957E-8</v>
      </c>
      <c r="D268" s="13">
        <f t="shared" si="26"/>
        <v>17.583333333333332</v>
      </c>
      <c r="E268">
        <f t="shared" si="25"/>
        <v>14.763508703111958</v>
      </c>
    </row>
    <row r="269" spans="2:5">
      <c r="B269">
        <f t="shared" si="23"/>
        <v>1060</v>
      </c>
      <c r="C269">
        <f t="shared" si="27"/>
        <v>1.4521953903150012E-8</v>
      </c>
      <c r="D269" s="13">
        <f t="shared" si="26"/>
        <v>17.666666666666668</v>
      </c>
      <c r="E269">
        <f t="shared" si="25"/>
        <v>14.521953903150012</v>
      </c>
    </row>
    <row r="270" spans="2:5">
      <c r="B270">
        <f t="shared" si="23"/>
        <v>1065</v>
      </c>
      <c r="C270">
        <f t="shared" si="27"/>
        <v>1.4284626917701169E-8</v>
      </c>
      <c r="D270" s="13">
        <f t="shared" si="26"/>
        <v>17.75</v>
      </c>
      <c r="E270">
        <f t="shared" si="25"/>
        <v>14.28462691770117</v>
      </c>
    </row>
    <row r="271" spans="2:5">
      <c r="B271">
        <f t="shared" si="23"/>
        <v>1070</v>
      </c>
      <c r="C271">
        <f t="shared" si="27"/>
        <v>1.4051457289687157E-8</v>
      </c>
      <c r="D271" s="13">
        <f t="shared" si="26"/>
        <v>17.833333333333332</v>
      </c>
      <c r="E271">
        <f t="shared" si="25"/>
        <v>14.051457289687157</v>
      </c>
    </row>
    <row r="272" spans="2:5">
      <c r="B272">
        <f t="shared" si="23"/>
        <v>1075</v>
      </c>
      <c r="C272">
        <f t="shared" si="27"/>
        <v>1.3822375736206071E-8</v>
      </c>
      <c r="D272" s="13">
        <f t="shared" si="26"/>
        <v>17.916666666666668</v>
      </c>
      <c r="E272">
        <f t="shared" si="25"/>
        <v>13.822375736206071</v>
      </c>
    </row>
    <row r="273" spans="2:5">
      <c r="B273" s="16">
        <f t="shared" si="23"/>
        <v>1080</v>
      </c>
      <c r="C273">
        <f t="shared" si="27"/>
        <v>1.359731412896458E-8</v>
      </c>
      <c r="D273" s="13">
        <f t="shared" si="26"/>
        <v>18</v>
      </c>
      <c r="E273">
        <f t="shared" si="25"/>
        <v>13.59731412896458</v>
      </c>
    </row>
    <row r="274" spans="2:5">
      <c r="B274">
        <f t="shared" si="23"/>
        <v>1085</v>
      </c>
      <c r="C274">
        <f>$K$36*EXP(-$K$32*(B274-1080))+(1/$K$32)*($K$33+$K$34*((B274-1080)-1/$K$32))</f>
        <v>1.3376104055571789E-8</v>
      </c>
      <c r="D274" s="13">
        <f t="shared" si="26"/>
        <v>18.083333333333332</v>
      </c>
      <c r="E274">
        <f t="shared" si="25"/>
        <v>13.376104055571789</v>
      </c>
    </row>
    <row r="275" spans="2:5">
      <c r="B275">
        <f t="shared" si="23"/>
        <v>1090</v>
      </c>
      <c r="C275">
        <f t="shared" ref="C275:C338" si="28">$K$36*EXP(-$K$32*(B275-1080))+(1/$K$32)*($K$33+$K$34*((B275-1080)-1/$K$32))</f>
        <v>1.3158580476798483E-8</v>
      </c>
      <c r="D275" s="13">
        <f t="shared" si="26"/>
        <v>18.166666666666668</v>
      </c>
      <c r="E275">
        <f t="shared" si="25"/>
        <v>13.158580476798482</v>
      </c>
    </row>
    <row r="276" spans="2:5">
      <c r="B276">
        <f t="shared" si="23"/>
        <v>1095</v>
      </c>
      <c r="C276">
        <f t="shared" si="28"/>
        <v>1.2944681956732765E-8</v>
      </c>
      <c r="D276" s="13">
        <f t="shared" si="26"/>
        <v>18.25</v>
      </c>
      <c r="E276">
        <f t="shared" si="25"/>
        <v>12.944681956732765</v>
      </c>
    </row>
    <row r="277" spans="2:5">
      <c r="B277">
        <f t="shared" si="23"/>
        <v>1100</v>
      </c>
      <c r="C277">
        <f t="shared" si="28"/>
        <v>1.2734348083300195E-8</v>
      </c>
      <c r="D277" s="13">
        <f t="shared" si="26"/>
        <v>18.333333333333332</v>
      </c>
      <c r="E277">
        <f t="shared" si="25"/>
        <v>12.734348083300194</v>
      </c>
    </row>
    <row r="278" spans="2:5">
      <c r="B278">
        <f t="shared" si="23"/>
        <v>1105</v>
      </c>
      <c r="C278">
        <f>$K$36*EXP(-$K$32*(B278-1080))+(1/$K$32)*($K$33+$K$34*((B278-1080)-1/$K$32))</f>
        <v>1.2527519451201403E-8</v>
      </c>
      <c r="D278" s="13">
        <f t="shared" si="26"/>
        <v>18.416666666666668</v>
      </c>
      <c r="E278">
        <f t="shared" si="25"/>
        <v>12.527519451201403</v>
      </c>
    </row>
    <row r="279" spans="2:5">
      <c r="B279">
        <f t="shared" si="23"/>
        <v>1110</v>
      </c>
      <c r="C279">
        <f t="shared" si="28"/>
        <v>1.2324137645134054E-8</v>
      </c>
      <c r="D279" s="13">
        <f t="shared" si="26"/>
        <v>18.5</v>
      </c>
      <c r="E279">
        <f t="shared" si="25"/>
        <v>12.324137645134053</v>
      </c>
    </row>
    <row r="280" spans="2:5">
      <c r="B280">
        <f t="shared" si="23"/>
        <v>1115</v>
      </c>
      <c r="C280">
        <f t="shared" si="28"/>
        <v>1.2124145223294415E-8</v>
      </c>
      <c r="D280" s="13">
        <f t="shared" si="26"/>
        <v>18.583333333333332</v>
      </c>
      <c r="E280">
        <f t="shared" si="25"/>
        <v>12.124145223294414</v>
      </c>
    </row>
    <row r="281" spans="2:5">
      <c r="B281">
        <f t="shared" si="23"/>
        <v>1120</v>
      </c>
      <c r="C281">
        <f t="shared" si="28"/>
        <v>1.192748570115388E-8</v>
      </c>
      <c r="D281" s="13">
        <f t="shared" si="26"/>
        <v>18.666666666666668</v>
      </c>
      <c r="E281">
        <f t="shared" si="25"/>
        <v>11.927485701153879</v>
      </c>
    </row>
    <row r="282" spans="2:5">
      <c r="B282">
        <f t="shared" si="23"/>
        <v>1125</v>
      </c>
      <c r="C282">
        <f t="shared" si="28"/>
        <v>1.1734103535505852E-8</v>
      </c>
      <c r="D282" s="13">
        <f t="shared" si="26"/>
        <v>18.75</v>
      </c>
      <c r="E282">
        <f t="shared" si="25"/>
        <v>11.734103535505852</v>
      </c>
    </row>
    <row r="283" spans="2:5">
      <c r="B283">
        <f t="shared" si="23"/>
        <v>1130</v>
      </c>
      <c r="C283">
        <f t="shared" si="28"/>
        <v>1.1543944108778485E-8</v>
      </c>
      <c r="D283" s="13">
        <f t="shared" si="26"/>
        <v>18.833333333333332</v>
      </c>
      <c r="E283">
        <f t="shared" si="25"/>
        <v>11.543944108778485</v>
      </c>
    </row>
    <row r="284" spans="2:5">
      <c r="B284">
        <f t="shared" si="23"/>
        <v>1135</v>
      </c>
      <c r="C284">
        <f t="shared" si="28"/>
        <v>1.1356953713608872E-8</v>
      </c>
      <c r="D284" s="13">
        <f t="shared" si="26"/>
        <v>18.916666666666668</v>
      </c>
      <c r="E284">
        <f t="shared" si="25"/>
        <v>11.356953713608872</v>
      </c>
    </row>
    <row r="285" spans="2:5">
      <c r="B285">
        <f t="shared" si="23"/>
        <v>1140</v>
      </c>
      <c r="C285">
        <f t="shared" si="28"/>
        <v>1.1173079537674286E-8</v>
      </c>
      <c r="D285" s="13">
        <f t="shared" si="26"/>
        <v>19</v>
      </c>
      <c r="E285">
        <f t="shared" si="25"/>
        <v>11.173079537674285</v>
      </c>
    </row>
    <row r="286" spans="2:5">
      <c r="B286">
        <f t="shared" si="23"/>
        <v>1145</v>
      </c>
      <c r="C286">
        <f t="shared" si="28"/>
        <v>1.0992269648776217E-8</v>
      </c>
      <c r="D286" s="13">
        <f t="shared" si="26"/>
        <v>19.083333333333332</v>
      </c>
      <c r="E286">
        <f t="shared" si="25"/>
        <v>10.992269648776217</v>
      </c>
    </row>
    <row r="287" spans="2:5">
      <c r="B287">
        <f t="shared" ref="B287:B337" si="29">B286+5</f>
        <v>1150</v>
      </c>
      <c r="C287">
        <f t="shared" si="28"/>
        <v>1.0814472980173001E-8</v>
      </c>
      <c r="D287" s="13">
        <f t="shared" si="26"/>
        <v>19.166666666666668</v>
      </c>
      <c r="E287">
        <f t="shared" si="25"/>
        <v>10.814472980173001</v>
      </c>
    </row>
    <row r="288" spans="2:5">
      <c r="B288">
        <f t="shared" si="29"/>
        <v>1155</v>
      </c>
      <c r="C288">
        <f t="shared" si="28"/>
        <v>1.0639639316156848E-8</v>
      </c>
      <c r="D288" s="13">
        <f t="shared" si="26"/>
        <v>19.25</v>
      </c>
      <c r="E288">
        <f t="shared" si="25"/>
        <v>10.639639316156847</v>
      </c>
    </row>
    <row r="289" spans="2:5">
      <c r="B289">
        <f t="shared" si="29"/>
        <v>1160</v>
      </c>
      <c r="C289">
        <f t="shared" si="28"/>
        <v>1.0467719277871274E-8</v>
      </c>
      <c r="D289" s="13">
        <f t="shared" si="26"/>
        <v>19.333333333333332</v>
      </c>
      <c r="E289">
        <f t="shared" si="25"/>
        <v>10.467719277871273</v>
      </c>
    </row>
    <row r="290" spans="2:5">
      <c r="B290">
        <f t="shared" si="29"/>
        <v>1165</v>
      </c>
      <c r="C290">
        <f t="shared" si="28"/>
        <v>1.0298664309364851E-8</v>
      </c>
      <c r="D290" s="13">
        <f t="shared" si="26"/>
        <v>19.416666666666668</v>
      </c>
      <c r="E290">
        <f t="shared" si="25"/>
        <v>10.298664309364851</v>
      </c>
    </row>
    <row r="291" spans="2:5">
      <c r="B291">
        <f t="shared" si="29"/>
        <v>1170</v>
      </c>
      <c r="C291">
        <f t="shared" si="28"/>
        <v>1.0132426663877391E-8</v>
      </c>
      <c r="D291" s="13">
        <f t="shared" si="26"/>
        <v>19.5</v>
      </c>
      <c r="E291">
        <f t="shared" si="25"/>
        <v>10.132426663877391</v>
      </c>
    </row>
    <row r="292" spans="2:5">
      <c r="B292">
        <f t="shared" si="29"/>
        <v>1175</v>
      </c>
      <c r="C292">
        <f t="shared" si="28"/>
        <v>9.9689593903546705E-9</v>
      </c>
      <c r="D292" s="13">
        <f t="shared" si="26"/>
        <v>19.583333333333332</v>
      </c>
      <c r="E292">
        <f t="shared" si="25"/>
        <v>9.9689593903546712</v>
      </c>
    </row>
    <row r="293" spans="2:5">
      <c r="B293">
        <f t="shared" si="29"/>
        <v>1180</v>
      </c>
      <c r="C293">
        <f t="shared" si="28"/>
        <v>9.8082163201878858E-9</v>
      </c>
      <c r="D293" s="13">
        <f t="shared" si="26"/>
        <v>19.666666666666668</v>
      </c>
      <c r="E293">
        <f t="shared" si="25"/>
        <v>9.8082163201878867</v>
      </c>
    </row>
    <row r="294" spans="2:5">
      <c r="B294">
        <f t="shared" si="29"/>
        <v>1185</v>
      </c>
      <c r="C294">
        <f t="shared" si="28"/>
        <v>9.6501520541740957E-9</v>
      </c>
      <c r="D294" s="13">
        <f t="shared" si="26"/>
        <v>19.75</v>
      </c>
      <c r="E294">
        <f t="shared" si="25"/>
        <v>9.6501520541740948</v>
      </c>
    </row>
    <row r="295" spans="2:5">
      <c r="B295">
        <f t="shared" si="29"/>
        <v>1190</v>
      </c>
      <c r="C295">
        <f t="shared" si="28"/>
        <v>9.4947219496939827E-9</v>
      </c>
      <c r="D295" s="13">
        <f t="shared" si="26"/>
        <v>19.833333333333332</v>
      </c>
      <c r="E295">
        <f t="shared" ref="E295:E358" si="30">C295*10^9</f>
        <v>9.4947219496939823</v>
      </c>
    </row>
    <row r="296" spans="2:5">
      <c r="B296">
        <f t="shared" si="29"/>
        <v>1195</v>
      </c>
      <c r="C296">
        <f t="shared" si="28"/>
        <v>9.3418821081032737E-9</v>
      </c>
      <c r="D296" s="13">
        <f t="shared" ref="D296:D359" si="31">B296/60</f>
        <v>19.916666666666668</v>
      </c>
      <c r="E296">
        <f t="shared" si="30"/>
        <v>9.3418821081032739</v>
      </c>
    </row>
    <row r="297" spans="2:5">
      <c r="B297">
        <f t="shared" si="29"/>
        <v>1200</v>
      </c>
      <c r="C297">
        <f t="shared" si="28"/>
        <v>9.1915893623343096E-9</v>
      </c>
      <c r="D297" s="13">
        <f t="shared" si="31"/>
        <v>20</v>
      </c>
      <c r="E297">
        <f t="shared" si="30"/>
        <v>9.1915893623343088</v>
      </c>
    </row>
    <row r="298" spans="2:5">
      <c r="B298">
        <f t="shared" si="29"/>
        <v>1205</v>
      </c>
      <c r="C298">
        <f t="shared" si="28"/>
        <v>9.0438012647042274E-9</v>
      </c>
      <c r="D298" s="13">
        <f t="shared" si="31"/>
        <v>20.083333333333332</v>
      </c>
      <c r="E298">
        <f t="shared" si="30"/>
        <v>9.0438012647042267</v>
      </c>
    </row>
    <row r="299" spans="2:5">
      <c r="B299">
        <f t="shared" si="29"/>
        <v>1210</v>
      </c>
      <c r="C299">
        <f t="shared" si="28"/>
        <v>8.8984760749263086E-9</v>
      </c>
      <c r="D299" s="13">
        <f t="shared" si="31"/>
        <v>20.166666666666668</v>
      </c>
      <c r="E299">
        <f t="shared" si="30"/>
        <v>8.8984760749263092</v>
      </c>
    </row>
    <row r="300" spans="2:5">
      <c r="B300">
        <f t="shared" si="29"/>
        <v>1215</v>
      </c>
      <c r="C300">
        <f t="shared" si="28"/>
        <v>8.7555727483211437E-9</v>
      </c>
      <c r="D300" s="13">
        <f t="shared" si="31"/>
        <v>20.25</v>
      </c>
      <c r="E300">
        <f t="shared" si="30"/>
        <v>8.7555727483211445</v>
      </c>
    </row>
    <row r="301" spans="2:5">
      <c r="B301">
        <f t="shared" si="29"/>
        <v>1220</v>
      </c>
      <c r="C301">
        <f t="shared" si="28"/>
        <v>8.6150509242242351E-9</v>
      </c>
      <c r="D301" s="13">
        <f t="shared" si="31"/>
        <v>20.333333333333332</v>
      </c>
      <c r="E301">
        <f t="shared" si="30"/>
        <v>8.615050924224235</v>
      </c>
    </row>
    <row r="302" spans="2:5">
      <c r="B302">
        <f t="shared" si="29"/>
        <v>1225</v>
      </c>
      <c r="C302">
        <f t="shared" si="28"/>
        <v>8.4768709145868046E-9</v>
      </c>
      <c r="D302" s="13">
        <f t="shared" si="31"/>
        <v>20.416666666666668</v>
      </c>
      <c r="E302">
        <f t="shared" si="30"/>
        <v>8.4768709145868044</v>
      </c>
    </row>
    <row r="303" spans="2:5">
      <c r="B303">
        <f t="shared" si="29"/>
        <v>1230</v>
      </c>
      <c r="C303">
        <f t="shared" si="28"/>
        <v>8.340993692766565E-9</v>
      </c>
      <c r="D303" s="13">
        <f t="shared" si="31"/>
        <v>20.5</v>
      </c>
      <c r="E303">
        <f t="shared" si="30"/>
        <v>8.3409936927665651</v>
      </c>
    </row>
    <row r="304" spans="2:5">
      <c r="B304">
        <f t="shared" si="29"/>
        <v>1235</v>
      </c>
      <c r="C304">
        <f t="shared" si="28"/>
        <v>8.2073808825052915E-9</v>
      </c>
      <c r="D304" s="13">
        <f t="shared" si="31"/>
        <v>20.583333333333332</v>
      </c>
      <c r="E304">
        <f t="shared" si="30"/>
        <v>8.2073808825052907</v>
      </c>
    </row>
    <row r="305" spans="2:5">
      <c r="B305">
        <f t="shared" si="29"/>
        <v>1240</v>
      </c>
      <c r="C305">
        <f t="shared" si="28"/>
        <v>8.0759947470900942E-9</v>
      </c>
      <c r="D305" s="13">
        <f t="shared" si="31"/>
        <v>20.666666666666668</v>
      </c>
      <c r="E305">
        <f t="shared" si="30"/>
        <v>8.0759947470900944</v>
      </c>
    </row>
    <row r="306" spans="2:5">
      <c r="B306">
        <f t="shared" si="29"/>
        <v>1245</v>
      </c>
      <c r="C306">
        <f t="shared" si="28"/>
        <v>7.9467981786953067E-9</v>
      </c>
      <c r="D306" s="13">
        <f t="shared" si="31"/>
        <v>20.75</v>
      </c>
      <c r="E306">
        <f t="shared" si="30"/>
        <v>7.9467981786953068</v>
      </c>
    </row>
    <row r="307" spans="2:5">
      <c r="B307">
        <f t="shared" si="29"/>
        <v>1250</v>
      </c>
      <c r="C307">
        <f t="shared" si="28"/>
        <v>7.8197546879019966E-9</v>
      </c>
      <c r="D307" s="13">
        <f t="shared" si="31"/>
        <v>20.833333333333332</v>
      </c>
      <c r="E307">
        <f t="shared" si="30"/>
        <v>7.8197546879019963</v>
      </c>
    </row>
    <row r="308" spans="2:5">
      <c r="B308">
        <f t="shared" si="29"/>
        <v>1255</v>
      </c>
      <c r="C308">
        <f t="shared" si="28"/>
        <v>7.6948283933921408E-9</v>
      </c>
      <c r="D308" s="13">
        <f t="shared" si="31"/>
        <v>20.916666666666668</v>
      </c>
      <c r="E308">
        <f t="shared" si="30"/>
        <v>7.6948283933921404</v>
      </c>
    </row>
    <row r="309" spans="2:5">
      <c r="B309">
        <f t="shared" si="29"/>
        <v>1260</v>
      </c>
      <c r="C309">
        <f t="shared" si="28"/>
        <v>7.571984011814546E-9</v>
      </c>
      <c r="D309" s="13">
        <f t="shared" si="31"/>
        <v>21</v>
      </c>
      <c r="E309">
        <f t="shared" si="30"/>
        <v>7.5719840118145463</v>
      </c>
    </row>
    <row r="310" spans="2:5">
      <c r="B310">
        <f t="shared" si="29"/>
        <v>1265</v>
      </c>
      <c r="C310">
        <f t="shared" si="28"/>
        <v>7.4511868478196504E-9</v>
      </c>
      <c r="D310" s="13">
        <f t="shared" si="31"/>
        <v>21.083333333333332</v>
      </c>
      <c r="E310">
        <f t="shared" si="30"/>
        <v>7.4511868478196508</v>
      </c>
    </row>
    <row r="311" spans="2:5">
      <c r="B311">
        <f t="shared" si="29"/>
        <v>1270</v>
      </c>
      <c r="C311">
        <f t="shared" si="28"/>
        <v>7.3324027842603991E-9</v>
      </c>
      <c r="D311" s="13">
        <f t="shared" si="31"/>
        <v>21.166666666666668</v>
      </c>
      <c r="E311">
        <f t="shared" si="30"/>
        <v>7.3324027842603989</v>
      </c>
    </row>
    <row r="312" spans="2:5">
      <c r="B312">
        <f t="shared" si="29"/>
        <v>1275</v>
      </c>
      <c r="C312">
        <f t="shared" si="28"/>
        <v>7.2155982725564304E-9</v>
      </c>
      <c r="D312" s="13">
        <f t="shared" si="31"/>
        <v>21.25</v>
      </c>
      <c r="E312">
        <f t="shared" si="30"/>
        <v>7.2155982725564307</v>
      </c>
    </row>
    <row r="313" spans="2:5">
      <c r="B313">
        <f t="shared" si="29"/>
        <v>1280</v>
      </c>
      <c r="C313">
        <f t="shared" si="28"/>
        <v>7.1007403232188292E-9</v>
      </c>
      <c r="D313" s="13">
        <f t="shared" si="31"/>
        <v>21.333333333333332</v>
      </c>
      <c r="E313">
        <f t="shared" si="30"/>
        <v>7.1007403232188295</v>
      </c>
    </row>
    <row r="314" spans="2:5">
      <c r="B314">
        <f t="shared" si="29"/>
        <v>1285</v>
      </c>
      <c r="C314">
        <f t="shared" si="28"/>
        <v>6.9877964965328079E-9</v>
      </c>
      <c r="D314" s="13">
        <f t="shared" si="31"/>
        <v>21.416666666666668</v>
      </c>
      <c r="E314">
        <f t="shared" si="30"/>
        <v>6.9877964965328081</v>
      </c>
    </row>
    <row r="315" spans="2:5">
      <c r="B315">
        <f t="shared" si="29"/>
        <v>1290</v>
      </c>
      <c r="C315">
        <f t="shared" si="28"/>
        <v>6.8767348933956312E-9</v>
      </c>
      <c r="D315" s="13">
        <f t="shared" si="31"/>
        <v>21.5</v>
      </c>
      <c r="E315">
        <f t="shared" si="30"/>
        <v>6.8767348933956312</v>
      </c>
    </row>
    <row r="316" spans="2:5">
      <c r="B316">
        <f t="shared" si="29"/>
        <v>1295</v>
      </c>
      <c r="C316">
        <f t="shared" si="28"/>
        <v>6.7675241463072634E-9</v>
      </c>
      <c r="D316" s="13">
        <f t="shared" si="31"/>
        <v>21.583333333333332</v>
      </c>
      <c r="E316">
        <f t="shared" si="30"/>
        <v>6.7675241463072631</v>
      </c>
    </row>
    <row r="317" spans="2:5">
      <c r="B317">
        <f t="shared" si="29"/>
        <v>1300</v>
      </c>
      <c r="C317">
        <f t="shared" si="28"/>
        <v>6.6601334105111322E-9</v>
      </c>
      <c r="D317" s="13">
        <f t="shared" si="31"/>
        <v>21.666666666666668</v>
      </c>
      <c r="E317">
        <f t="shared" si="30"/>
        <v>6.6601334105111318</v>
      </c>
    </row>
    <row r="318" spans="2:5">
      <c r="B318">
        <f t="shared" si="29"/>
        <v>1305</v>
      </c>
      <c r="C318">
        <f t="shared" si="28"/>
        <v>6.5545323552825396E-9</v>
      </c>
      <c r="D318" s="13">
        <f t="shared" si="31"/>
        <v>21.75</v>
      </c>
      <c r="E318">
        <f t="shared" si="30"/>
        <v>6.5545323552825394</v>
      </c>
    </row>
    <row r="319" spans="2:5">
      <c r="B319">
        <f t="shared" si="29"/>
        <v>1310</v>
      </c>
      <c r="C319">
        <f t="shared" si="28"/>
        <v>6.4506911553622564E-9</v>
      </c>
      <c r="D319" s="13">
        <f t="shared" si="31"/>
        <v>21.833333333333332</v>
      </c>
      <c r="E319">
        <f t="shared" si="30"/>
        <v>6.4506911553622563</v>
      </c>
    </row>
    <row r="320" spans="2:5">
      <c r="B320">
        <f t="shared" si="29"/>
        <v>1315</v>
      </c>
      <c r="C320">
        <f t="shared" si="28"/>
        <v>6.3485804825328776E-9</v>
      </c>
      <c r="D320" s="13">
        <f t="shared" si="31"/>
        <v>21.916666666666668</v>
      </c>
      <c r="E320">
        <f t="shared" si="30"/>
        <v>6.3485804825328778</v>
      </c>
    </row>
    <row r="321" spans="2:5">
      <c r="B321">
        <f t="shared" si="29"/>
        <v>1320</v>
      </c>
      <c r="C321">
        <f t="shared" si="28"/>
        <v>6.2481714973355495E-9</v>
      </c>
      <c r="D321" s="13">
        <f t="shared" si="31"/>
        <v>22</v>
      </c>
      <c r="E321">
        <f t="shared" si="30"/>
        <v>6.2481714973355498</v>
      </c>
    </row>
    <row r="322" spans="2:5">
      <c r="B322">
        <f t="shared" si="29"/>
        <v>1325</v>
      </c>
      <c r="C322">
        <f t="shared" si="28"/>
        <v>6.1494358409247477E-9</v>
      </c>
      <c r="D322" s="13">
        <f t="shared" si="31"/>
        <v>22.083333333333332</v>
      </c>
      <c r="E322">
        <f t="shared" si="30"/>
        <v>6.149435840924748</v>
      </c>
    </row>
    <row r="323" spans="2:5">
      <c r="B323">
        <f t="shared" si="29"/>
        <v>1330</v>
      </c>
      <c r="C323">
        <f t="shared" si="28"/>
        <v>6.0523456270587946E-9</v>
      </c>
      <c r="D323" s="13">
        <f t="shared" si="31"/>
        <v>22.166666666666668</v>
      </c>
      <c r="E323">
        <f t="shared" si="30"/>
        <v>6.052345627058795</v>
      </c>
    </row>
    <row r="324" spans="2:5">
      <c r="B324">
        <f t="shared" si="29"/>
        <v>1335</v>
      </c>
      <c r="C324">
        <f t="shared" si="28"/>
        <v>5.956873434223856E-9</v>
      </c>
      <c r="D324" s="13">
        <f t="shared" si="31"/>
        <v>22.25</v>
      </c>
      <c r="E324">
        <f t="shared" si="30"/>
        <v>5.9568734342238558</v>
      </c>
    </row>
    <row r="325" spans="2:5">
      <c r="B325">
        <f t="shared" si="29"/>
        <v>1340</v>
      </c>
      <c r="C325">
        <f t="shared" si="28"/>
        <v>5.8629922978891833E-9</v>
      </c>
      <c r="D325" s="13">
        <f t="shared" si="31"/>
        <v>22.333333333333332</v>
      </c>
      <c r="E325">
        <f t="shared" si="30"/>
        <v>5.8629922978891829</v>
      </c>
    </row>
    <row r="326" spans="2:5">
      <c r="B326">
        <f t="shared" si="29"/>
        <v>1345</v>
      </c>
      <c r="C326">
        <f t="shared" si="28"/>
        <v>5.7706757028914446E-9</v>
      </c>
      <c r="D326" s="13">
        <f t="shared" si="31"/>
        <v>22.416666666666668</v>
      </c>
      <c r="E326">
        <f t="shared" si="30"/>
        <v>5.7706757028914444</v>
      </c>
    </row>
    <row r="327" spans="2:5">
      <c r="B327">
        <f t="shared" si="29"/>
        <v>1350</v>
      </c>
      <c r="C327">
        <f t="shared" si="28"/>
        <v>5.6798975759459442E-9</v>
      </c>
      <c r="D327" s="13">
        <f t="shared" si="31"/>
        <v>22.5</v>
      </c>
      <c r="E327">
        <f t="shared" si="30"/>
        <v>5.6798975759459438</v>
      </c>
    </row>
    <row r="328" spans="2:5">
      <c r="B328">
        <f t="shared" si="29"/>
        <v>1355</v>
      </c>
      <c r="C328">
        <f t="shared" si="28"/>
        <v>5.590632278282668E-9</v>
      </c>
      <c r="D328" s="13">
        <f t="shared" si="31"/>
        <v>22.583333333333332</v>
      </c>
      <c r="E328">
        <f t="shared" si="30"/>
        <v>5.5906322782826683</v>
      </c>
    </row>
    <row r="329" spans="2:5">
      <c r="B329">
        <f t="shared" si="29"/>
        <v>1360</v>
      </c>
      <c r="C329">
        <f t="shared" si="28"/>
        <v>5.5028545984050342E-9</v>
      </c>
      <c r="D329" s="13">
        <f t="shared" si="31"/>
        <v>22.666666666666668</v>
      </c>
      <c r="E329">
        <f t="shared" si="30"/>
        <v>5.5028545984050341</v>
      </c>
    </row>
    <row r="330" spans="2:5">
      <c r="B330">
        <f t="shared" si="29"/>
        <v>1365</v>
      </c>
      <c r="C330">
        <f t="shared" si="28"/>
        <v>5.4165397449693277E-9</v>
      </c>
      <c r="D330" s="13">
        <f t="shared" si="31"/>
        <v>22.75</v>
      </c>
      <c r="E330">
        <f t="shared" si="30"/>
        <v>5.4165397449693273</v>
      </c>
    </row>
    <row r="331" spans="2:5">
      <c r="B331">
        <f t="shared" si="29"/>
        <v>1370</v>
      </c>
      <c r="C331">
        <f t="shared" si="28"/>
        <v>5.3316633397827995E-9</v>
      </c>
      <c r="D331" s="13">
        <f t="shared" si="31"/>
        <v>22.833333333333332</v>
      </c>
      <c r="E331">
        <f t="shared" si="30"/>
        <v>5.3316633397827999</v>
      </c>
    </row>
    <row r="332" spans="2:5">
      <c r="B332">
        <f t="shared" si="29"/>
        <v>1375</v>
      </c>
      <c r="C332">
        <f t="shared" si="28"/>
        <v>5.248201410918448E-9</v>
      </c>
      <c r="D332" s="13">
        <f t="shared" si="31"/>
        <v>22.916666666666668</v>
      </c>
      <c r="E332">
        <f t="shared" si="30"/>
        <v>5.2482014109184476</v>
      </c>
    </row>
    <row r="333" spans="2:5">
      <c r="B333">
        <f t="shared" si="29"/>
        <v>1380</v>
      </c>
      <c r="C333">
        <f t="shared" si="28"/>
        <v>5.1661303859445544E-9</v>
      </c>
      <c r="D333" s="13">
        <f t="shared" si="31"/>
        <v>23</v>
      </c>
      <c r="E333">
        <f t="shared" si="30"/>
        <v>5.1661303859445544</v>
      </c>
    </row>
    <row r="334" spans="2:5">
      <c r="B334">
        <f t="shared" si="29"/>
        <v>1385</v>
      </c>
      <c r="C334">
        <f t="shared" si="28"/>
        <v>5.0854270852670342E-9</v>
      </c>
      <c r="D334" s="13">
        <f t="shared" si="31"/>
        <v>23.083333333333332</v>
      </c>
      <c r="E334">
        <f t="shared" si="30"/>
        <v>5.0854270852670345</v>
      </c>
    </row>
    <row r="335" spans="2:5">
      <c r="B335">
        <f t="shared" si="29"/>
        <v>1390</v>
      </c>
      <c r="C335">
        <f t="shared" si="28"/>
        <v>5.00606871558275E-9</v>
      </c>
      <c r="D335" s="13">
        <f t="shared" si="31"/>
        <v>23.166666666666668</v>
      </c>
      <c r="E335">
        <f t="shared" si="30"/>
        <v>5.0060687155827504</v>
      </c>
    </row>
    <row r="336" spans="2:5">
      <c r="B336">
        <f t="shared" si="29"/>
        <v>1395</v>
      </c>
      <c r="C336">
        <f t="shared" si="28"/>
        <v>4.9280328634419282E-9</v>
      </c>
      <c r="D336" s="13">
        <f t="shared" si="31"/>
        <v>23.25</v>
      </c>
      <c r="E336">
        <f t="shared" si="30"/>
        <v>4.9280328634419286</v>
      </c>
    </row>
    <row r="337" spans="2:5">
      <c r="B337">
        <f t="shared" si="29"/>
        <v>1400</v>
      </c>
      <c r="C337">
        <f t="shared" si="28"/>
        <v>4.8512974889178416E-9</v>
      </c>
      <c r="D337" s="13">
        <f t="shared" si="31"/>
        <v>23.333333333333332</v>
      </c>
      <c r="E337">
        <f t="shared" si="30"/>
        <v>4.851297488917842</v>
      </c>
    </row>
    <row r="338" spans="2:5">
      <c r="B338">
        <f>B337+5</f>
        <v>1405</v>
      </c>
      <c r="C338">
        <f t="shared" si="28"/>
        <v>4.7758409193820128E-9</v>
      </c>
      <c r="D338" s="13">
        <f t="shared" si="31"/>
        <v>23.416666666666668</v>
      </c>
      <c r="E338">
        <f t="shared" si="30"/>
        <v>4.7758409193820128</v>
      </c>
    </row>
    <row r="339" spans="2:5">
      <c r="B339">
        <f t="shared" ref="B339:B402" si="32">B338+5</f>
        <v>1410</v>
      </c>
      <c r="C339">
        <f t="shared" ref="C339:C402" si="33">$K$36*EXP(-$K$32*(B339-1080))+(1/$K$32)*($K$33+$K$34*((B339-1080)-1/$K$32))</f>
        <v>4.701641843383128E-9</v>
      </c>
      <c r="D339" s="13">
        <f t="shared" si="31"/>
        <v>23.5</v>
      </c>
      <c r="E339">
        <f t="shared" si="30"/>
        <v>4.7016418433831282</v>
      </c>
    </row>
    <row r="340" spans="2:5">
      <c r="B340">
        <f t="shared" si="32"/>
        <v>1415</v>
      </c>
      <c r="C340">
        <f t="shared" si="33"/>
        <v>4.6286793046279837E-9</v>
      </c>
      <c r="D340" s="13">
        <f t="shared" si="31"/>
        <v>23.583333333333332</v>
      </c>
      <c r="E340">
        <f t="shared" si="30"/>
        <v>4.6286793046279833</v>
      </c>
    </row>
    <row r="341" spans="2:5">
      <c r="B341">
        <f t="shared" si="32"/>
        <v>1420</v>
      </c>
      <c r="C341">
        <f t="shared" si="33"/>
        <v>4.556932696062722E-9</v>
      </c>
      <c r="D341" s="13">
        <f t="shared" si="31"/>
        <v>23.666666666666668</v>
      </c>
      <c r="E341">
        <f t="shared" si="30"/>
        <v>4.5569326960627219</v>
      </c>
    </row>
    <row r="342" spans="2:5">
      <c r="B342">
        <f t="shared" si="32"/>
        <v>1425</v>
      </c>
      <c r="C342">
        <f t="shared" si="33"/>
        <v>4.4863817540527207E-9</v>
      </c>
      <c r="D342" s="13">
        <f t="shared" si="31"/>
        <v>23.75</v>
      </c>
      <c r="E342">
        <f t="shared" si="30"/>
        <v>4.4863817540527204</v>
      </c>
    </row>
    <row r="343" spans="2:5">
      <c r="B343">
        <f t="shared" si="32"/>
        <v>1430</v>
      </c>
      <c r="C343">
        <f t="shared" si="33"/>
        <v>4.4170065526594564E-9</v>
      </c>
      <c r="D343" s="13">
        <f t="shared" si="31"/>
        <v>23.833333333333332</v>
      </c>
      <c r="E343">
        <f t="shared" si="30"/>
        <v>4.4170065526594566</v>
      </c>
    </row>
    <row r="344" spans="2:5">
      <c r="B344">
        <f t="shared" si="32"/>
        <v>1435</v>
      </c>
      <c r="C344">
        <f t="shared" si="33"/>
        <v>4.3487874980127638E-9</v>
      </c>
      <c r="D344" s="13">
        <f t="shared" si="31"/>
        <v>23.916666666666668</v>
      </c>
      <c r="E344">
        <f t="shared" si="30"/>
        <v>4.3487874980127641</v>
      </c>
    </row>
    <row r="345" spans="2:5">
      <c r="B345">
        <f t="shared" si="32"/>
        <v>1440</v>
      </c>
      <c r="C345">
        <f t="shared" si="33"/>
        <v>4.2817053227768692E-9</v>
      </c>
      <c r="D345" s="13">
        <f t="shared" si="31"/>
        <v>24</v>
      </c>
      <c r="E345">
        <f t="shared" si="30"/>
        <v>4.2817053227768689</v>
      </c>
    </row>
    <row r="346" spans="2:5">
      <c r="B346">
        <f t="shared" si="32"/>
        <v>1445</v>
      </c>
      <c r="C346">
        <f t="shared" si="33"/>
        <v>4.2157410807086539E-9</v>
      </c>
      <c r="D346" s="13">
        <f t="shared" si="31"/>
        <v>24.083333333333332</v>
      </c>
      <c r="E346">
        <f t="shared" si="30"/>
        <v>4.2157410807086535</v>
      </c>
    </row>
    <row r="347" spans="2:5">
      <c r="B347">
        <f t="shared" si="32"/>
        <v>1450</v>
      </c>
      <c r="C347">
        <f t="shared" si="33"/>
        <v>4.1508761413066011E-9</v>
      </c>
      <c r="D347" s="13">
        <f t="shared" si="31"/>
        <v>24.166666666666668</v>
      </c>
      <c r="E347">
        <f t="shared" si="30"/>
        <v>4.1508761413066013</v>
      </c>
    </row>
    <row r="348" spans="2:5">
      <c r="B348">
        <f t="shared" si="32"/>
        <v>1455</v>
      </c>
      <c r="C348">
        <f t="shared" si="33"/>
        <v>4.0870921845489247E-9</v>
      </c>
      <c r="D348" s="13">
        <f t="shared" si="31"/>
        <v>24.25</v>
      </c>
      <c r="E348">
        <f t="shared" si="30"/>
        <v>4.0870921845489248</v>
      </c>
    </row>
    <row r="349" spans="2:5">
      <c r="B349">
        <f t="shared" si="32"/>
        <v>1460</v>
      </c>
      <c r="C349">
        <f t="shared" si="33"/>
        <v>4.0243711957193811E-9</v>
      </c>
      <c r="D349" s="13">
        <f t="shared" si="31"/>
        <v>24.333333333333332</v>
      </c>
      <c r="E349">
        <f t="shared" si="30"/>
        <v>4.0243711957193815</v>
      </c>
    </row>
    <row r="350" spans="2:5">
      <c r="B350">
        <f t="shared" si="32"/>
        <v>1465</v>
      </c>
      <c r="C350">
        <f t="shared" si="33"/>
        <v>3.9626954603193174E-9</v>
      </c>
      <c r="D350" s="13">
        <f t="shared" si="31"/>
        <v>24.416666666666668</v>
      </c>
      <c r="E350">
        <f t="shared" si="30"/>
        <v>3.9626954603193174</v>
      </c>
    </row>
    <row r="351" spans="2:5">
      <c r="B351">
        <f t="shared" si="32"/>
        <v>1470</v>
      </c>
      <c r="C351">
        <f t="shared" si="33"/>
        <v>3.902047559064496E-9</v>
      </c>
      <c r="D351" s="13">
        <f t="shared" si="31"/>
        <v>24.5</v>
      </c>
      <c r="E351">
        <f t="shared" si="30"/>
        <v>3.9020475590644961</v>
      </c>
    </row>
    <row r="352" spans="2:5">
      <c r="B352">
        <f t="shared" si="32"/>
        <v>1475</v>
      </c>
      <c r="C352">
        <f t="shared" si="33"/>
        <v>3.8424103629653223E-9</v>
      </c>
      <c r="D352" s="13">
        <f t="shared" si="31"/>
        <v>24.583333333333332</v>
      </c>
      <c r="E352">
        <f t="shared" si="30"/>
        <v>3.8424103629653223</v>
      </c>
    </row>
    <row r="353" spans="2:5">
      <c r="B353">
        <f t="shared" si="32"/>
        <v>1480</v>
      </c>
      <c r="C353">
        <f t="shared" si="33"/>
        <v>3.7837670284890329E-9</v>
      </c>
      <c r="D353" s="13">
        <f t="shared" si="31"/>
        <v>24.666666666666668</v>
      </c>
      <c r="E353">
        <f t="shared" si="30"/>
        <v>3.783767028489033</v>
      </c>
    </row>
    <row r="354" spans="2:5">
      <c r="B354">
        <f t="shared" si="32"/>
        <v>1485</v>
      </c>
      <c r="C354">
        <f t="shared" si="33"/>
        <v>3.7261009928025308E-9</v>
      </c>
      <c r="D354" s="13">
        <f t="shared" si="31"/>
        <v>24.75</v>
      </c>
      <c r="E354">
        <f t="shared" si="30"/>
        <v>3.7261009928025306</v>
      </c>
    </row>
    <row r="355" spans="2:5">
      <c r="B355">
        <f t="shared" si="32"/>
        <v>1490</v>
      </c>
      <c r="C355">
        <f t="shared" si="33"/>
        <v>3.6693959690944827E-9</v>
      </c>
      <c r="D355" s="13">
        <f t="shared" si="31"/>
        <v>24.833333333333332</v>
      </c>
      <c r="E355">
        <f t="shared" si="30"/>
        <v>3.6693959690944826</v>
      </c>
    </row>
    <row r="356" spans="2:5">
      <c r="B356">
        <f t="shared" si="32"/>
        <v>1495</v>
      </c>
      <c r="C356">
        <f t="shared" si="33"/>
        <v>3.6136359419753851E-9</v>
      </c>
      <c r="D356" s="13">
        <f t="shared" si="31"/>
        <v>24.916666666666668</v>
      </c>
      <c r="E356">
        <f t="shared" si="30"/>
        <v>3.6136359419753852</v>
      </c>
    </row>
    <row r="357" spans="2:5">
      <c r="B357">
        <f t="shared" si="32"/>
        <v>1500</v>
      </c>
      <c r="C357">
        <f t="shared" si="33"/>
        <v>3.5588051629542793E-9</v>
      </c>
      <c r="D357" s="13">
        <f t="shared" si="31"/>
        <v>25</v>
      </c>
      <c r="E357">
        <f t="shared" si="30"/>
        <v>3.5588051629542794</v>
      </c>
    </row>
    <row r="358" spans="2:5">
      <c r="B358">
        <f t="shared" si="32"/>
        <v>1505</v>
      </c>
      <c r="C358">
        <f t="shared" si="33"/>
        <v>3.5048881459908554E-9</v>
      </c>
      <c r="D358" s="13">
        <f t="shared" si="31"/>
        <v>25.083333333333332</v>
      </c>
      <c r="E358">
        <f t="shared" si="30"/>
        <v>3.5048881459908556</v>
      </c>
    </row>
    <row r="359" spans="2:5">
      <c r="B359">
        <f t="shared" si="32"/>
        <v>1510</v>
      </c>
      <c r="C359">
        <f t="shared" si="33"/>
        <v>3.4518696631216776E-9</v>
      </c>
      <c r="D359" s="13">
        <f t="shared" si="31"/>
        <v>25.166666666666668</v>
      </c>
      <c r="E359">
        <f t="shared" ref="E359:E422" si="34">C359*10^9</f>
        <v>3.4518696631216774</v>
      </c>
    </row>
    <row r="360" spans="2:5">
      <c r="B360">
        <f t="shared" si="32"/>
        <v>1515</v>
      </c>
      <c r="C360">
        <f t="shared" si="33"/>
        <v>3.3997347401593024E-9</v>
      </c>
      <c r="D360" s="13">
        <f t="shared" ref="D360:D423" si="35">B360/60</f>
        <v>25.25</v>
      </c>
      <c r="E360">
        <f t="shared" si="34"/>
        <v>3.3997347401593023</v>
      </c>
    </row>
    <row r="361" spans="2:5">
      <c r="B361">
        <f t="shared" si="32"/>
        <v>1520</v>
      </c>
      <c r="C361">
        <f t="shared" si="33"/>
        <v>3.3484686524630627E-9</v>
      </c>
      <c r="D361" s="13">
        <f t="shared" si="35"/>
        <v>25.333333333333332</v>
      </c>
      <c r="E361">
        <f t="shared" si="34"/>
        <v>3.3484686524630627</v>
      </c>
    </row>
    <row r="362" spans="2:5">
      <c r="B362">
        <f t="shared" si="32"/>
        <v>1525</v>
      </c>
      <c r="C362">
        <f t="shared" si="33"/>
        <v>3.2980569207803419E-9</v>
      </c>
      <c r="D362" s="13">
        <f t="shared" si="35"/>
        <v>25.416666666666668</v>
      </c>
      <c r="E362">
        <f t="shared" si="34"/>
        <v>3.2980569207803421</v>
      </c>
    </row>
    <row r="363" spans="2:5">
      <c r="B363">
        <f t="shared" si="32"/>
        <v>1530</v>
      </c>
      <c r="C363">
        <f t="shared" si="33"/>
        <v>3.2484853071571509E-9</v>
      </c>
      <c r="D363" s="13">
        <f t="shared" si="35"/>
        <v>25.5</v>
      </c>
      <c r="E363">
        <f t="shared" si="34"/>
        <v>3.2484853071571509</v>
      </c>
    </row>
    <row r="364" spans="2:5">
      <c r="B364">
        <f t="shared" si="32"/>
        <v>1535</v>
      </c>
      <c r="C364">
        <f t="shared" si="33"/>
        <v>3.1997398109168546E-9</v>
      </c>
      <c r="D364" s="13">
        <f t="shared" si="35"/>
        <v>25.583333333333332</v>
      </c>
      <c r="E364">
        <f t="shared" si="34"/>
        <v>3.1997398109168547</v>
      </c>
    </row>
    <row r="365" spans="2:5">
      <c r="B365">
        <f t="shared" si="32"/>
        <v>1540</v>
      </c>
      <c r="C365">
        <f t="shared" si="33"/>
        <v>3.1518066647059109E-9</v>
      </c>
      <c r="D365" s="13">
        <f t="shared" si="35"/>
        <v>25.666666666666668</v>
      </c>
      <c r="E365">
        <f t="shared" si="34"/>
        <v>3.1518066647059109</v>
      </c>
    </row>
    <row r="366" spans="2:5">
      <c r="B366">
        <f t="shared" si="32"/>
        <v>1545</v>
      </c>
      <c r="C366">
        <f t="shared" si="33"/>
        <v>3.1046723306055173E-9</v>
      </c>
      <c r="D366" s="13">
        <f t="shared" si="35"/>
        <v>25.75</v>
      </c>
      <c r="E366">
        <f t="shared" si="34"/>
        <v>3.1046723306055175</v>
      </c>
    </row>
    <row r="367" spans="2:5">
      <c r="B367">
        <f t="shared" si="32"/>
        <v>1550</v>
      </c>
      <c r="C367">
        <f t="shared" si="33"/>
        <v>3.0583234963080445E-9</v>
      </c>
      <c r="D367" s="13">
        <f t="shared" si="35"/>
        <v>25.833333333333332</v>
      </c>
      <c r="E367">
        <f t="shared" si="34"/>
        <v>3.0583234963080446</v>
      </c>
    </row>
    <row r="368" spans="2:5">
      <c r="B368">
        <f t="shared" si="32"/>
        <v>1555</v>
      </c>
      <c r="C368">
        <f t="shared" si="33"/>
        <v>3.0127470713572003E-9</v>
      </c>
      <c r="D368" s="13">
        <f t="shared" si="35"/>
        <v>25.916666666666668</v>
      </c>
      <c r="E368">
        <f t="shared" si="34"/>
        <v>3.0127470713572002</v>
      </c>
    </row>
    <row r="369" spans="2:5">
      <c r="B369">
        <f t="shared" si="32"/>
        <v>1560</v>
      </c>
      <c r="C369">
        <f t="shared" si="33"/>
        <v>2.9679301834508471E-9</v>
      </c>
      <c r="D369" s="13">
        <f t="shared" si="35"/>
        <v>26</v>
      </c>
      <c r="E369">
        <f t="shared" si="34"/>
        <v>2.9679301834508469</v>
      </c>
    </row>
    <row r="370" spans="2:5">
      <c r="B370">
        <f t="shared" si="32"/>
        <v>1565</v>
      </c>
      <c r="C370">
        <f t="shared" si="33"/>
        <v>2.9238601748054388E-9</v>
      </c>
      <c r="D370" s="13">
        <f t="shared" si="35"/>
        <v>26.083333333333332</v>
      </c>
      <c r="E370">
        <f t="shared" si="34"/>
        <v>2.9238601748054389</v>
      </c>
    </row>
    <row r="371" spans="2:5">
      <c r="B371">
        <f t="shared" si="32"/>
        <v>1570</v>
      </c>
      <c r="C371">
        <f t="shared" si="33"/>
        <v>2.8805245985810305E-9</v>
      </c>
      <c r="D371" s="13">
        <f t="shared" si="35"/>
        <v>26.166666666666668</v>
      </c>
      <c r="E371">
        <f t="shared" si="34"/>
        <v>2.8805245985810304</v>
      </c>
    </row>
    <row r="372" spans="2:5">
      <c r="B372">
        <f t="shared" si="32"/>
        <v>1575</v>
      </c>
      <c r="C372">
        <f t="shared" si="33"/>
        <v>2.83791121536589E-9</v>
      </c>
      <c r="D372" s="13">
        <f t="shared" si="35"/>
        <v>26.25</v>
      </c>
      <c r="E372">
        <f t="shared" si="34"/>
        <v>2.8379112153658901</v>
      </c>
    </row>
    <row r="373" spans="2:5">
      <c r="B373">
        <f t="shared" si="32"/>
        <v>1580</v>
      </c>
      <c r="C373">
        <f t="shared" si="33"/>
        <v>2.7960079897196669E-9</v>
      </c>
      <c r="D373" s="13">
        <f t="shared" si="35"/>
        <v>26.333333333333332</v>
      </c>
      <c r="E373">
        <f t="shared" si="34"/>
        <v>2.796007989719667</v>
      </c>
    </row>
    <row r="374" spans="2:5">
      <c r="B374">
        <f t="shared" si="32"/>
        <v>1585</v>
      </c>
      <c r="C374">
        <f t="shared" si="33"/>
        <v>2.7548030867741891E-9</v>
      </c>
      <c r="D374" s="13">
        <f t="shared" si="35"/>
        <v>26.416666666666668</v>
      </c>
      <c r="E374">
        <f t="shared" si="34"/>
        <v>2.7548030867741891</v>
      </c>
    </row>
    <row r="375" spans="2:5">
      <c r="B375">
        <f t="shared" si="32"/>
        <v>1590</v>
      </c>
      <c r="C375">
        <f t="shared" si="33"/>
        <v>2.714284868890902E-9</v>
      </c>
      <c r="D375" s="13">
        <f t="shared" si="35"/>
        <v>26.5</v>
      </c>
      <c r="E375">
        <f t="shared" si="34"/>
        <v>2.714284868890902</v>
      </c>
    </row>
    <row r="376" spans="2:5">
      <c r="B376">
        <f t="shared" si="32"/>
        <v>1595</v>
      </c>
      <c r="C376">
        <f t="shared" si="33"/>
        <v>2.6744418923740084E-9</v>
      </c>
      <c r="D376" s="13">
        <f t="shared" si="35"/>
        <v>26.583333333333332</v>
      </c>
      <c r="E376">
        <f t="shared" si="34"/>
        <v>2.6744418923740083</v>
      </c>
    </row>
    <row r="377" spans="2:5">
      <c r="B377">
        <f t="shared" si="32"/>
        <v>1600</v>
      </c>
      <c r="C377">
        <f t="shared" si="33"/>
        <v>2.6352629042383903E-9</v>
      </c>
      <c r="D377" s="13">
        <f t="shared" si="35"/>
        <v>26.666666666666668</v>
      </c>
      <c r="E377">
        <f t="shared" si="34"/>
        <v>2.6352629042383904</v>
      </c>
    </row>
    <row r="378" spans="2:5">
      <c r="B378">
        <f t="shared" si="32"/>
        <v>1605</v>
      </c>
      <c r="C378">
        <f t="shared" si="33"/>
        <v>2.5967368390313871E-9</v>
      </c>
      <c r="D378" s="13">
        <f t="shared" si="35"/>
        <v>26.75</v>
      </c>
      <c r="E378">
        <f t="shared" si="34"/>
        <v>2.596736839031387</v>
      </c>
    </row>
    <row r="379" spans="2:5">
      <c r="B379">
        <f t="shared" si="32"/>
        <v>1610</v>
      </c>
      <c r="C379">
        <f t="shared" si="33"/>
        <v>2.5588528157075462E-9</v>
      </c>
      <c r="D379" s="13">
        <f t="shared" si="35"/>
        <v>26.833333333333332</v>
      </c>
      <c r="E379">
        <f t="shared" si="34"/>
        <v>2.5588528157075463</v>
      </c>
    </row>
    <row r="380" spans="2:5">
      <c r="B380">
        <f t="shared" si="32"/>
        <v>1615</v>
      </c>
      <c r="C380">
        <f t="shared" si="33"/>
        <v>2.5216001345554503E-9</v>
      </c>
      <c r="D380" s="13">
        <f t="shared" si="35"/>
        <v>26.916666666666668</v>
      </c>
      <c r="E380">
        <f t="shared" si="34"/>
        <v>2.5216001345554502</v>
      </c>
    </row>
    <row r="381" spans="2:5">
      <c r="B381">
        <f t="shared" si="32"/>
        <v>1620</v>
      </c>
      <c r="C381">
        <f t="shared" si="33"/>
        <v>2.4849682741757648E-9</v>
      </c>
      <c r="D381" s="13">
        <f t="shared" si="35"/>
        <v>27</v>
      </c>
      <c r="E381">
        <f t="shared" si="34"/>
        <v>2.4849682741757646</v>
      </c>
    </row>
    <row r="382" spans="2:5">
      <c r="B382">
        <f t="shared" si="32"/>
        <v>1625</v>
      </c>
      <c r="C382">
        <f t="shared" si="33"/>
        <v>2.4489468885096405E-9</v>
      </c>
      <c r="D382" s="13">
        <f t="shared" si="35"/>
        <v>27.083333333333332</v>
      </c>
      <c r="E382">
        <f t="shared" si="34"/>
        <v>2.4489468885096404</v>
      </c>
    </row>
    <row r="383" spans="2:5">
      <c r="B383">
        <f t="shared" si="32"/>
        <v>1630</v>
      </c>
      <c r="C383">
        <f t="shared" si="33"/>
        <v>2.4135258039166451E-9</v>
      </c>
      <c r="D383" s="13">
        <f t="shared" si="35"/>
        <v>27.166666666666668</v>
      </c>
      <c r="E383">
        <f t="shared" si="34"/>
        <v>2.4135258039166452</v>
      </c>
    </row>
    <row r="384" spans="2:5">
      <c r="B384">
        <f t="shared" si="32"/>
        <v>1635</v>
      </c>
      <c r="C384">
        <f t="shared" si="33"/>
        <v>2.3786950163013854E-9</v>
      </c>
      <c r="D384" s="13">
        <f t="shared" si="35"/>
        <v>27.25</v>
      </c>
      <c r="E384">
        <f t="shared" si="34"/>
        <v>2.3786950163013856</v>
      </c>
    </row>
    <row r="385" spans="2:5">
      <c r="B385">
        <f t="shared" si="32"/>
        <v>1640</v>
      </c>
      <c r="C385">
        <f t="shared" si="33"/>
        <v>2.3444446882880172E-9</v>
      </c>
      <c r="D385" s="13">
        <f t="shared" si="35"/>
        <v>27.333333333333332</v>
      </c>
      <c r="E385">
        <f t="shared" si="34"/>
        <v>2.344444688288017</v>
      </c>
    </row>
    <row r="386" spans="2:5">
      <c r="B386">
        <f t="shared" si="32"/>
        <v>1645</v>
      </c>
      <c r="C386">
        <f t="shared" si="33"/>
        <v>2.3107651464418449E-9</v>
      </c>
      <c r="D386" s="13">
        <f t="shared" si="35"/>
        <v>27.416666666666668</v>
      </c>
      <c r="E386">
        <f t="shared" si="34"/>
        <v>2.3107651464418448</v>
      </c>
    </row>
    <row r="387" spans="2:5">
      <c r="B387">
        <f t="shared" si="32"/>
        <v>1650</v>
      </c>
      <c r="C387">
        <f t="shared" si="33"/>
        <v>2.2776468785372172E-9</v>
      </c>
      <c r="D387" s="13">
        <f t="shared" si="35"/>
        <v>27.5</v>
      </c>
      <c r="E387">
        <f t="shared" si="34"/>
        <v>2.277646878537217</v>
      </c>
    </row>
    <row r="388" spans="2:5">
      <c r="B388">
        <f t="shared" si="32"/>
        <v>1655</v>
      </c>
      <c r="C388">
        <f t="shared" si="33"/>
        <v>2.2450805308709599E-9</v>
      </c>
      <c r="D388" s="13">
        <f t="shared" si="35"/>
        <v>27.583333333333332</v>
      </c>
      <c r="E388">
        <f t="shared" si="34"/>
        <v>2.2450805308709598</v>
      </c>
    </row>
    <row r="389" spans="2:5">
      <c r="B389">
        <f t="shared" si="32"/>
        <v>1660</v>
      </c>
      <c r="C389">
        <f t="shared" si="33"/>
        <v>2.2130569056205794E-9</v>
      </c>
      <c r="D389" s="13">
        <f t="shared" si="35"/>
        <v>27.666666666666668</v>
      </c>
      <c r="E389">
        <f t="shared" si="34"/>
        <v>2.2130569056205793</v>
      </c>
    </row>
    <row r="390" spans="2:5">
      <c r="B390">
        <f t="shared" si="32"/>
        <v>1665</v>
      </c>
      <c r="C390">
        <f t="shared" si="33"/>
        <v>2.181566958246488E-9</v>
      </c>
      <c r="D390" s="13">
        <f t="shared" si="35"/>
        <v>27.75</v>
      </c>
      <c r="E390">
        <f t="shared" si="34"/>
        <v>2.1815669582464881</v>
      </c>
    </row>
    <row r="391" spans="2:5">
      <c r="B391">
        <f t="shared" si="32"/>
        <v>1670</v>
      </c>
      <c r="C391">
        <f t="shared" si="33"/>
        <v>2.1506017949375249E-9</v>
      </c>
      <c r="D391" s="13">
        <f t="shared" si="35"/>
        <v>27.833333333333332</v>
      </c>
      <c r="E391">
        <f t="shared" si="34"/>
        <v>2.1506017949375251</v>
      </c>
    </row>
    <row r="392" spans="2:5">
      <c r="B392">
        <f t="shared" si="32"/>
        <v>1675</v>
      </c>
      <c r="C392">
        <f t="shared" si="33"/>
        <v>2.1201526700990487E-9</v>
      </c>
      <c r="D392" s="13">
        <f t="shared" si="35"/>
        <v>27.916666666666668</v>
      </c>
      <c r="E392">
        <f t="shared" si="34"/>
        <v>2.1201526700990487</v>
      </c>
    </row>
    <row r="393" spans="2:5">
      <c r="B393">
        <f t="shared" si="32"/>
        <v>1680</v>
      </c>
      <c r="C393">
        <f t="shared" si="33"/>
        <v>2.0902109838828898E-9</v>
      </c>
      <c r="D393" s="13">
        <f t="shared" si="35"/>
        <v>28</v>
      </c>
      <c r="E393">
        <f t="shared" si="34"/>
        <v>2.0902109838828897</v>
      </c>
    </row>
    <row r="394" spans="2:5">
      <c r="B394">
        <f t="shared" si="32"/>
        <v>1685</v>
      </c>
      <c r="C394">
        <f t="shared" si="33"/>
        <v>2.0607682797584644E-9</v>
      </c>
      <c r="D394" s="13">
        <f t="shared" si="35"/>
        <v>28.083333333333332</v>
      </c>
      <c r="E394">
        <f t="shared" si="34"/>
        <v>2.0607682797584643</v>
      </c>
    </row>
    <row r="395" spans="2:5">
      <c r="B395">
        <f t="shared" si="32"/>
        <v>1690</v>
      </c>
      <c r="C395">
        <f t="shared" si="33"/>
        <v>2.0318162421243718E-9</v>
      </c>
      <c r="D395" s="13">
        <f t="shared" si="35"/>
        <v>28.166666666666668</v>
      </c>
      <c r="E395">
        <f t="shared" si="34"/>
        <v>2.0318162421243717</v>
      </c>
    </row>
    <row r="396" spans="2:5">
      <c r="B396">
        <f t="shared" si="32"/>
        <v>1695</v>
      </c>
      <c r="C396">
        <f t="shared" si="33"/>
        <v>2.0033466939597869E-9</v>
      </c>
      <c r="D396" s="13">
        <f t="shared" si="35"/>
        <v>28.25</v>
      </c>
      <c r="E396">
        <f t="shared" si="34"/>
        <v>2.003346693959787</v>
      </c>
    </row>
    <row r="397" spans="2:5">
      <c r="B397">
        <f t="shared" si="32"/>
        <v>1700</v>
      </c>
      <c r="C397">
        <f t="shared" si="33"/>
        <v>1.9753515945150008E-9</v>
      </c>
      <c r="D397" s="13">
        <f t="shared" si="35"/>
        <v>28.333333333333332</v>
      </c>
      <c r="E397">
        <f t="shared" si="34"/>
        <v>1.9753515945150009</v>
      </c>
    </row>
    <row r="398" spans="2:5">
      <c r="B398">
        <f t="shared" si="32"/>
        <v>1705</v>
      </c>
      <c r="C398">
        <f t="shared" si="33"/>
        <v>1.947823037040444E-9</v>
      </c>
      <c r="D398" s="13">
        <f t="shared" si="35"/>
        <v>28.416666666666668</v>
      </c>
      <c r="E398">
        <f t="shared" si="34"/>
        <v>1.9478230370404441</v>
      </c>
    </row>
    <row r="399" spans="2:5">
      <c r="B399">
        <f t="shared" si="32"/>
        <v>1710</v>
      </c>
      <c r="C399">
        <f t="shared" si="33"/>
        <v>1.9207532465535555E-9</v>
      </c>
      <c r="D399" s="13">
        <f t="shared" si="35"/>
        <v>28.5</v>
      </c>
      <c r="E399">
        <f t="shared" si="34"/>
        <v>1.9207532465535555</v>
      </c>
    </row>
    <row r="400" spans="2:5">
      <c r="B400">
        <f t="shared" si="32"/>
        <v>1715</v>
      </c>
      <c r="C400">
        <f t="shared" si="33"/>
        <v>1.8941345776428675E-9</v>
      </c>
      <c r="D400" s="13">
        <f t="shared" si="35"/>
        <v>28.583333333333332</v>
      </c>
      <c r="E400">
        <f t="shared" si="34"/>
        <v>1.8941345776428675</v>
      </c>
    </row>
    <row r="401" spans="2:5">
      <c r="B401">
        <f t="shared" si="32"/>
        <v>1720</v>
      </c>
      <c r="C401">
        <f t="shared" si="33"/>
        <v>1.8679595123086891E-9</v>
      </c>
      <c r="D401" s="13">
        <f t="shared" si="35"/>
        <v>28.666666666666668</v>
      </c>
      <c r="E401">
        <f t="shared" si="34"/>
        <v>1.8679595123086892</v>
      </c>
    </row>
    <row r="402" spans="2:5">
      <c r="B402">
        <f t="shared" si="32"/>
        <v>1725</v>
      </c>
      <c r="C402">
        <f t="shared" si="33"/>
        <v>1.8422206578397722E-9</v>
      </c>
      <c r="D402" s="13">
        <f t="shared" si="35"/>
        <v>28.75</v>
      </c>
      <c r="E402">
        <f t="shared" si="34"/>
        <v>1.8422206578397722</v>
      </c>
    </row>
    <row r="403" spans="2:5">
      <c r="B403">
        <f t="shared" ref="B403:B425" si="36">B402+5</f>
        <v>1730</v>
      </c>
      <c r="C403">
        <f t="shared" ref="C403:C453" si="37">$K$36*EXP(-$K$32*(B403-1080))+(1/$K$32)*($K$33+$K$34*((B403-1080)-1/$K$32))</f>
        <v>1.8169107447253609E-9</v>
      </c>
      <c r="D403" s="13">
        <f t="shared" si="35"/>
        <v>28.833333333333332</v>
      </c>
      <c r="E403">
        <f t="shared" si="34"/>
        <v>1.816910744725361</v>
      </c>
    </row>
    <row r="404" spans="2:5">
      <c r="B404">
        <f t="shared" si="36"/>
        <v>1735</v>
      </c>
      <c r="C404">
        <f t="shared" si="37"/>
        <v>1.7920226246020407E-9</v>
      </c>
      <c r="D404" s="13">
        <f t="shared" si="35"/>
        <v>28.916666666666668</v>
      </c>
      <c r="E404">
        <f t="shared" si="34"/>
        <v>1.7920226246020408</v>
      </c>
    </row>
    <row r="405" spans="2:5">
      <c r="B405">
        <f t="shared" si="36"/>
        <v>1740</v>
      </c>
      <c r="C405">
        <f t="shared" si="37"/>
        <v>1.7675492682348032E-9</v>
      </c>
      <c r="D405" s="13">
        <f t="shared" si="35"/>
        <v>29</v>
      </c>
      <c r="E405">
        <f t="shared" si="34"/>
        <v>1.7675492682348033</v>
      </c>
    </row>
    <row r="406" spans="2:5">
      <c r="B406">
        <f t="shared" si="36"/>
        <v>1745</v>
      </c>
      <c r="C406">
        <f t="shared" si="37"/>
        <v>1.7434837635317544E-9</v>
      </c>
      <c r="D406" s="13">
        <f t="shared" si="35"/>
        <v>29.083333333333332</v>
      </c>
      <c r="E406">
        <f t="shared" si="34"/>
        <v>1.7434837635317544</v>
      </c>
    </row>
    <row r="407" spans="2:5">
      <c r="B407">
        <f t="shared" si="36"/>
        <v>1750</v>
      </c>
      <c r="C407">
        <f t="shared" si="37"/>
        <v>1.71981931359191E-9</v>
      </c>
      <c r="D407" s="13">
        <f t="shared" si="35"/>
        <v>29.166666666666668</v>
      </c>
      <c r="E407">
        <f t="shared" si="34"/>
        <v>1.71981931359191</v>
      </c>
    </row>
    <row r="408" spans="2:5">
      <c r="B408">
        <f t="shared" si="36"/>
        <v>1755</v>
      </c>
      <c r="C408">
        <f t="shared" si="37"/>
        <v>1.6965492347855235E-9</v>
      </c>
      <c r="D408" s="13">
        <f t="shared" si="35"/>
        <v>29.25</v>
      </c>
      <c r="E408">
        <f t="shared" si="34"/>
        <v>1.6965492347855236</v>
      </c>
    </row>
    <row r="409" spans="2:5">
      <c r="B409">
        <f t="shared" si="36"/>
        <v>1760</v>
      </c>
      <c r="C409">
        <f t="shared" si="37"/>
        <v>1.6736669548664073E-9</v>
      </c>
      <c r="D409" s="13">
        <f t="shared" si="35"/>
        <v>29.333333333333332</v>
      </c>
      <c r="E409">
        <f t="shared" si="34"/>
        <v>1.6736669548664074</v>
      </c>
    </row>
    <row r="410" spans="2:5">
      <c r="B410">
        <f t="shared" si="36"/>
        <v>1765</v>
      </c>
      <c r="C410">
        <f t="shared" si="37"/>
        <v>1.6511660111157107E-9</v>
      </c>
      <c r="D410" s="13">
        <f t="shared" si="35"/>
        <v>29.416666666666668</v>
      </c>
      <c r="E410">
        <f t="shared" si="34"/>
        <v>1.6511660111157107</v>
      </c>
    </row>
    <row r="411" spans="2:5">
      <c r="B411">
        <f t="shared" si="36"/>
        <v>1770</v>
      </c>
      <c r="C411">
        <f t="shared" si="37"/>
        <v>1.6290400485166321E-9</v>
      </c>
      <c r="D411" s="13">
        <f t="shared" si="35"/>
        <v>29.5</v>
      </c>
      <c r="E411">
        <f t="shared" si="34"/>
        <v>1.6290400485166321</v>
      </c>
    </row>
    <row r="412" spans="2:5">
      <c r="B412">
        <f t="shared" si="36"/>
        <v>1775</v>
      </c>
      <c r="C412">
        <f t="shared" si="37"/>
        <v>1.6072828179595502E-9</v>
      </c>
      <c r="D412" s="13">
        <f t="shared" si="35"/>
        <v>29.583333333333332</v>
      </c>
      <c r="E412">
        <f t="shared" si="34"/>
        <v>1.6072828179595502</v>
      </c>
    </row>
    <row r="413" spans="2:5">
      <c r="B413">
        <f t="shared" si="36"/>
        <v>1780</v>
      </c>
      <c r="C413">
        <f t="shared" si="37"/>
        <v>1.5858881744770686E-9</v>
      </c>
      <c r="D413" s="13">
        <f t="shared" si="35"/>
        <v>29.666666666666668</v>
      </c>
      <c r="E413">
        <f t="shared" si="34"/>
        <v>1.5858881744770688</v>
      </c>
    </row>
    <row r="414" spans="2:5">
      <c r="B414">
        <f t="shared" si="36"/>
        <v>1785</v>
      </c>
      <c r="C414">
        <f t="shared" si="37"/>
        <v>1.5648500755084703E-9</v>
      </c>
      <c r="D414" s="13">
        <f t="shared" si="35"/>
        <v>29.75</v>
      </c>
      <c r="E414">
        <f t="shared" si="34"/>
        <v>1.5648500755084702</v>
      </c>
    </row>
    <row r="415" spans="2:5">
      <c r="B415">
        <f t="shared" si="36"/>
        <v>1790</v>
      </c>
      <c r="C415">
        <f t="shared" si="37"/>
        <v>1.5441625791930984E-9</v>
      </c>
      <c r="D415" s="13">
        <f t="shared" si="35"/>
        <v>29.833333333333332</v>
      </c>
      <c r="E415">
        <f t="shared" si="34"/>
        <v>1.5441625791930984</v>
      </c>
    </row>
    <row r="416" spans="2:5">
      <c r="B416">
        <f t="shared" si="36"/>
        <v>1795</v>
      </c>
      <c r="C416">
        <f t="shared" si="37"/>
        <v>1.5238198426921759E-9</v>
      </c>
      <c r="D416" s="13">
        <f t="shared" si="35"/>
        <v>29.916666666666668</v>
      </c>
      <c r="E416">
        <f t="shared" si="34"/>
        <v>1.5238198426921759</v>
      </c>
    </row>
    <row r="417" spans="2:5">
      <c r="B417">
        <f t="shared" si="36"/>
        <v>1800</v>
      </c>
      <c r="C417">
        <f t="shared" si="37"/>
        <v>1.5038161205385932E-9</v>
      </c>
      <c r="D417" s="13">
        <f t="shared" si="35"/>
        <v>30</v>
      </c>
      <c r="E417">
        <f t="shared" si="34"/>
        <v>1.5038161205385931</v>
      </c>
    </row>
    <row r="418" spans="2:5">
      <c r="B418">
        <f t="shared" si="36"/>
        <v>1805</v>
      </c>
      <c r="C418">
        <f t="shared" si="37"/>
        <v>1.4841457630141967E-9</v>
      </c>
      <c r="D418" s="13">
        <f t="shared" si="35"/>
        <v>30.083333333333332</v>
      </c>
      <c r="E418">
        <f t="shared" si="34"/>
        <v>1.4841457630141968</v>
      </c>
    </row>
    <row r="419" spans="2:5">
      <c r="B419">
        <f t="shared" si="36"/>
        <v>1810</v>
      </c>
      <c r="C419">
        <f t="shared" si="37"/>
        <v>1.4648032145541202E-9</v>
      </c>
      <c r="D419" s="13">
        <f t="shared" si="35"/>
        <v>30.166666666666668</v>
      </c>
      <c r="E419">
        <f t="shared" si="34"/>
        <v>1.4648032145541201</v>
      </c>
    </row>
    <row r="420" spans="2:5">
      <c r="B420">
        <f t="shared" si="36"/>
        <v>1815</v>
      </c>
      <c r="C420">
        <f t="shared" si="37"/>
        <v>1.4457830121777076E-9</v>
      </c>
      <c r="D420" s="13">
        <f t="shared" si="35"/>
        <v>30.25</v>
      </c>
      <c r="E420">
        <f t="shared" si="34"/>
        <v>1.4457830121777075</v>
      </c>
    </row>
    <row r="421" spans="2:5">
      <c r="B421">
        <f t="shared" si="36"/>
        <v>1820</v>
      </c>
      <c r="C421">
        <f t="shared" si="37"/>
        <v>1.427079783945585E-9</v>
      </c>
      <c r="D421" s="13">
        <f t="shared" si="35"/>
        <v>30.333333333333332</v>
      </c>
      <c r="E421">
        <f t="shared" si="34"/>
        <v>1.4270797839455849</v>
      </c>
    </row>
    <row r="422" spans="2:5">
      <c r="B422">
        <f t="shared" si="36"/>
        <v>1825</v>
      </c>
      <c r="C422">
        <f t="shared" si="37"/>
        <v>1.4086882474424482E-9</v>
      </c>
      <c r="D422" s="13">
        <f t="shared" si="35"/>
        <v>30.416666666666668</v>
      </c>
      <c r="E422">
        <f t="shared" si="34"/>
        <v>1.4086882474424482</v>
      </c>
    </row>
    <row r="423" spans="2:5">
      <c r="B423">
        <f t="shared" si="36"/>
        <v>1830</v>
      </c>
      <c r="C423">
        <f t="shared" si="37"/>
        <v>1.3906032082851282E-9</v>
      </c>
      <c r="D423" s="13">
        <f t="shared" si="35"/>
        <v>30.5</v>
      </c>
      <c r="E423">
        <f t="shared" ref="E423:E453" si="38">C423*10^9</f>
        <v>1.3906032082851283</v>
      </c>
    </row>
    <row r="424" spans="2:5">
      <c r="B424">
        <f t="shared" si="36"/>
        <v>1835</v>
      </c>
      <c r="C424">
        <f t="shared" si="37"/>
        <v>1.3728195586555279E-9</v>
      </c>
      <c r="D424" s="13">
        <f t="shared" ref="D424:D453" si="39">B424/60</f>
        <v>30.583333333333332</v>
      </c>
      <c r="E424">
        <f t="shared" si="38"/>
        <v>1.3728195586555278</v>
      </c>
    </row>
    <row r="425" spans="2:5">
      <c r="B425">
        <f t="shared" si="36"/>
        <v>1840</v>
      </c>
      <c r="C425">
        <f t="shared" si="37"/>
        <v>1.3553322758580014E-9</v>
      </c>
      <c r="D425" s="13">
        <f t="shared" si="39"/>
        <v>30.666666666666668</v>
      </c>
      <c r="E425">
        <f t="shared" si="38"/>
        <v>1.3553322758580013</v>
      </c>
    </row>
    <row r="426" spans="2:5">
      <c r="B426">
        <f>B425+5</f>
        <v>1845</v>
      </c>
      <c r="C426">
        <f t="shared" si="37"/>
        <v>1.3381364209007799E-9</v>
      </c>
      <c r="D426" s="13">
        <f t="shared" si="39"/>
        <v>30.75</v>
      </c>
      <c r="E426">
        <f t="shared" si="38"/>
        <v>1.33813642090078</v>
      </c>
    </row>
    <row r="427" spans="2:5">
      <c r="B427">
        <f t="shared" ref="B427:B436" si="40">B426+5</f>
        <v>1850</v>
      </c>
      <c r="C427">
        <f t="shared" si="37"/>
        <v>1.3212271371010327E-9</v>
      </c>
      <c r="D427" s="13">
        <f t="shared" si="39"/>
        <v>30.833333333333332</v>
      </c>
      <c r="E427">
        <f t="shared" si="38"/>
        <v>1.3212271371010327</v>
      </c>
    </row>
    <row r="428" spans="2:5">
      <c r="B428">
        <f t="shared" si="40"/>
        <v>1855</v>
      </c>
      <c r="C428">
        <f t="shared" si="37"/>
        <v>1.3045996487131811E-9</v>
      </c>
      <c r="D428" s="13">
        <f t="shared" si="39"/>
        <v>30.916666666666668</v>
      </c>
      <c r="E428">
        <f t="shared" si="38"/>
        <v>1.304599648713181</v>
      </c>
    </row>
    <row r="429" spans="2:5">
      <c r="B429">
        <f t="shared" si="40"/>
        <v>1860</v>
      </c>
      <c r="C429">
        <f t="shared" si="37"/>
        <v>1.288249259580066E-9</v>
      </c>
      <c r="D429" s="13">
        <f t="shared" si="39"/>
        <v>31</v>
      </c>
      <c r="E429">
        <f t="shared" si="38"/>
        <v>1.2882492595800661</v>
      </c>
    </row>
    <row r="430" spans="2:5">
      <c r="B430">
        <f t="shared" si="40"/>
        <v>1865</v>
      </c>
      <c r="C430">
        <f t="shared" si="37"/>
        <v>1.2721713518065978E-9</v>
      </c>
      <c r="D430" s="13">
        <f t="shared" si="39"/>
        <v>31.083333333333332</v>
      </c>
      <c r="E430">
        <f t="shared" si="38"/>
        <v>1.2721713518065978</v>
      </c>
    </row>
    <row r="431" spans="2:5">
      <c r="B431">
        <f t="shared" si="40"/>
        <v>1870</v>
      </c>
      <c r="C431">
        <f t="shared" si="37"/>
        <v>1.2563613844555093E-9</v>
      </c>
      <c r="D431" s="13">
        <f t="shared" si="39"/>
        <v>31.166666666666668</v>
      </c>
      <c r="E431">
        <f t="shared" si="38"/>
        <v>1.2563613844555093</v>
      </c>
    </row>
    <row r="432" spans="2:5">
      <c r="B432">
        <f t="shared" si="40"/>
        <v>1875</v>
      </c>
      <c r="C432">
        <f t="shared" si="37"/>
        <v>1.2408148922648417E-9</v>
      </c>
      <c r="D432" s="13">
        <f t="shared" si="39"/>
        <v>31.25</v>
      </c>
      <c r="E432">
        <f t="shared" si="38"/>
        <v>1.2408148922648417</v>
      </c>
    </row>
    <row r="433" spans="2:5">
      <c r="B433">
        <f t="shared" si="40"/>
        <v>1880</v>
      </c>
      <c r="C433">
        <f t="shared" si="37"/>
        <v>1.2255274843868088E-9</v>
      </c>
      <c r="D433" s="13">
        <f t="shared" si="39"/>
        <v>31.333333333333332</v>
      </c>
      <c r="E433">
        <f t="shared" si="38"/>
        <v>1.2255274843868089</v>
      </c>
    </row>
    <row r="434" spans="2:5">
      <c r="B434">
        <f t="shared" si="40"/>
        <v>1885</v>
      </c>
      <c r="C434">
        <f t="shared" si="37"/>
        <v>1.2104948431476723E-9</v>
      </c>
      <c r="D434" s="13">
        <f t="shared" si="39"/>
        <v>31.416666666666668</v>
      </c>
      <c r="E434">
        <f t="shared" si="38"/>
        <v>1.2104948431476723</v>
      </c>
    </row>
    <row r="435" spans="2:5">
      <c r="B435">
        <f t="shared" si="40"/>
        <v>1890</v>
      </c>
      <c r="C435">
        <f t="shared" si="37"/>
        <v>1.1957127228282872E-9</v>
      </c>
      <c r="D435" s="13">
        <f t="shared" si="39"/>
        <v>31.5</v>
      </c>
      <c r="E435">
        <f t="shared" si="38"/>
        <v>1.1957127228282871</v>
      </c>
    </row>
    <row r="436" spans="2:5">
      <c r="B436">
        <f t="shared" si="40"/>
        <v>1895</v>
      </c>
      <c r="C436">
        <f t="shared" si="37"/>
        <v>1.1811769484649709E-9</v>
      </c>
      <c r="D436" s="13">
        <f t="shared" si="39"/>
        <v>31.583333333333332</v>
      </c>
      <c r="E436">
        <f t="shared" si="38"/>
        <v>1.1811769484649708</v>
      </c>
    </row>
    <row r="437" spans="2:5">
      <c r="B437">
        <f>B436+5</f>
        <v>1900</v>
      </c>
      <c r="C437">
        <f t="shared" si="37"/>
        <v>1.1668834146703528E-9</v>
      </c>
      <c r="D437" s="13">
        <f t="shared" si="39"/>
        <v>31.666666666666668</v>
      </c>
      <c r="E437">
        <f t="shared" si="38"/>
        <v>1.1668834146703528</v>
      </c>
    </row>
    <row r="438" spans="2:5">
      <c r="B438">
        <f t="shared" ref="B438:B443" si="41">B437+5</f>
        <v>1905</v>
      </c>
      <c r="C438">
        <f t="shared" si="37"/>
        <v>1.152828084473876E-9</v>
      </c>
      <c r="D438" s="13">
        <f t="shared" si="39"/>
        <v>31.75</v>
      </c>
      <c r="E438">
        <f t="shared" si="38"/>
        <v>1.1528280844738761</v>
      </c>
    </row>
    <row r="439" spans="2:5">
      <c r="B439">
        <f t="shared" si="41"/>
        <v>1910</v>
      </c>
      <c r="C439">
        <f t="shared" si="37"/>
        <v>1.1390069881816229E-9</v>
      </c>
      <c r="D439" s="13">
        <f t="shared" si="39"/>
        <v>31.833333333333332</v>
      </c>
      <c r="E439">
        <f t="shared" si="38"/>
        <v>1.1390069881816229</v>
      </c>
    </row>
    <row r="440" spans="2:5">
      <c r="B440">
        <f t="shared" si="41"/>
        <v>1915</v>
      </c>
      <c r="C440">
        <f t="shared" si="37"/>
        <v>1.1254162222551406E-9</v>
      </c>
      <c r="D440" s="13">
        <f t="shared" si="39"/>
        <v>31.916666666666668</v>
      </c>
      <c r="E440">
        <f t="shared" si="38"/>
        <v>1.1254162222551405</v>
      </c>
    </row>
    <row r="441" spans="2:5">
      <c r="B441">
        <f t="shared" si="41"/>
        <v>1920</v>
      </c>
      <c r="C441">
        <f t="shared" si="37"/>
        <v>1.112051948208952E-9</v>
      </c>
      <c r="D441" s="13">
        <f t="shared" si="39"/>
        <v>32</v>
      </c>
      <c r="E441">
        <f t="shared" si="38"/>
        <v>1.1120519482089521</v>
      </c>
    </row>
    <row r="442" spans="2:5">
      <c r="B442">
        <f t="shared" si="41"/>
        <v>1925</v>
      </c>
      <c r="C442">
        <f t="shared" si="37"/>
        <v>1.0989103915264396E-9</v>
      </c>
      <c r="D442" s="13">
        <f t="shared" si="39"/>
        <v>32.083333333333336</v>
      </c>
      <c r="E442">
        <f t="shared" si="38"/>
        <v>1.0989103915264395</v>
      </c>
    </row>
    <row r="443" spans="2:5">
      <c r="B443">
        <f t="shared" si="41"/>
        <v>1930</v>
      </c>
      <c r="C443">
        <f t="shared" si="37"/>
        <v>1.0859878405937949E-9</v>
      </c>
      <c r="D443" s="13">
        <f t="shared" si="39"/>
        <v>32.166666666666664</v>
      </c>
      <c r="E443">
        <f t="shared" si="38"/>
        <v>1.0859878405937948</v>
      </c>
    </row>
    <row r="444" spans="2:5">
      <c r="B444">
        <f>B443+5</f>
        <v>1935</v>
      </c>
      <c r="C444">
        <f t="shared" si="37"/>
        <v>1.0732806456517363E-9</v>
      </c>
      <c r="D444" s="13">
        <f t="shared" si="39"/>
        <v>32.25</v>
      </c>
      <c r="E444">
        <f t="shared" si="38"/>
        <v>1.0732806456517363</v>
      </c>
    </row>
    <row r="445" spans="2:5">
      <c r="B445">
        <f t="shared" ref="B445:B453" si="42">B444+5</f>
        <v>1940</v>
      </c>
      <c r="C445">
        <f t="shared" si="37"/>
        <v>1.060785217764696E-9</v>
      </c>
      <c r="D445" s="13">
        <f t="shared" si="39"/>
        <v>32.333333333333336</v>
      </c>
      <c r="E445">
        <f t="shared" si="38"/>
        <v>1.0607852177646959</v>
      </c>
    </row>
    <row r="446" spans="2:5">
      <c r="B446">
        <f t="shared" si="42"/>
        <v>1945</v>
      </c>
      <c r="C446">
        <f t="shared" si="37"/>
        <v>1.048498027807182E-9</v>
      </c>
      <c r="D446" s="13">
        <f t="shared" si="39"/>
        <v>32.416666666666664</v>
      </c>
      <c r="E446">
        <f t="shared" si="38"/>
        <v>1.048498027807182</v>
      </c>
    </row>
    <row r="447" spans="2:5">
      <c r="B447">
        <f t="shared" si="42"/>
        <v>1950</v>
      </c>
      <c r="C447">
        <f t="shared" si="37"/>
        <v>1.0364156054670384E-9</v>
      </c>
      <c r="D447" s="13">
        <f t="shared" si="39"/>
        <v>32.5</v>
      </c>
      <c r="E447">
        <f t="shared" si="38"/>
        <v>1.0364156054670384</v>
      </c>
    </row>
    <row r="448" spans="2:5">
      <c r="B448">
        <f t="shared" si="42"/>
        <v>1955</v>
      </c>
      <c r="C448">
        <f t="shared" si="37"/>
        <v>1.0245345382653118E-9</v>
      </c>
      <c r="D448" s="13">
        <f t="shared" si="39"/>
        <v>32.583333333333336</v>
      </c>
      <c r="E448">
        <f t="shared" si="38"/>
        <v>1.0245345382653117</v>
      </c>
    </row>
    <row r="449" spans="2:5">
      <c r="B449">
        <f t="shared" si="42"/>
        <v>1960</v>
      </c>
      <c r="C449">
        <f t="shared" si="37"/>
        <v>1.0128514705924549E-9</v>
      </c>
      <c r="D449" s="13">
        <f t="shared" si="39"/>
        <v>32.666666666666664</v>
      </c>
      <c r="E449">
        <f t="shared" si="38"/>
        <v>1.0128514705924549</v>
      </c>
    </row>
    <row r="450" spans="2:5">
      <c r="B450">
        <f t="shared" si="42"/>
        <v>1965</v>
      </c>
      <c r="C450">
        <f t="shared" si="37"/>
        <v>1.001363102760588E-9</v>
      </c>
      <c r="D450" s="13">
        <f t="shared" si="39"/>
        <v>32.75</v>
      </c>
      <c r="E450">
        <f t="shared" si="38"/>
        <v>1.001363102760588</v>
      </c>
    </row>
    <row r="451" spans="2:5">
      <c r="B451">
        <f t="shared" si="42"/>
        <v>1970</v>
      </c>
      <c r="C451">
        <f t="shared" si="37"/>
        <v>9.9006619007156008E-10</v>
      </c>
      <c r="D451" s="13">
        <f t="shared" si="39"/>
        <v>32.833333333333336</v>
      </c>
      <c r="E451">
        <f t="shared" si="38"/>
        <v>0.99006619007156005</v>
      </c>
    </row>
    <row r="452" spans="2:5">
      <c r="B452">
        <f t="shared" si="42"/>
        <v>1975</v>
      </c>
      <c r="C452">
        <f t="shared" si="37"/>
        <v>9.7895754190053628E-10</v>
      </c>
      <c r="D452" s="13">
        <f t="shared" si="39"/>
        <v>32.916666666666664</v>
      </c>
      <c r="E452">
        <f t="shared" si="38"/>
        <v>0.9789575419005363</v>
      </c>
    </row>
    <row r="453" spans="2:5">
      <c r="B453">
        <f t="shared" si="42"/>
        <v>1980</v>
      </c>
      <c r="C453">
        <f t="shared" si="37"/>
        <v>9.6803402079485867E-10</v>
      </c>
      <c r="D453" s="13">
        <f t="shared" si="39"/>
        <v>33</v>
      </c>
      <c r="E453">
        <f t="shared" si="38"/>
        <v>0.96803402079485867</v>
      </c>
    </row>
    <row r="518" spans="2:2">
      <c r="B518" s="16"/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Tabelle16"/>
  <dimension ref="A1:DO574"/>
  <sheetViews>
    <sheetView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6" max="7" width="12.125" bestFit="1" customWidth="1"/>
    <col min="8" max="8" width="14.375" customWidth="1"/>
    <col min="9" max="9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165.46</v>
      </c>
      <c r="C11" s="13"/>
      <c r="D11" s="24">
        <v>165.46</v>
      </c>
      <c r="E11" s="24">
        <v>165.46</v>
      </c>
      <c r="F11" s="24">
        <v>165.46</v>
      </c>
      <c r="G11" s="24">
        <v>165.46</v>
      </c>
      <c r="H11" s="24">
        <v>165.46</v>
      </c>
      <c r="I11" s="24">
        <v>165.46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/>
      <c r="D12" s="25">
        <v>0.5</v>
      </c>
      <c r="E12" s="25">
        <v>0.5</v>
      </c>
      <c r="F12" s="25">
        <v>0.5</v>
      </c>
      <c r="G12" s="25">
        <v>0.5</v>
      </c>
      <c r="H12" s="25">
        <v>0.5</v>
      </c>
      <c r="I12" s="25">
        <v>0.5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/>
      <c r="D13" s="24">
        <f>1/180</f>
        <v>5.5555555555555558E-3</v>
      </c>
      <c r="E13" s="24">
        <f t="shared" ref="E13:I13" si="0">1/180</f>
        <v>5.5555555555555558E-3</v>
      </c>
      <c r="F13" s="24">
        <f t="shared" si="0"/>
        <v>5.5555555555555558E-3</v>
      </c>
      <c r="G13" s="24">
        <f t="shared" si="0"/>
        <v>5.5555555555555558E-3</v>
      </c>
      <c r="H13" s="24">
        <f t="shared" si="0"/>
        <v>5.5555555555555558E-3</v>
      </c>
      <c r="I13" s="24">
        <f t="shared" si="0"/>
        <v>5.5555555555555558E-3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 s="25">
        <v>0.01</v>
      </c>
      <c r="E14" s="25">
        <v>0.01</v>
      </c>
      <c r="F14" s="25">
        <v>0.01</v>
      </c>
      <c r="G14" s="25">
        <v>0.01</v>
      </c>
      <c r="H14" s="25">
        <v>0.01</v>
      </c>
      <c r="I14" s="25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/>
      <c r="D15" s="25">
        <v>1</v>
      </c>
      <c r="E15" s="25">
        <v>1</v>
      </c>
      <c r="F15" s="25">
        <v>1</v>
      </c>
      <c r="G15" s="25">
        <v>1</v>
      </c>
      <c r="H15" s="25">
        <v>1</v>
      </c>
      <c r="I15" s="25">
        <v>1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13">
        <v>0.9</v>
      </c>
      <c r="C16" s="14"/>
      <c r="D16" s="25">
        <v>0.9</v>
      </c>
      <c r="E16" s="25">
        <v>0.9</v>
      </c>
      <c r="F16" s="25">
        <v>0.9</v>
      </c>
      <c r="G16" s="25">
        <v>0.9</v>
      </c>
      <c r="H16" s="25">
        <v>0.9</v>
      </c>
      <c r="I16" s="25">
        <v>0.9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/>
      <c r="D17" s="25">
        <v>0.9</v>
      </c>
      <c r="E17" s="25">
        <v>0.9</v>
      </c>
      <c r="F17" s="25">
        <v>0.9</v>
      </c>
      <c r="G17" s="25">
        <v>0.9</v>
      </c>
      <c r="H17" s="25">
        <v>0.9</v>
      </c>
      <c r="I17" s="25">
        <v>0.9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/>
      <c r="D18" s="25">
        <v>0.9</v>
      </c>
      <c r="E18" s="25">
        <v>0.9</v>
      </c>
      <c r="F18" s="25">
        <v>0.9</v>
      </c>
      <c r="G18" s="25">
        <v>0.9</v>
      </c>
      <c r="H18" s="25">
        <v>0.9</v>
      </c>
      <c r="I18" s="25">
        <v>0.9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/>
      <c r="D19" s="25">
        <v>0.9</v>
      </c>
      <c r="E19" s="25">
        <v>0.9</v>
      </c>
      <c r="F19" s="25">
        <v>0.9</v>
      </c>
      <c r="G19" s="25">
        <v>0.9</v>
      </c>
      <c r="H19" s="25">
        <v>0.9</v>
      </c>
      <c r="I19" s="25">
        <v>0.9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 s="23">
        <f>5.84*10^-11</f>
        <v>5.84E-11</v>
      </c>
      <c r="C20" s="14"/>
      <c r="D20" s="25">
        <f t="shared" ref="D20:I20" si="1">5.84*10^-11</f>
        <v>5.84E-11</v>
      </c>
      <c r="E20" s="25">
        <f t="shared" si="1"/>
        <v>5.84E-11</v>
      </c>
      <c r="F20" s="25">
        <f t="shared" si="1"/>
        <v>5.84E-11</v>
      </c>
      <c r="G20" s="25">
        <f t="shared" si="1"/>
        <v>5.84E-11</v>
      </c>
      <c r="H20" s="25">
        <f t="shared" si="1"/>
        <v>5.84E-11</v>
      </c>
      <c r="I20" s="25">
        <f t="shared" si="1"/>
        <v>5.84E-11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10</v>
      </c>
      <c r="B21" s="27">
        <v>0</v>
      </c>
      <c r="C21" s="13"/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27">
        <v>0</v>
      </c>
      <c r="C22" s="21"/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10</v>
      </c>
      <c r="B23" s="27">
        <v>0</v>
      </c>
      <c r="C23" s="21"/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27">
        <v>0</v>
      </c>
      <c r="C24" s="21"/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 s="23">
        <v>0</v>
      </c>
      <c r="C25" s="13"/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10</v>
      </c>
      <c r="B26" s="27">
        <v>0</v>
      </c>
      <c r="C26" s="13"/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23">
        <v>1E-10</v>
      </c>
      <c r="C27" s="13"/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10</v>
      </c>
      <c r="B28" s="13">
        <v>0</v>
      </c>
      <c r="C28" s="13"/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4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24</v>
      </c>
      <c r="B30" s="22">
        <v>0</v>
      </c>
      <c r="C30" s="11"/>
      <c r="D30" s="26">
        <v>1</v>
      </c>
      <c r="E30" s="26">
        <v>2</v>
      </c>
      <c r="F30" s="26">
        <v>3</v>
      </c>
      <c r="G30" s="26">
        <v>4</v>
      </c>
      <c r="H30" s="26">
        <v>5</v>
      </c>
      <c r="I30" s="26">
        <v>6</v>
      </c>
      <c r="J30" s="26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13</v>
      </c>
      <c r="B31">
        <v>0</v>
      </c>
      <c r="D31" s="25">
        <v>600</v>
      </c>
      <c r="E31" s="25">
        <v>720</v>
      </c>
      <c r="F31" s="25">
        <v>1020</v>
      </c>
      <c r="G31" s="25">
        <v>1200</v>
      </c>
      <c r="H31" s="25">
        <v>1380</v>
      </c>
      <c r="I31" s="25">
        <v>1560</v>
      </c>
      <c r="J31" s="25">
        <v>1860</v>
      </c>
    </row>
    <row r="32" spans="1:119">
      <c r="A32" s="10" t="s">
        <v>14</v>
      </c>
      <c r="B32">
        <f>B13*(1+B14-B12*B18*B16*B15)</f>
        <v>3.3611111111111112E-3</v>
      </c>
      <c r="D32" s="25">
        <f>D13*(1+D14-D12*D18*D16*D15)</f>
        <v>3.3611111111111112E-3</v>
      </c>
      <c r="E32" s="25">
        <f t="shared" ref="E32:I32" si="2">E13*(1+E14-E12*E18*E16*E15)</f>
        <v>3.3611111111111112E-3</v>
      </c>
      <c r="F32" s="25">
        <f t="shared" si="2"/>
        <v>3.3611111111111112E-3</v>
      </c>
      <c r="G32" s="25">
        <f t="shared" si="2"/>
        <v>3.3611111111111112E-3</v>
      </c>
      <c r="H32" s="25">
        <f t="shared" si="2"/>
        <v>3.3611111111111112E-3</v>
      </c>
      <c r="I32" s="25">
        <f t="shared" si="2"/>
        <v>3.3611111111111112E-3</v>
      </c>
      <c r="J32" s="25"/>
    </row>
    <row r="33" spans="1:10">
      <c r="A33" s="10" t="s">
        <v>11</v>
      </c>
      <c r="B33">
        <f>1/B11*(B20+B22*B24*B15+(1-B12)*(B25+B27)*B19*B17*B15)</f>
        <v>5.977275474434908E-13</v>
      </c>
      <c r="D33" s="25">
        <f t="shared" ref="D33:I33" si="3">1/D11*(D20+D22*D24*D15+(1-D12)*(D25+D27)*D19*D17*D15)</f>
        <v>3.5295539707482168E-13</v>
      </c>
      <c r="E33" s="25">
        <f t="shared" si="3"/>
        <v>3.5295539707482168E-13</v>
      </c>
      <c r="F33" s="25">
        <f t="shared" si="3"/>
        <v>3.5295539707482168E-13</v>
      </c>
      <c r="G33" s="25">
        <f t="shared" si="3"/>
        <v>3.5295539707482168E-13</v>
      </c>
      <c r="H33" s="25">
        <f t="shared" si="3"/>
        <v>3.5295539707482168E-13</v>
      </c>
      <c r="I33" s="25">
        <f t="shared" si="3"/>
        <v>3.5295539707482168E-13</v>
      </c>
      <c r="J33" s="25"/>
    </row>
    <row r="34" spans="1:10">
      <c r="A34" s="10" t="s">
        <v>12</v>
      </c>
      <c r="B34">
        <f>1/B11*(B21+B23*B24*B15+(1-B12)*(B26+B28)*B19*B17*B15)</f>
        <v>0</v>
      </c>
      <c r="D34" s="25">
        <f t="shared" ref="D34:I34" si="4">1/D11*(D21+D23*D24*D15+(1-D12)*(D26+D28)*D19*D17*D15)</f>
        <v>0</v>
      </c>
      <c r="E34" s="25">
        <f t="shared" si="4"/>
        <v>0</v>
      </c>
      <c r="F34" s="25">
        <f t="shared" si="4"/>
        <v>0</v>
      </c>
      <c r="G34" s="25">
        <f t="shared" si="4"/>
        <v>0</v>
      </c>
      <c r="H34" s="25">
        <f t="shared" si="4"/>
        <v>0</v>
      </c>
      <c r="I34" s="25">
        <f t="shared" si="4"/>
        <v>0</v>
      </c>
      <c r="J34" s="25"/>
    </row>
    <row r="35" spans="1:10">
      <c r="A35" s="10" t="s">
        <v>15</v>
      </c>
      <c r="B35">
        <v>0</v>
      </c>
      <c r="C35" s="14"/>
      <c r="D35" s="25">
        <f>C159</f>
        <v>1.5416657094352338E-10</v>
      </c>
      <c r="E35" s="25">
        <f>C183</f>
        <v>1.6202280410324136E-10</v>
      </c>
      <c r="F35" s="25">
        <f>C243</f>
        <v>1.7206711425713047E-10</v>
      </c>
      <c r="G35" s="25">
        <f>C279</f>
        <v>1.7468589298229673E-10</v>
      </c>
      <c r="H35" s="25">
        <f>C315</f>
        <v>1.7611594107313818E-10</v>
      </c>
      <c r="I35" s="25">
        <f>C351</f>
        <v>1.7689685376441163E-10</v>
      </c>
      <c r="J35" s="25"/>
    </row>
    <row r="36" spans="1:10">
      <c r="A36" s="10" t="s">
        <v>19</v>
      </c>
      <c r="B36">
        <f>B35-(1/B32)*(B33-B34/B32)</f>
        <v>-1.7783629510715429E-10</v>
      </c>
      <c r="D36" s="25">
        <f>D35-(1/D32)*(D33-D34/D32)</f>
        <v>4.9155047846882212E-11</v>
      </c>
      <c r="E36" s="25">
        <f t="shared" ref="E36:H36" si="5">E35-(1/E32)*(E33-E34/E32)</f>
        <v>5.7011281006600192E-11</v>
      </c>
      <c r="F36" s="25">
        <f t="shared" si="5"/>
        <v>6.7055591160489305E-11</v>
      </c>
      <c r="G36" s="25">
        <f t="shared" si="5"/>
        <v>6.967436988565556E-11</v>
      </c>
      <c r="H36" s="25">
        <f t="shared" si="5"/>
        <v>7.1104417976497016E-11</v>
      </c>
      <c r="I36" s="25">
        <f>I35-(1/I32)*(I33-I34/I32)</f>
        <v>7.1885330667770464E-11</v>
      </c>
      <c r="J36" s="25"/>
    </row>
    <row r="38" spans="1:10">
      <c r="A38" s="17"/>
      <c r="B38" s="17" t="s">
        <v>17</v>
      </c>
      <c r="C38" s="17" t="s">
        <v>18</v>
      </c>
      <c r="D38" s="17" t="s">
        <v>21</v>
      </c>
      <c r="E38" s="17" t="s">
        <v>20</v>
      </c>
    </row>
    <row r="39" spans="1:10">
      <c r="B39" s="16">
        <v>0</v>
      </c>
      <c r="C39" s="16">
        <f>B35</f>
        <v>0</v>
      </c>
      <c r="D39">
        <f>C39*10^9</f>
        <v>0</v>
      </c>
      <c r="E39" s="13">
        <f>B39/60</f>
        <v>0</v>
      </c>
    </row>
    <row r="40" spans="1:10">
      <c r="B40">
        <f>B39+J31/372</f>
        <v>5</v>
      </c>
      <c r="C40">
        <f>$B$36*EXP(-$B$32*B40)+(1/$B$32)*($B$33+$B$34*(B40-1/$B$32))</f>
        <v>2.9636649679035807E-12</v>
      </c>
      <c r="D40">
        <f t="shared" ref="D40:D103" si="6">C40*10^9</f>
        <v>2.9636649679035806E-3</v>
      </c>
      <c r="E40" s="13">
        <f t="shared" ref="E40:E103" si="7">B40/60</f>
        <v>8.3333333333333329E-2</v>
      </c>
    </row>
    <row r="41" spans="1:10">
      <c r="B41">
        <f>B40+$J$31/372</f>
        <v>10</v>
      </c>
      <c r="C41">
        <f t="shared" ref="C41:C104" si="8">$B$36*EXP(-$B$32*B41)+(1/$B$32)*($B$33+$B$34*(B41-1/$B$32))</f>
        <v>5.8779400739868434E-12</v>
      </c>
      <c r="D41">
        <f t="shared" si="6"/>
        <v>5.8779400739868435E-3</v>
      </c>
      <c r="E41" s="13">
        <f t="shared" si="7"/>
        <v>0.16666666666666666</v>
      </c>
    </row>
    <row r="42" spans="1:10">
      <c r="B42">
        <f>B41+$J$31/372</f>
        <v>15</v>
      </c>
      <c r="C42">
        <f t="shared" si="8"/>
        <v>8.7436484067152716E-12</v>
      </c>
      <c r="D42">
        <f t="shared" si="6"/>
        <v>8.7436484067152723E-3</v>
      </c>
      <c r="E42" s="13">
        <f t="shared" si="7"/>
        <v>0.25</v>
      </c>
    </row>
    <row r="43" spans="1:10">
      <c r="B43">
        <f t="shared" ref="B43:B106" si="9">B42+$J$31/372</f>
        <v>20</v>
      </c>
      <c r="C43">
        <f t="shared" si="8"/>
        <v>1.1561599337678115E-11</v>
      </c>
      <c r="D43">
        <f t="shared" si="6"/>
        <v>1.1561599337678115E-2</v>
      </c>
      <c r="E43" s="13">
        <f t="shared" si="7"/>
        <v>0.33333333333333331</v>
      </c>
    </row>
    <row r="44" spans="1:10">
      <c r="B44">
        <f t="shared" si="9"/>
        <v>25</v>
      </c>
      <c r="C44">
        <f>$B$36*EXP(-$B$32*B44)+(1/$B$32)*($B$33+$B$34*(B44-1/$B$32))</f>
        <v>1.4332588750181896E-11</v>
      </c>
      <c r="D44">
        <f t="shared" si="6"/>
        <v>1.4332588750181896E-2</v>
      </c>
      <c r="E44" s="13">
        <f t="shared" si="7"/>
        <v>0.41666666666666669</v>
      </c>
    </row>
    <row r="45" spans="1:10">
      <c r="B45">
        <f t="shared" si="9"/>
        <v>30</v>
      </c>
      <c r="C45">
        <f t="shared" si="8"/>
        <v>1.7057399264034418E-11</v>
      </c>
      <c r="D45">
        <f t="shared" si="6"/>
        <v>1.7057399264034417E-2</v>
      </c>
      <c r="E45" s="13">
        <f t="shared" si="7"/>
        <v>0.5</v>
      </c>
    </row>
    <row r="46" spans="1:10">
      <c r="B46">
        <f t="shared" si="9"/>
        <v>35</v>
      </c>
      <c r="C46">
        <f t="shared" si="8"/>
        <v>1.9736800456582672E-11</v>
      </c>
      <c r="D46">
        <f t="shared" si="6"/>
        <v>1.9736800456582673E-2</v>
      </c>
      <c r="E46" s="13">
        <f t="shared" si="7"/>
        <v>0.58333333333333337</v>
      </c>
    </row>
    <row r="47" spans="1:10">
      <c r="B47">
        <f t="shared" si="9"/>
        <v>40</v>
      </c>
      <c r="C47">
        <f t="shared" si="8"/>
        <v>2.2371549080067159E-11</v>
      </c>
      <c r="D47">
        <f t="shared" si="6"/>
        <v>2.2371549080067159E-2</v>
      </c>
      <c r="E47" s="13">
        <f t="shared" si="7"/>
        <v>0.66666666666666663</v>
      </c>
    </row>
    <row r="48" spans="1:10">
      <c r="B48">
        <f t="shared" si="9"/>
        <v>45</v>
      </c>
      <c r="C48">
        <f t="shared" si="8"/>
        <v>2.4962389275353989E-11</v>
      </c>
      <c r="D48">
        <f t="shared" si="6"/>
        <v>2.4962389275353988E-2</v>
      </c>
      <c r="E48" s="13">
        <f t="shared" si="7"/>
        <v>0.75</v>
      </c>
    </row>
    <row r="49" spans="2:5">
      <c r="B49">
        <f t="shared" si="9"/>
        <v>50</v>
      </c>
      <c r="C49">
        <f t="shared" si="8"/>
        <v>2.7510052782104977E-11</v>
      </c>
      <c r="D49">
        <f t="shared" si="6"/>
        <v>2.7510052782104978E-2</v>
      </c>
      <c r="E49" s="13">
        <f t="shared" si="7"/>
        <v>0.83333333333333337</v>
      </c>
    </row>
    <row r="50" spans="2:5">
      <c r="B50">
        <f t="shared" si="9"/>
        <v>55</v>
      </c>
      <c r="C50">
        <f t="shared" si="8"/>
        <v>3.0015259145445442E-11</v>
      </c>
      <c r="D50">
        <f t="shared" si="6"/>
        <v>3.0015259145445443E-2</v>
      </c>
      <c r="E50" s="13">
        <f t="shared" si="7"/>
        <v>0.91666666666666663</v>
      </c>
    </row>
    <row r="51" spans="2:5">
      <c r="B51">
        <f t="shared" si="9"/>
        <v>60</v>
      </c>
      <c r="C51">
        <f t="shared" si="8"/>
        <v>3.2478715919187617E-11</v>
      </c>
      <c r="D51">
        <f t="shared" si="6"/>
        <v>3.247871591918762E-2</v>
      </c>
      <c r="E51" s="13">
        <f t="shared" si="7"/>
        <v>1</v>
      </c>
    </row>
    <row r="52" spans="2:5">
      <c r="B52">
        <f t="shared" si="9"/>
        <v>65</v>
      </c>
      <c r="C52">
        <f t="shared" si="8"/>
        <v>3.4901118865667558E-11</v>
      </c>
      <c r="D52">
        <f t="shared" si="6"/>
        <v>3.490111886566756E-2</v>
      </c>
      <c r="E52" s="13">
        <f t="shared" si="7"/>
        <v>1.0833333333333333</v>
      </c>
    </row>
    <row r="53" spans="2:5">
      <c r="B53">
        <f t="shared" si="9"/>
        <v>70</v>
      </c>
      <c r="C53">
        <f t="shared" si="8"/>
        <v>3.7283152152251545E-11</v>
      </c>
      <c r="D53">
        <f t="shared" si="6"/>
        <v>3.7283152152251545E-2</v>
      </c>
      <c r="E53" s="13">
        <f t="shared" si="7"/>
        <v>1.1666666666666667</v>
      </c>
    </row>
    <row r="54" spans="2:5">
      <c r="B54">
        <f t="shared" si="9"/>
        <v>75</v>
      </c>
      <c r="C54">
        <f t="shared" si="8"/>
        <v>3.9625488544567871E-11</v>
      </c>
      <c r="D54">
        <f t="shared" si="6"/>
        <v>3.962548854456787E-2</v>
      </c>
      <c r="E54" s="13">
        <f t="shared" si="7"/>
        <v>1.25</v>
      </c>
    </row>
    <row r="55" spans="2:5">
      <c r="B55">
        <f t="shared" si="9"/>
        <v>80</v>
      </c>
      <c r="C55">
        <f t="shared" si="8"/>
        <v>4.1928789596518064E-11</v>
      </c>
      <c r="D55">
        <f t="shared" si="6"/>
        <v>4.1928789596518065E-2</v>
      </c>
      <c r="E55" s="13">
        <f t="shared" si="7"/>
        <v>1.3333333333333333</v>
      </c>
    </row>
    <row r="56" spans="2:5">
      <c r="B56">
        <f t="shared" si="9"/>
        <v>85</v>
      </c>
      <c r="C56">
        <f t="shared" si="8"/>
        <v>4.4193705837122048E-11</v>
      </c>
      <c r="D56">
        <f t="shared" si="6"/>
        <v>4.4193705837122045E-2</v>
      </c>
      <c r="E56" s="13">
        <f t="shared" si="7"/>
        <v>1.4166666666666667</v>
      </c>
    </row>
    <row r="57" spans="2:5">
      <c r="B57">
        <f t="shared" si="9"/>
        <v>90</v>
      </c>
      <c r="C57">
        <f t="shared" si="8"/>
        <v>4.6420876954248991E-11</v>
      </c>
      <c r="D57">
        <f t="shared" si="6"/>
        <v>4.6420876954248992E-2</v>
      </c>
      <c r="E57" s="13">
        <f t="shared" si="7"/>
        <v>1.5</v>
      </c>
    </row>
    <row r="58" spans="2:5">
      <c r="B58">
        <f t="shared" si="9"/>
        <v>95</v>
      </c>
      <c r="C58">
        <f t="shared" si="8"/>
        <v>4.8610931975286708E-11</v>
      </c>
      <c r="D58">
        <f t="shared" si="6"/>
        <v>4.8610931975286709E-2</v>
      </c>
      <c r="E58" s="13">
        <f t="shared" si="7"/>
        <v>1.5833333333333333</v>
      </c>
    </row>
    <row r="59" spans="2:5">
      <c r="B59">
        <f t="shared" si="9"/>
        <v>100</v>
      </c>
      <c r="C59">
        <f t="shared" si="8"/>
        <v>5.0764489444799741E-11</v>
      </c>
      <c r="D59">
        <f t="shared" si="6"/>
        <v>5.0764489444799742E-2</v>
      </c>
      <c r="E59" s="13">
        <f t="shared" si="7"/>
        <v>1.6666666666666667</v>
      </c>
    </row>
    <row r="60" spans="2:5">
      <c r="B60">
        <f t="shared" si="9"/>
        <v>105</v>
      </c>
      <c r="C60">
        <f t="shared" si="8"/>
        <v>5.288215759922711E-11</v>
      </c>
      <c r="D60">
        <f t="shared" si="6"/>
        <v>5.2882157599227111E-2</v>
      </c>
      <c r="E60" s="13">
        <f t="shared" si="7"/>
        <v>1.75</v>
      </c>
    </row>
    <row r="61" spans="2:5">
      <c r="B61">
        <f t="shared" si="9"/>
        <v>110</v>
      </c>
      <c r="C61">
        <f t="shared" si="8"/>
        <v>5.49645345386686E-11</v>
      </c>
      <c r="D61">
        <f t="shared" si="6"/>
        <v>5.4964534538668598E-2</v>
      </c>
      <c r="E61" s="13">
        <f t="shared" si="7"/>
        <v>1.8333333333333333</v>
      </c>
    </row>
    <row r="62" spans="2:5">
      <c r="B62">
        <f t="shared" si="9"/>
        <v>115</v>
      </c>
      <c r="C62">
        <f t="shared" si="8"/>
        <v>5.7012208395808069E-11</v>
      </c>
      <c r="D62">
        <f t="shared" si="6"/>
        <v>5.7012208395808069E-2</v>
      </c>
      <c r="E62" s="13">
        <f t="shared" si="7"/>
        <v>1.9166666666666667</v>
      </c>
    </row>
    <row r="63" spans="2:5">
      <c r="B63">
        <f t="shared" si="9"/>
        <v>120</v>
      </c>
      <c r="C63">
        <f t="shared" si="8"/>
        <v>5.9025757502021732E-11</v>
      </c>
      <c r="D63">
        <f t="shared" si="6"/>
        <v>5.9025757502021735E-2</v>
      </c>
      <c r="E63" s="13">
        <f t="shared" si="7"/>
        <v>2</v>
      </c>
    </row>
    <row r="64" spans="2:5">
      <c r="B64">
        <f t="shared" si="9"/>
        <v>125</v>
      </c>
      <c r="C64">
        <f t="shared" si="8"/>
        <v>6.1005750550718312E-11</v>
      </c>
      <c r="D64">
        <f t="shared" si="6"/>
        <v>6.1005750550718309E-2</v>
      </c>
      <c r="E64" s="13">
        <f t="shared" si="7"/>
        <v>2.0833333333333335</v>
      </c>
    </row>
    <row r="65" spans="2:5">
      <c r="B65">
        <f t="shared" si="9"/>
        <v>130</v>
      </c>
      <c r="C65">
        <f t="shared" si="8"/>
        <v>6.2952746757957016E-11</v>
      </c>
      <c r="D65">
        <f t="shared" si="6"/>
        <v>6.295274675795702E-2</v>
      </c>
      <c r="E65" s="13">
        <f t="shared" si="7"/>
        <v>2.1666666666666665</v>
      </c>
    </row>
    <row r="66" spans="2:5">
      <c r="B66">
        <f t="shared" si="9"/>
        <v>135</v>
      </c>
      <c r="C66">
        <f t="shared" si="8"/>
        <v>6.4867296020388627E-11</v>
      </c>
      <c r="D66">
        <f t="shared" si="6"/>
        <v>6.4867296020388626E-2</v>
      </c>
      <c r="E66" s="13">
        <f t="shared" si="7"/>
        <v>2.25</v>
      </c>
    </row>
    <row r="67" spans="2:5">
      <c r="B67">
        <f t="shared" si="9"/>
        <v>140</v>
      </c>
      <c r="C67">
        <f t="shared" si="8"/>
        <v>6.674993907056489E-11</v>
      </c>
      <c r="D67">
        <f t="shared" si="6"/>
        <v>6.6749939070564895E-2</v>
      </c>
      <c r="E67" s="13">
        <f t="shared" si="7"/>
        <v>2.3333333333333335</v>
      </c>
    </row>
    <row r="68" spans="2:5">
      <c r="B68">
        <f t="shared" si="9"/>
        <v>145</v>
      </c>
      <c r="C68">
        <f t="shared" si="8"/>
        <v>6.8601207629659272E-11</v>
      </c>
      <c r="D68">
        <f t="shared" si="6"/>
        <v>6.8601207629659267E-2</v>
      </c>
      <c r="E68" s="13">
        <f t="shared" si="7"/>
        <v>2.4166666666666665</v>
      </c>
    </row>
    <row r="69" spans="2:5">
      <c r="B69">
        <f t="shared" si="9"/>
        <v>150</v>
      </c>
      <c r="C69">
        <f t="shared" si="8"/>
        <v>7.0421624557642758E-11</v>
      </c>
      <c r="D69">
        <f t="shared" si="6"/>
        <v>7.0421624557642754E-2</v>
      </c>
      <c r="E69" s="13">
        <f t="shared" si="7"/>
        <v>2.5</v>
      </c>
    </row>
    <row r="70" spans="2:5">
      <c r="B70">
        <f t="shared" si="9"/>
        <v>155</v>
      </c>
      <c r="C70">
        <f t="shared" si="8"/>
        <v>7.2211704000957064E-11</v>
      </c>
      <c r="D70">
        <f t="shared" si="6"/>
        <v>7.2211704000957069E-2</v>
      </c>
      <c r="E70" s="13">
        <f t="shared" si="7"/>
        <v>2.5833333333333335</v>
      </c>
    </row>
    <row r="71" spans="2:5">
      <c r="B71">
        <f t="shared" si="9"/>
        <v>160</v>
      </c>
      <c r="C71">
        <f t="shared" si="8"/>
        <v>7.3971951537726528E-11</v>
      </c>
      <c r="D71">
        <f t="shared" si="6"/>
        <v>7.3971951537726524E-2</v>
      </c>
      <c r="E71" s="13">
        <f t="shared" si="7"/>
        <v>2.6666666666666665</v>
      </c>
    </row>
    <row r="72" spans="2:5">
      <c r="B72">
        <f t="shared" si="9"/>
        <v>165</v>
      </c>
      <c r="C72">
        <f t="shared" si="8"/>
        <v>7.5702864320550407E-11</v>
      </c>
      <c r="D72">
        <f t="shared" si="6"/>
        <v>7.5702864320550414E-2</v>
      </c>
      <c r="E72" s="13">
        <f t="shared" si="7"/>
        <v>2.75</v>
      </c>
    </row>
    <row r="73" spans="2:5">
      <c r="B73">
        <f t="shared" si="9"/>
        <v>170</v>
      </c>
      <c r="C73">
        <f t="shared" si="8"/>
        <v>7.7404931216915303E-11</v>
      </c>
      <c r="D73">
        <f t="shared" si="6"/>
        <v>7.7404931216915301E-2</v>
      </c>
      <c r="E73" s="13">
        <f t="shared" si="7"/>
        <v>2.8333333333333335</v>
      </c>
    </row>
    <row r="74" spans="2:5">
      <c r="B74">
        <f t="shared" si="9"/>
        <v>175</v>
      </c>
      <c r="C74">
        <f t="shared" si="8"/>
        <v>7.9078632947267539E-11</v>
      </c>
      <c r="D74">
        <f t="shared" si="6"/>
        <v>7.9078632947267538E-2</v>
      </c>
      <c r="E74" s="13">
        <f t="shared" si="7"/>
        <v>2.9166666666666665</v>
      </c>
    </row>
    <row r="75" spans="2:5">
      <c r="B75">
        <f t="shared" si="9"/>
        <v>180</v>
      </c>
      <c r="C75">
        <f t="shared" si="8"/>
        <v>8.0724442220784857E-11</v>
      </c>
      <c r="D75">
        <f t="shared" si="6"/>
        <v>8.0724442220784856E-2</v>
      </c>
      <c r="E75" s="13">
        <f t="shared" si="7"/>
        <v>3</v>
      </c>
    </row>
    <row r="76" spans="2:5">
      <c r="B76">
        <f t="shared" si="9"/>
        <v>185</v>
      </c>
      <c r="C76">
        <f t="shared" si="8"/>
        <v>8.2342823868884996E-11</v>
      </c>
      <c r="D76">
        <f t="shared" si="6"/>
        <v>8.2342823868885001E-2</v>
      </c>
      <c r="E76" s="13">
        <f t="shared" si="7"/>
        <v>3.0833333333333335</v>
      </c>
    </row>
    <row r="77" spans="2:5">
      <c r="B77">
        <f t="shared" si="9"/>
        <v>190</v>
      </c>
      <c r="C77">
        <f t="shared" si="8"/>
        <v>8.3934234976509786E-11</v>
      </c>
      <c r="D77">
        <f t="shared" si="6"/>
        <v>8.3934234976509786E-2</v>
      </c>
      <c r="E77" s="13">
        <f t="shared" si="7"/>
        <v>3.1666666666666665</v>
      </c>
    </row>
    <row r="78" spans="2:5">
      <c r="B78">
        <f t="shared" si="9"/>
        <v>195</v>
      </c>
      <c r="C78">
        <f t="shared" si="8"/>
        <v>8.54991250112211E-11</v>
      </c>
      <c r="D78">
        <f t="shared" si="6"/>
        <v>8.5499125011221103E-2</v>
      </c>
      <c r="E78" s="13">
        <f t="shared" si="7"/>
        <v>3.25</v>
      </c>
    </row>
    <row r="79" spans="2:5">
      <c r="B79">
        <f t="shared" si="9"/>
        <v>200</v>
      </c>
      <c r="C79">
        <f t="shared" si="8"/>
        <v>8.7037935950145477E-11</v>
      </c>
      <c r="D79">
        <f t="shared" si="6"/>
        <v>8.7037935950145473E-2</v>
      </c>
      <c r="E79" s="13">
        <f t="shared" si="7"/>
        <v>3.3333333333333335</v>
      </c>
    </row>
    <row r="80" spans="2:5">
      <c r="B80">
        <f t="shared" si="9"/>
        <v>205</v>
      </c>
      <c r="C80">
        <f t="shared" si="8"/>
        <v>8.8551102404803164E-11</v>
      </c>
      <c r="D80">
        <f t="shared" si="6"/>
        <v>8.855110240480317E-2</v>
      </c>
      <c r="E80" s="13">
        <f t="shared" si="7"/>
        <v>3.4166666666666665</v>
      </c>
    </row>
    <row r="81" spans="2:5">
      <c r="B81">
        <f t="shared" si="9"/>
        <v>210</v>
      </c>
      <c r="C81">
        <f t="shared" si="8"/>
        <v>9.0039051743857037E-11</v>
      </c>
      <c r="D81">
        <f t="shared" si="6"/>
        <v>9.003905174385704E-2</v>
      </c>
      <c r="E81" s="13">
        <f t="shared" si="7"/>
        <v>3.5</v>
      </c>
    </row>
    <row r="82" spans="2:5">
      <c r="B82">
        <f t="shared" si="9"/>
        <v>215</v>
      </c>
      <c r="C82">
        <f t="shared" si="8"/>
        <v>9.150220421381559E-11</v>
      </c>
      <c r="D82">
        <f t="shared" si="6"/>
        <v>9.1502204213815594E-2</v>
      </c>
      <c r="E82" s="13">
        <f t="shared" si="7"/>
        <v>3.5833333333333335</v>
      </c>
    </row>
    <row r="83" spans="2:5">
      <c r="B83">
        <f t="shared" si="9"/>
        <v>220</v>
      </c>
      <c r="C83">
        <f t="shared" si="8"/>
        <v>9.2940973057724648E-11</v>
      </c>
      <c r="D83">
        <f t="shared" si="6"/>
        <v>9.2940973057724655E-2</v>
      </c>
      <c r="E83" s="13">
        <f t="shared" si="7"/>
        <v>3.6666666666666665</v>
      </c>
    </row>
    <row r="84" spans="2:5">
      <c r="B84">
        <f t="shared" si="9"/>
        <v>225</v>
      </c>
      <c r="C84">
        <f t="shared" si="8"/>
        <v>9.4355764631881003E-11</v>
      </c>
      <c r="D84">
        <f t="shared" si="6"/>
        <v>9.4355764631881001E-2</v>
      </c>
      <c r="E84" s="13">
        <f t="shared" si="7"/>
        <v>3.75</v>
      </c>
    </row>
    <row r="85" spans="2:5">
      <c r="B85">
        <f t="shared" si="9"/>
        <v>230</v>
      </c>
      <c r="C85">
        <f t="shared" si="8"/>
        <v>9.5746978520600975E-11</v>
      </c>
      <c r="D85">
        <f t="shared" si="6"/>
        <v>9.5746978520600975E-2</v>
      </c>
      <c r="E85" s="13">
        <f t="shared" si="7"/>
        <v>3.8333333333333335</v>
      </c>
    </row>
    <row r="86" spans="2:5">
      <c r="B86">
        <f t="shared" si="9"/>
        <v>235</v>
      </c>
      <c r="C86">
        <f t="shared" si="8"/>
        <v>9.7115007649076261E-11</v>
      </c>
      <c r="D86">
        <f t="shared" si="6"/>
        <v>9.7115007649076254E-2</v>
      </c>
      <c r="E86" s="13">
        <f t="shared" si="7"/>
        <v>3.9166666666666665</v>
      </c>
    </row>
    <row r="87" spans="2:5">
      <c r="B87">
        <f t="shared" si="9"/>
        <v>240</v>
      </c>
      <c r="C87">
        <f t="shared" si="8"/>
        <v>9.8460238394349216E-11</v>
      </c>
      <c r="D87">
        <f t="shared" si="6"/>
        <v>9.8460238394349212E-2</v>
      </c>
      <c r="E87" s="13">
        <f t="shared" si="7"/>
        <v>4</v>
      </c>
    </row>
    <row r="88" spans="2:5">
      <c r="B88">
        <f t="shared" si="9"/>
        <v>245</v>
      </c>
      <c r="C88">
        <f t="shared" si="8"/>
        <v>9.9783050694438603E-11</v>
      </c>
      <c r="D88">
        <f t="shared" si="6"/>
        <v>9.9783050694438602E-2</v>
      </c>
      <c r="E88" s="13">
        <f t="shared" si="7"/>
        <v>4.083333333333333</v>
      </c>
    </row>
    <row r="89" spans="2:5">
      <c r="B89">
        <f t="shared" si="9"/>
        <v>250</v>
      </c>
      <c r="C89">
        <f t="shared" si="8"/>
        <v>1.0108381815564667E-10</v>
      </c>
      <c r="D89">
        <f t="shared" si="6"/>
        <v>0.10108381815564667</v>
      </c>
      <c r="E89" s="13">
        <f t="shared" si="7"/>
        <v>4.166666666666667</v>
      </c>
    </row>
    <row r="90" spans="2:5">
      <c r="B90">
        <f t="shared" si="9"/>
        <v>255</v>
      </c>
      <c r="C90">
        <f t="shared" si="8"/>
        <v>1.0236290815807811E-10</v>
      </c>
      <c r="D90">
        <f t="shared" si="6"/>
        <v>0.10236290815807811</v>
      </c>
      <c r="E90" s="13">
        <f t="shared" si="7"/>
        <v>4.25</v>
      </c>
    </row>
    <row r="91" spans="2:5">
      <c r="B91">
        <f t="shared" si="9"/>
        <v>260</v>
      </c>
      <c r="C91">
        <f t="shared" si="8"/>
        <v>1.0362068195940047E-10</v>
      </c>
      <c r="D91">
        <f t="shared" si="6"/>
        <v>0.10362068195940047</v>
      </c>
      <c r="E91" s="13">
        <f t="shared" si="7"/>
        <v>4.333333333333333</v>
      </c>
    </row>
    <row r="92" spans="2:5">
      <c r="B92">
        <f t="shared" si="9"/>
        <v>265</v>
      </c>
      <c r="C92">
        <f t="shared" si="8"/>
        <v>1.0485749479687525E-10</v>
      </c>
      <c r="D92">
        <f t="shared" si="6"/>
        <v>0.10485749479687526</v>
      </c>
      <c r="E92" s="13">
        <f t="shared" si="7"/>
        <v>4.416666666666667</v>
      </c>
    </row>
    <row r="93" spans="2:5">
      <c r="B93">
        <f t="shared" si="9"/>
        <v>270</v>
      </c>
      <c r="C93">
        <f t="shared" si="8"/>
        <v>1.0607369598768887E-10</v>
      </c>
      <c r="D93">
        <f t="shared" si="6"/>
        <v>0.10607369598768887</v>
      </c>
      <c r="E93" s="13">
        <f t="shared" si="7"/>
        <v>4.5</v>
      </c>
    </row>
    <row r="94" spans="2:5">
      <c r="B94">
        <f t="shared" si="9"/>
        <v>275</v>
      </c>
      <c r="C94">
        <f t="shared" si="8"/>
        <v>1.0726962902761146E-10</v>
      </c>
      <c r="D94">
        <f t="shared" si="6"/>
        <v>0.10726962902761146</v>
      </c>
      <c r="E94" s="13">
        <f t="shared" si="7"/>
        <v>4.583333333333333</v>
      </c>
    </row>
    <row r="95" spans="2:5">
      <c r="B95">
        <f t="shared" si="9"/>
        <v>280</v>
      </c>
      <c r="C95">
        <f t="shared" si="8"/>
        <v>1.0844563168801143E-10</v>
      </c>
      <c r="D95">
        <f t="shared" si="6"/>
        <v>0.10844563168801143</v>
      </c>
      <c r="E95" s="13">
        <f t="shared" si="7"/>
        <v>4.666666666666667</v>
      </c>
    </row>
    <row r="96" spans="2:5">
      <c r="B96">
        <f t="shared" si="9"/>
        <v>285</v>
      </c>
      <c r="C96">
        <f t="shared" si="8"/>
        <v>1.0960203611125354E-10</v>
      </c>
      <c r="D96">
        <f t="shared" si="6"/>
        <v>0.10960203611125355</v>
      </c>
      <c r="E96" s="13">
        <f t="shared" si="7"/>
        <v>4.75</v>
      </c>
    </row>
    <row r="97" spans="2:5">
      <c r="B97">
        <f t="shared" si="9"/>
        <v>290</v>
      </c>
      <c r="C97">
        <f t="shared" si="8"/>
        <v>1.1073916890450682E-10</v>
      </c>
      <c r="D97">
        <f t="shared" si="6"/>
        <v>0.11073916890450682</v>
      </c>
      <c r="E97" s="13">
        <f t="shared" si="7"/>
        <v>4.833333333333333</v>
      </c>
    </row>
    <row r="98" spans="2:5">
      <c r="B98">
        <f t="shared" si="9"/>
        <v>295</v>
      </c>
      <c r="C98">
        <f t="shared" si="8"/>
        <v>1.1185735123198937E-10</v>
      </c>
      <c r="D98">
        <f t="shared" si="6"/>
        <v>0.11185735123198938</v>
      </c>
      <c r="E98" s="13">
        <f t="shared" si="7"/>
        <v>4.916666666666667</v>
      </c>
    </row>
    <row r="99" spans="2:5">
      <c r="B99">
        <f t="shared" si="9"/>
        <v>300</v>
      </c>
      <c r="C99">
        <f t="shared" si="8"/>
        <v>1.129568989056759E-10</v>
      </c>
      <c r="D99">
        <f t="shared" si="6"/>
        <v>0.1129568989056759</v>
      </c>
      <c r="E99" s="13">
        <f t="shared" si="7"/>
        <v>5</v>
      </c>
    </row>
    <row r="100" spans="2:5">
      <c r="B100">
        <f t="shared" si="9"/>
        <v>305</v>
      </c>
      <c r="C100">
        <f t="shared" si="8"/>
        <v>1.140381224744935E-10</v>
      </c>
      <c r="D100">
        <f t="shared" si="6"/>
        <v>0.11403812247449349</v>
      </c>
      <c r="E100" s="13">
        <f t="shared" si="7"/>
        <v>5.083333333333333</v>
      </c>
    </row>
    <row r="101" spans="2:5">
      <c r="B101">
        <f t="shared" si="9"/>
        <v>310</v>
      </c>
      <c r="C101">
        <f t="shared" si="8"/>
        <v>1.1510132731203105E-10</v>
      </c>
      <c r="D101">
        <f t="shared" si="6"/>
        <v>0.11510132731203106</v>
      </c>
      <c r="E101" s="13">
        <f t="shared" si="7"/>
        <v>5.166666666666667</v>
      </c>
    </row>
    <row r="102" spans="2:5">
      <c r="B102">
        <f t="shared" si="9"/>
        <v>315</v>
      </c>
      <c r="C102">
        <f t="shared" si="8"/>
        <v>1.1614681370278687E-10</v>
      </c>
      <c r="D102">
        <f t="shared" si="6"/>
        <v>0.11614681370278687</v>
      </c>
      <c r="E102" s="13">
        <f t="shared" si="7"/>
        <v>5.25</v>
      </c>
    </row>
    <row r="103" spans="2:5">
      <c r="B103">
        <f t="shared" si="9"/>
        <v>320</v>
      </c>
      <c r="C103">
        <f t="shared" si="8"/>
        <v>1.1717487692697909E-10</v>
      </c>
      <c r="D103">
        <f t="shared" si="6"/>
        <v>0.11717487692697909</v>
      </c>
      <c r="E103" s="13">
        <f t="shared" si="7"/>
        <v>5.333333333333333</v>
      </c>
    </row>
    <row r="104" spans="2:5">
      <c r="B104">
        <f t="shared" si="9"/>
        <v>325</v>
      </c>
      <c r="C104">
        <f t="shared" si="8"/>
        <v>1.1818580734394268E-10</v>
      </c>
      <c r="D104">
        <f t="shared" ref="D104:D158" si="10">C104*10^9</f>
        <v>0.11818580734394268</v>
      </c>
      <c r="E104" s="13">
        <f t="shared" ref="E104:E158" si="11">B104/60</f>
        <v>5.416666666666667</v>
      </c>
    </row>
    <row r="105" spans="2:5">
      <c r="B105">
        <f t="shared" si="9"/>
        <v>330</v>
      </c>
      <c r="C105">
        <f t="shared" ref="C105:C168" si="12">$B$36*EXP(-$B$32*B105)+(1/$B$32)*($B$33+$B$34*(B105-1/$B$32))</f>
        <v>1.1917989047413651E-10</v>
      </c>
      <c r="D105">
        <f t="shared" si="10"/>
        <v>0.11917989047413652</v>
      </c>
      <c r="E105" s="13">
        <f t="shared" si="11"/>
        <v>5.5</v>
      </c>
    </row>
    <row r="106" spans="2:5">
      <c r="B106">
        <f t="shared" si="9"/>
        <v>335</v>
      </c>
      <c r="C106">
        <f t="shared" si="12"/>
        <v>1.2015740707978388E-10</v>
      </c>
      <c r="D106">
        <f t="shared" si="10"/>
        <v>0.12015740707978388</v>
      </c>
      <c r="E106" s="13">
        <f t="shared" si="11"/>
        <v>5.583333333333333</v>
      </c>
    </row>
    <row r="107" spans="2:5">
      <c r="B107">
        <f t="shared" ref="B107:B170" si="13">B106+$J$31/372</f>
        <v>340</v>
      </c>
      <c r="C107">
        <f t="shared" si="12"/>
        <v>1.2111863324416924E-10</v>
      </c>
      <c r="D107">
        <f t="shared" si="10"/>
        <v>0.12111863324416924</v>
      </c>
      <c r="E107" s="13">
        <f t="shared" si="11"/>
        <v>5.666666666666667</v>
      </c>
    </row>
    <row r="108" spans="2:5">
      <c r="B108">
        <f t="shared" si="13"/>
        <v>345</v>
      </c>
      <c r="C108">
        <f t="shared" si="12"/>
        <v>1.2206384044961313E-10</v>
      </c>
      <c r="D108">
        <f t="shared" si="10"/>
        <v>0.12206384044961313</v>
      </c>
      <c r="E108" s="13">
        <f t="shared" si="11"/>
        <v>5.75</v>
      </c>
    </row>
    <row r="109" spans="2:5">
      <c r="B109">
        <f t="shared" si="13"/>
        <v>350</v>
      </c>
      <c r="C109">
        <f t="shared" si="12"/>
        <v>1.2299329565414803E-10</v>
      </c>
      <c r="D109">
        <f t="shared" si="10"/>
        <v>0.12299329565414803</v>
      </c>
      <c r="E109" s="13">
        <f t="shared" si="11"/>
        <v>5.833333333333333</v>
      </c>
    </row>
    <row r="110" spans="2:5">
      <c r="B110">
        <f t="shared" si="13"/>
        <v>355</v>
      </c>
      <c r="C110">
        <f t="shared" si="12"/>
        <v>1.2390726136691602E-10</v>
      </c>
      <c r="D110">
        <f t="shared" si="10"/>
        <v>0.12390726136691603</v>
      </c>
      <c r="E110" s="13">
        <f t="shared" si="11"/>
        <v>5.916666666666667</v>
      </c>
    </row>
    <row r="111" spans="2:5">
      <c r="B111">
        <f t="shared" si="13"/>
        <v>360</v>
      </c>
      <c r="C111">
        <f t="shared" si="12"/>
        <v>1.2480599572231029E-10</v>
      </c>
      <c r="D111">
        <f t="shared" si="10"/>
        <v>0.1248059957223103</v>
      </c>
      <c r="E111" s="13">
        <f t="shared" si="11"/>
        <v>6</v>
      </c>
    </row>
    <row r="112" spans="2:5">
      <c r="B112">
        <f t="shared" si="13"/>
        <v>365</v>
      </c>
      <c r="C112">
        <f t="shared" si="12"/>
        <v>1.2568975255288079E-10</v>
      </c>
      <c r="D112">
        <f t="shared" si="10"/>
        <v>0.12568975255288078</v>
      </c>
      <c r="E112" s="13">
        <f t="shared" si="11"/>
        <v>6.083333333333333</v>
      </c>
    </row>
    <row r="113" spans="2:5">
      <c r="B113">
        <f t="shared" si="13"/>
        <v>370</v>
      </c>
      <c r="C113">
        <f t="shared" si="12"/>
        <v>1.2655878146102507E-10</v>
      </c>
      <c r="D113">
        <f t="shared" si="10"/>
        <v>0.12655878146102506</v>
      </c>
      <c r="E113" s="13">
        <f t="shared" si="11"/>
        <v>6.166666666666667</v>
      </c>
    </row>
    <row r="114" spans="2:5">
      <c r="B114">
        <f t="shared" si="13"/>
        <v>375</v>
      </c>
      <c r="C114">
        <f t="shared" si="12"/>
        <v>1.2741332788948426E-10</v>
      </c>
      <c r="D114">
        <f t="shared" si="10"/>
        <v>0.12741332788948426</v>
      </c>
      <c r="E114" s="13">
        <f t="shared" si="11"/>
        <v>6.25</v>
      </c>
    </row>
    <row r="115" spans="2:5">
      <c r="B115">
        <f t="shared" si="13"/>
        <v>380</v>
      </c>
      <c r="C115">
        <f t="shared" si="12"/>
        <v>1.282536331906643E-10</v>
      </c>
      <c r="D115">
        <f t="shared" si="10"/>
        <v>0.1282536331906643</v>
      </c>
      <c r="E115" s="13">
        <f t="shared" si="11"/>
        <v>6.333333333333333</v>
      </c>
    </row>
    <row r="116" spans="2:5">
      <c r="B116">
        <f t="shared" si="13"/>
        <v>385</v>
      </c>
      <c r="C116">
        <f t="shared" si="12"/>
        <v>1.2907993469480194E-10</v>
      </c>
      <c r="D116">
        <f t="shared" si="10"/>
        <v>0.12907993469480195</v>
      </c>
      <c r="E116" s="13">
        <f t="shared" si="11"/>
        <v>6.416666666666667</v>
      </c>
    </row>
    <row r="117" spans="2:5">
      <c r="B117">
        <f t="shared" si="13"/>
        <v>390</v>
      </c>
      <c r="C117">
        <f t="shared" si="12"/>
        <v>1.2989246577699471E-10</v>
      </c>
      <c r="D117">
        <f t="shared" si="10"/>
        <v>0.1298924657769947</v>
      </c>
      <c r="E117" s="13">
        <f t="shared" si="11"/>
        <v>6.5</v>
      </c>
    </row>
    <row r="118" spans="2:5">
      <c r="B118">
        <f t="shared" si="13"/>
        <v>395</v>
      </c>
      <c r="C118">
        <f t="shared" si="12"/>
        <v>1.306914559231138E-10</v>
      </c>
      <c r="D118">
        <f t="shared" si="10"/>
        <v>0.13069145592311379</v>
      </c>
      <c r="E118" s="13">
        <f t="shared" si="11"/>
        <v>6.583333333333333</v>
      </c>
    </row>
    <row r="119" spans="2:5">
      <c r="B119">
        <f t="shared" si="13"/>
        <v>400</v>
      </c>
      <c r="C119">
        <f t="shared" si="12"/>
        <v>1.3147713079461852E-10</v>
      </c>
      <c r="D119">
        <f t="shared" si="10"/>
        <v>0.13147713079461854</v>
      </c>
      <c r="E119" s="13">
        <f t="shared" si="11"/>
        <v>6.666666666666667</v>
      </c>
    </row>
    <row r="120" spans="2:5">
      <c r="B120">
        <f t="shared" si="13"/>
        <v>405</v>
      </c>
      <c r="C120">
        <f t="shared" si="12"/>
        <v>1.3224971229229065E-10</v>
      </c>
      <c r="D120">
        <f t="shared" si="10"/>
        <v>0.13224971229229066</v>
      </c>
      <c r="E120" s="13">
        <f t="shared" si="11"/>
        <v>6.75</v>
      </c>
    </row>
    <row r="121" spans="2:5">
      <c r="B121">
        <f t="shared" si="13"/>
        <v>410</v>
      </c>
      <c r="C121">
        <f t="shared" si="12"/>
        <v>1.3300941861890659E-10</v>
      </c>
      <c r="D121">
        <f t="shared" si="10"/>
        <v>0.13300941861890658</v>
      </c>
      <c r="E121" s="13">
        <f t="shared" si="11"/>
        <v>6.833333333333333</v>
      </c>
    </row>
    <row r="122" spans="2:5">
      <c r="B122">
        <f t="shared" si="13"/>
        <v>415</v>
      </c>
      <c r="C122">
        <f t="shared" si="12"/>
        <v>1.3375646434086514E-10</v>
      </c>
      <c r="D122">
        <f t="shared" si="10"/>
        <v>0.13375646434086513</v>
      </c>
      <c r="E122" s="13">
        <f t="shared" si="11"/>
        <v>6.916666666666667</v>
      </c>
    </row>
    <row r="123" spans="2:5">
      <c r="B123">
        <f t="shared" si="13"/>
        <v>420</v>
      </c>
      <c r="C123">
        <f t="shared" si="12"/>
        <v>1.344910604487882E-10</v>
      </c>
      <c r="D123">
        <f t="shared" si="10"/>
        <v>0.1344910604487882</v>
      </c>
      <c r="E123" s="13">
        <f t="shared" si="11"/>
        <v>7</v>
      </c>
    </row>
    <row r="124" spans="2:5">
      <c r="B124">
        <f t="shared" si="13"/>
        <v>425</v>
      </c>
      <c r="C124">
        <f t="shared" si="12"/>
        <v>1.3521341441711147E-10</v>
      </c>
      <c r="D124">
        <f t="shared" si="10"/>
        <v>0.13521341441711146</v>
      </c>
      <c r="E124" s="13">
        <f t="shared" si="11"/>
        <v>7.083333333333333</v>
      </c>
    </row>
    <row r="125" spans="2:5">
      <c r="B125">
        <f t="shared" si="13"/>
        <v>430</v>
      </c>
      <c r="C125">
        <f t="shared" si="12"/>
        <v>1.3592373026268224E-10</v>
      </c>
      <c r="D125">
        <f t="shared" si="10"/>
        <v>0.13592373026268223</v>
      </c>
      <c r="E125" s="13">
        <f t="shared" si="11"/>
        <v>7.166666666666667</v>
      </c>
    </row>
    <row r="126" spans="2:5">
      <c r="B126">
        <f t="shared" si="13"/>
        <v>435</v>
      </c>
      <c r="C126">
        <f t="shared" si="12"/>
        <v>1.366222086023806E-10</v>
      </c>
      <c r="D126">
        <f t="shared" si="10"/>
        <v>0.13662220860238061</v>
      </c>
      <c r="E126" s="13">
        <f t="shared" si="11"/>
        <v>7.25</v>
      </c>
    </row>
    <row r="127" spans="2:5">
      <c r="B127">
        <f t="shared" si="13"/>
        <v>440</v>
      </c>
      <c r="C127">
        <f t="shared" si="12"/>
        <v>1.3730904670978013E-10</v>
      </c>
      <c r="D127">
        <f t="shared" si="10"/>
        <v>0.13730904670978014</v>
      </c>
      <c r="E127" s="13">
        <f t="shared" si="11"/>
        <v>7.333333333333333</v>
      </c>
    </row>
    <row r="128" spans="2:5">
      <c r="B128">
        <f t="shared" si="13"/>
        <v>445</v>
      </c>
      <c r="C128">
        <f t="shared" si="12"/>
        <v>1.3798443857086481E-10</v>
      </c>
      <c r="D128">
        <f t="shared" si="10"/>
        <v>0.13798443857086481</v>
      </c>
      <c r="E128" s="13">
        <f t="shared" si="11"/>
        <v>7.416666666666667</v>
      </c>
    </row>
    <row r="129" spans="2:5">
      <c r="B129">
        <f t="shared" si="13"/>
        <v>450</v>
      </c>
      <c r="C129">
        <f t="shared" si="12"/>
        <v>1.3864857493881691E-10</v>
      </c>
      <c r="D129">
        <f t="shared" si="10"/>
        <v>0.13864857493881691</v>
      </c>
      <c r="E129" s="13">
        <f t="shared" si="11"/>
        <v>7.5</v>
      </c>
    </row>
    <row r="130" spans="2:5">
      <c r="B130">
        <f t="shared" si="13"/>
        <v>455</v>
      </c>
      <c r="C130">
        <f t="shared" si="12"/>
        <v>1.393016433878921E-10</v>
      </c>
      <c r="D130">
        <f t="shared" si="10"/>
        <v>0.13930164338789211</v>
      </c>
      <c r="E130" s="13">
        <f t="shared" si="11"/>
        <v>7.583333333333333</v>
      </c>
    </row>
    <row r="131" spans="2:5">
      <c r="B131">
        <f t="shared" si="13"/>
        <v>460</v>
      </c>
      <c r="C131">
        <f t="shared" si="12"/>
        <v>1.3994382836639681E-10</v>
      </c>
      <c r="D131">
        <f t="shared" si="10"/>
        <v>0.13994382836639679</v>
      </c>
      <c r="E131" s="13">
        <f t="shared" si="11"/>
        <v>7.666666666666667</v>
      </c>
    </row>
    <row r="132" spans="2:5">
      <c r="B132">
        <f t="shared" si="13"/>
        <v>465</v>
      </c>
      <c r="C132">
        <f t="shared" si="12"/>
        <v>1.4057531124878236E-10</v>
      </c>
      <c r="D132">
        <f t="shared" si="10"/>
        <v>0.14057531124878236</v>
      </c>
      <c r="E132" s="13">
        <f t="shared" si="11"/>
        <v>7.75</v>
      </c>
    </row>
    <row r="133" spans="2:5">
      <c r="B133">
        <f t="shared" si="13"/>
        <v>470</v>
      </c>
      <c r="C133">
        <f t="shared" si="12"/>
        <v>1.4119627038687136E-10</v>
      </c>
      <c r="D133">
        <f t="shared" si="10"/>
        <v>0.14119627038687135</v>
      </c>
      <c r="E133" s="13">
        <f t="shared" si="11"/>
        <v>7.833333333333333</v>
      </c>
    </row>
    <row r="134" spans="2:5">
      <c r="B134">
        <f t="shared" si="13"/>
        <v>475</v>
      </c>
      <c r="C134">
        <f t="shared" si="12"/>
        <v>1.4180688116023003E-10</v>
      </c>
      <c r="D134">
        <f t="shared" si="10"/>
        <v>0.14180688116023002</v>
      </c>
      <c r="E134" s="13">
        <f t="shared" si="11"/>
        <v>7.916666666666667</v>
      </c>
    </row>
    <row r="135" spans="2:5">
      <c r="B135">
        <f t="shared" si="13"/>
        <v>480</v>
      </c>
      <c r="C135">
        <f t="shared" si="12"/>
        <v>1.4240731602570144E-10</v>
      </c>
      <c r="D135">
        <f t="shared" si="10"/>
        <v>0.14240731602570145</v>
      </c>
      <c r="E135" s="13">
        <f t="shared" si="11"/>
        <v>8</v>
      </c>
    </row>
    <row r="136" spans="2:5">
      <c r="B136">
        <f t="shared" si="13"/>
        <v>485</v>
      </c>
      <c r="C136">
        <f t="shared" si="12"/>
        <v>1.4299774456611283E-10</v>
      </c>
      <c r="D136">
        <f t="shared" si="10"/>
        <v>0.14299774456611283</v>
      </c>
      <c r="E136" s="13">
        <f t="shared" si="11"/>
        <v>8.0833333333333339</v>
      </c>
    </row>
    <row r="137" spans="2:5">
      <c r="B137">
        <f t="shared" si="13"/>
        <v>490</v>
      </c>
      <c r="C137">
        <f t="shared" si="12"/>
        <v>1.4357833353817174E-10</v>
      </c>
      <c r="D137">
        <f t="shared" si="10"/>
        <v>0.14357833353817173</v>
      </c>
      <c r="E137" s="13">
        <f t="shared" si="11"/>
        <v>8.1666666666666661</v>
      </c>
    </row>
    <row r="138" spans="2:5">
      <c r="B138">
        <f t="shared" si="13"/>
        <v>495</v>
      </c>
      <c r="C138">
        <f t="shared" si="12"/>
        <v>1.4414924691956333E-10</v>
      </c>
      <c r="D138">
        <f t="shared" si="10"/>
        <v>0.14414924691956332</v>
      </c>
      <c r="E138" s="13">
        <f t="shared" si="11"/>
        <v>8.25</v>
      </c>
    </row>
    <row r="139" spans="2:5">
      <c r="B139">
        <f t="shared" si="13"/>
        <v>500</v>
      </c>
      <c r="C139">
        <f t="shared" si="12"/>
        <v>1.4471064595526347E-10</v>
      </c>
      <c r="D139">
        <f t="shared" si="10"/>
        <v>0.14471064595526348</v>
      </c>
      <c r="E139" s="13">
        <f t="shared" si="11"/>
        <v>8.3333333333333339</v>
      </c>
    </row>
    <row r="140" spans="2:5">
      <c r="B140">
        <f t="shared" si="13"/>
        <v>505</v>
      </c>
      <c r="C140">
        <f t="shared" si="12"/>
        <v>1.4526268920307953E-10</v>
      </c>
      <c r="D140">
        <f t="shared" si="10"/>
        <v>0.14526268920307953</v>
      </c>
      <c r="E140" s="13">
        <f t="shared" si="11"/>
        <v>8.4166666666666661</v>
      </c>
    </row>
    <row r="141" spans="2:5">
      <c r="B141">
        <f t="shared" si="13"/>
        <v>510</v>
      </c>
      <c r="C141">
        <f t="shared" si="12"/>
        <v>1.458055325784323E-10</v>
      </c>
      <c r="D141">
        <f t="shared" si="10"/>
        <v>0.14580553257843229</v>
      </c>
      <c r="E141" s="13">
        <f t="shared" si="11"/>
        <v>8.5</v>
      </c>
    </row>
    <row r="142" spans="2:5">
      <c r="B142">
        <f t="shared" si="13"/>
        <v>515</v>
      </c>
      <c r="C142">
        <f t="shared" si="12"/>
        <v>1.46339329398392E-10</v>
      </c>
      <c r="D142">
        <f t="shared" si="10"/>
        <v>0.146339329398392</v>
      </c>
      <c r="E142" s="13">
        <f t="shared" si="11"/>
        <v>8.5833333333333339</v>
      </c>
    </row>
    <row r="143" spans="2:5">
      <c r="B143">
        <f t="shared" si="13"/>
        <v>520</v>
      </c>
      <c r="C143">
        <f t="shared" si="12"/>
        <v>1.4686423042497983E-10</v>
      </c>
      <c r="D143">
        <f t="shared" si="10"/>
        <v>0.14686423042497984</v>
      </c>
      <c r="E143" s="13">
        <f t="shared" si="11"/>
        <v>8.6666666666666661</v>
      </c>
    </row>
    <row r="144" spans="2:5">
      <c r="B144">
        <f t="shared" si="13"/>
        <v>525</v>
      </c>
      <c r="C144">
        <f t="shared" si="12"/>
        <v>1.4738038390774832E-10</v>
      </c>
      <c r="D144">
        <f t="shared" si="10"/>
        <v>0.14738038390774832</v>
      </c>
      <c r="E144" s="13">
        <f t="shared" si="11"/>
        <v>8.75</v>
      </c>
    </row>
    <row r="145" spans="2:5">
      <c r="B145">
        <f t="shared" si="13"/>
        <v>530</v>
      </c>
      <c r="C145">
        <f t="shared" si="12"/>
        <v>1.4788793562565199E-10</v>
      </c>
      <c r="D145">
        <f t="shared" si="10"/>
        <v>0.14788793562565197</v>
      </c>
      <c r="E145" s="13">
        <f t="shared" si="11"/>
        <v>8.8333333333333339</v>
      </c>
    </row>
    <row r="146" spans="2:5">
      <c r="B146">
        <f t="shared" si="13"/>
        <v>535</v>
      </c>
      <c r="C146">
        <f t="shared" si="12"/>
        <v>1.4838702892822011E-10</v>
      </c>
      <c r="D146">
        <f t="shared" si="10"/>
        <v>0.14838702892822012</v>
      </c>
      <c r="E146" s="13">
        <f t="shared" si="11"/>
        <v>8.9166666666666661</v>
      </c>
    </row>
    <row r="147" spans="2:5">
      <c r="B147">
        <f t="shared" si="13"/>
        <v>540</v>
      </c>
      <c r="C147">
        <f t="shared" si="12"/>
        <v>1.4887780477604346E-10</v>
      </c>
      <c r="D147">
        <f t="shared" si="10"/>
        <v>0.14887780477604345</v>
      </c>
      <c r="E147" s="13">
        <f t="shared" si="11"/>
        <v>9</v>
      </c>
    </row>
    <row r="148" spans="2:5">
      <c r="B148">
        <f t="shared" si="13"/>
        <v>545</v>
      </c>
      <c r="C148">
        <f t="shared" si="12"/>
        <v>1.4936040178058618E-10</v>
      </c>
      <c r="D148">
        <f t="shared" si="10"/>
        <v>0.14936040178058618</v>
      </c>
      <c r="E148" s="13">
        <f t="shared" si="11"/>
        <v>9.0833333333333339</v>
      </c>
    </row>
    <row r="149" spans="2:5">
      <c r="B149">
        <f t="shared" si="13"/>
        <v>550</v>
      </c>
      <c r="C149">
        <f t="shared" si="12"/>
        <v>1.4983495624333439E-10</v>
      </c>
      <c r="D149">
        <f t="shared" si="10"/>
        <v>0.1498349562433344</v>
      </c>
      <c r="E149" s="13">
        <f t="shared" si="11"/>
        <v>9.1666666666666661</v>
      </c>
    </row>
    <row r="150" spans="2:5">
      <c r="B150">
        <f t="shared" si="13"/>
        <v>555</v>
      </c>
      <c r="C150">
        <f t="shared" si="12"/>
        <v>1.5030160219429226E-10</v>
      </c>
      <c r="D150">
        <f t="shared" si="10"/>
        <v>0.15030160219429226</v>
      </c>
      <c r="E150" s="13">
        <f t="shared" si="11"/>
        <v>9.25</v>
      </c>
    </row>
    <row r="151" spans="2:5">
      <c r="B151">
        <f t="shared" si="13"/>
        <v>560</v>
      </c>
      <c r="C151">
        <f t="shared" si="12"/>
        <v>1.5076047142983647E-10</v>
      </c>
      <c r="D151">
        <f t="shared" si="10"/>
        <v>0.15076047142983648</v>
      </c>
      <c r="E151" s="13">
        <f t="shared" si="11"/>
        <v>9.3333333333333339</v>
      </c>
    </row>
    <row r="152" spans="2:5">
      <c r="B152">
        <f t="shared" si="13"/>
        <v>565</v>
      </c>
      <c r="C152">
        <f t="shared" si="12"/>
        <v>1.5121169354993994E-10</v>
      </c>
      <c r="D152">
        <f t="shared" si="10"/>
        <v>0.15121169354993994</v>
      </c>
      <c r="E152" s="13">
        <f t="shared" si="11"/>
        <v>9.4166666666666661</v>
      </c>
    </row>
    <row r="153" spans="2:5">
      <c r="B153">
        <f t="shared" si="13"/>
        <v>570</v>
      </c>
      <c r="C153">
        <f t="shared" si="12"/>
        <v>1.516553959947753E-10</v>
      </c>
      <c r="D153">
        <f t="shared" si="10"/>
        <v>0.15165539599477529</v>
      </c>
      <c r="E153" s="13">
        <f t="shared" si="11"/>
        <v>9.5</v>
      </c>
    </row>
    <row r="154" spans="2:5">
      <c r="B154">
        <f t="shared" si="13"/>
        <v>575</v>
      </c>
      <c r="C154">
        <f t="shared" si="12"/>
        <v>1.5209170408070808E-10</v>
      </c>
      <c r="D154">
        <f t="shared" si="10"/>
        <v>0.15209170408070807</v>
      </c>
      <c r="E154" s="13">
        <f t="shared" si="11"/>
        <v>9.5833333333333339</v>
      </c>
    </row>
    <row r="155" spans="2:5">
      <c r="B155">
        <f t="shared" si="13"/>
        <v>580</v>
      </c>
      <c r="C155">
        <f t="shared" si="12"/>
        <v>1.5252074103569025E-10</v>
      </c>
      <c r="D155">
        <f t="shared" si="10"/>
        <v>0.15252074103569024</v>
      </c>
      <c r="E155" s="13">
        <f t="shared" si="11"/>
        <v>9.6666666666666661</v>
      </c>
    </row>
    <row r="156" spans="2:5">
      <c r="B156">
        <f t="shared" si="13"/>
        <v>585</v>
      </c>
      <c r="C156">
        <f t="shared" si="12"/>
        <v>1.52942628034064E-10</v>
      </c>
      <c r="D156">
        <f t="shared" si="10"/>
        <v>0.152942628034064</v>
      </c>
      <c r="E156" s="13">
        <f t="shared" si="11"/>
        <v>9.75</v>
      </c>
    </row>
    <row r="157" spans="2:5">
      <c r="B157">
        <f t="shared" si="13"/>
        <v>590</v>
      </c>
      <c r="C157">
        <f t="shared" si="12"/>
        <v>1.5335748423078535E-10</v>
      </c>
      <c r="D157">
        <f t="shared" si="10"/>
        <v>0.15335748423078535</v>
      </c>
      <c r="E157" s="13">
        <f t="shared" si="11"/>
        <v>9.8333333333333339</v>
      </c>
    </row>
    <row r="158" spans="2:5">
      <c r="B158">
        <f t="shared" si="13"/>
        <v>595</v>
      </c>
      <c r="C158">
        <f t="shared" si="12"/>
        <v>1.5376542679507754E-10</v>
      </c>
      <c r="D158">
        <f t="shared" si="10"/>
        <v>0.15376542679507754</v>
      </c>
      <c r="E158" s="13">
        <f t="shared" si="11"/>
        <v>9.9166666666666661</v>
      </c>
    </row>
    <row r="159" spans="2:5">
      <c r="B159">
        <f t="shared" si="13"/>
        <v>600</v>
      </c>
      <c r="C159">
        <f t="shared" si="12"/>
        <v>1.5416657094352338E-10</v>
      </c>
      <c r="E159" s="13"/>
    </row>
    <row r="160" spans="2:5">
      <c r="B160">
        <f t="shared" si="13"/>
        <v>605</v>
      </c>
      <c r="C160">
        <f t="shared" si="12"/>
        <v>1.5456102997260641E-10</v>
      </c>
      <c r="E160" s="13"/>
    </row>
    <row r="161" spans="2:5">
      <c r="B161">
        <f t="shared" si="13"/>
        <v>610</v>
      </c>
      <c r="C161">
        <f t="shared" si="12"/>
        <v>1.5494891529070957E-10</v>
      </c>
      <c r="E161" s="13"/>
    </row>
    <row r="162" spans="2:5">
      <c r="B162">
        <f t="shared" si="13"/>
        <v>615</v>
      </c>
      <c r="C162">
        <f t="shared" si="12"/>
        <v>1.5533033644958061E-10</v>
      </c>
      <c r="E162" s="13"/>
    </row>
    <row r="163" spans="2:5">
      <c r="B163">
        <f t="shared" si="13"/>
        <v>620</v>
      </c>
      <c r="C163">
        <f t="shared" si="12"/>
        <v>1.5570540117527311E-10</v>
      </c>
      <c r="E163" s="13"/>
    </row>
    <row r="164" spans="2:5">
      <c r="B164">
        <f t="shared" si="13"/>
        <v>625</v>
      </c>
      <c r="C164">
        <f t="shared" si="12"/>
        <v>1.5607421539857206E-10</v>
      </c>
      <c r="E164" s="13"/>
    </row>
    <row r="165" spans="2:5">
      <c r="B165">
        <f t="shared" si="13"/>
        <v>630</v>
      </c>
      <c r="C165">
        <f t="shared" si="12"/>
        <v>1.5643688328491207E-10</v>
      </c>
      <c r="E165" s="13"/>
    </row>
    <row r="166" spans="2:5">
      <c r="B166">
        <f t="shared" si="13"/>
        <v>635</v>
      </c>
      <c r="C166">
        <f t="shared" si="12"/>
        <v>1.567935072637973E-10</v>
      </c>
      <c r="E166" s="13"/>
    </row>
    <row r="167" spans="2:5">
      <c r="B167">
        <f t="shared" si="13"/>
        <v>640</v>
      </c>
      <c r="C167">
        <f t="shared" si="12"/>
        <v>1.5714418805773087E-10</v>
      </c>
      <c r="E167" s="13"/>
    </row>
    <row r="168" spans="2:5">
      <c r="B168">
        <f t="shared" si="13"/>
        <v>645</v>
      </c>
      <c r="C168">
        <f t="shared" si="12"/>
        <v>1.5748902471066237E-10</v>
      </c>
      <c r="E168" s="13"/>
    </row>
    <row r="169" spans="2:5">
      <c r="B169">
        <f t="shared" si="13"/>
        <v>650</v>
      </c>
      <c r="C169">
        <f t="shared" ref="C169:C232" si="14">$B$36*EXP(-$B$32*B169)+(1/$B$32)*($B$33+$B$34*(B169-1/$B$32))</f>
        <v>1.57828114615961E-10</v>
      </c>
      <c r="E169" s="13"/>
    </row>
    <row r="170" spans="2:5">
      <c r="B170">
        <f t="shared" si="13"/>
        <v>655</v>
      </c>
      <c r="C170">
        <f t="shared" si="14"/>
        <v>1.5816155354392288E-10</v>
      </c>
      <c r="E170" s="13"/>
    </row>
    <row r="171" spans="2:5">
      <c r="B171">
        <f t="shared" ref="B171:B234" si="15">B170+$J$31/372</f>
        <v>660</v>
      </c>
      <c r="C171">
        <f t="shared" si="14"/>
        <v>1.5848943566881965E-10</v>
      </c>
      <c r="E171" s="13"/>
    </row>
    <row r="172" spans="2:5">
      <c r="B172">
        <f t="shared" si="15"/>
        <v>665</v>
      </c>
      <c r="C172">
        <f t="shared" si="14"/>
        <v>1.5881185359549655E-10</v>
      </c>
      <c r="E172" s="13"/>
    </row>
    <row r="173" spans="2:5">
      <c r="B173">
        <f t="shared" si="15"/>
        <v>670</v>
      </c>
      <c r="C173">
        <f t="shared" si="14"/>
        <v>1.5912889838552693E-10</v>
      </c>
      <c r="E173" s="13"/>
    </row>
    <row r="174" spans="2:5">
      <c r="B174">
        <f t="shared" si="15"/>
        <v>675</v>
      </c>
      <c r="C174">
        <f t="shared" si="14"/>
        <v>1.5944065958293128E-10</v>
      </c>
      <c r="E174" s="13"/>
    </row>
    <row r="175" spans="2:5">
      <c r="B175">
        <f t="shared" si="15"/>
        <v>680</v>
      </c>
      <c r="C175">
        <f t="shared" si="14"/>
        <v>1.5974722523946735E-10</v>
      </c>
      <c r="E175" s="13"/>
    </row>
    <row r="176" spans="2:5">
      <c r="B176">
        <f t="shared" si="15"/>
        <v>685</v>
      </c>
      <c r="C176">
        <f t="shared" si="14"/>
        <v>1.600486819394988E-10</v>
      </c>
      <c r="E176" s="13"/>
    </row>
    <row r="177" spans="2:5">
      <c r="B177">
        <f t="shared" si="15"/>
        <v>690</v>
      </c>
      <c r="C177">
        <f t="shared" si="14"/>
        <v>1.6034511482444976E-10</v>
      </c>
      <c r="E177" s="13"/>
    </row>
    <row r="178" spans="2:5">
      <c r="B178">
        <f t="shared" si="15"/>
        <v>695</v>
      </c>
      <c r="C178">
        <f t="shared" si="14"/>
        <v>1.6063660761685132E-10</v>
      </c>
      <c r="E178" s="13"/>
    </row>
    <row r="179" spans="2:5">
      <c r="B179">
        <f t="shared" si="15"/>
        <v>700</v>
      </c>
      <c r="C179">
        <f t="shared" si="14"/>
        <v>1.6092324264398787E-10</v>
      </c>
      <c r="E179" s="13"/>
    </row>
    <row r="180" spans="2:5">
      <c r="B180">
        <f t="shared" si="15"/>
        <v>705</v>
      </c>
      <c r="C180">
        <f t="shared" si="14"/>
        <v>1.6120510086114878E-10</v>
      </c>
      <c r="E180" s="13"/>
    </row>
    <row r="181" spans="2:5">
      <c r="B181">
        <f t="shared" si="15"/>
        <v>710</v>
      </c>
      <c r="C181">
        <f t="shared" si="14"/>
        <v>1.6148226187449302E-10</v>
      </c>
      <c r="E181" s="13"/>
    </row>
    <row r="182" spans="2:5">
      <c r="B182">
        <f t="shared" si="15"/>
        <v>715</v>
      </c>
      <c r="C182">
        <f t="shared" si="14"/>
        <v>1.6175480396353262E-10</v>
      </c>
      <c r="E182" s="13"/>
    </row>
    <row r="183" spans="2:5">
      <c r="B183">
        <f t="shared" si="15"/>
        <v>720</v>
      </c>
      <c r="C183">
        <f t="shared" si="14"/>
        <v>1.6202280410324136E-10</v>
      </c>
      <c r="E183" s="13"/>
    </row>
    <row r="184" spans="2:5">
      <c r="B184">
        <f t="shared" si="15"/>
        <v>725</v>
      </c>
      <c r="C184">
        <f t="shared" si="14"/>
        <v>1.6228633798579507E-10</v>
      </c>
      <c r="E184" s="13"/>
    </row>
    <row r="185" spans="2:5">
      <c r="B185">
        <f t="shared" si="15"/>
        <v>730</v>
      </c>
      <c r="C185">
        <f t="shared" si="14"/>
        <v>1.6254548004194964E-10</v>
      </c>
      <c r="E185" s="13"/>
    </row>
    <row r="186" spans="2:5">
      <c r="B186">
        <f t="shared" si="15"/>
        <v>735</v>
      </c>
      <c r="C186">
        <f t="shared" si="14"/>
        <v>1.6280030346206267E-10</v>
      </c>
      <c r="E186" s="13"/>
    </row>
    <row r="187" spans="2:5">
      <c r="B187">
        <f t="shared" si="15"/>
        <v>740</v>
      </c>
      <c r="C187">
        <f t="shared" si="14"/>
        <v>1.630508802167651E-10</v>
      </c>
      <c r="E187" s="13"/>
    </row>
    <row r="188" spans="2:5">
      <c r="B188">
        <f t="shared" si="15"/>
        <v>745</v>
      </c>
      <c r="C188">
        <f t="shared" si="14"/>
        <v>1.6329728107728774E-10</v>
      </c>
      <c r="E188" s="13"/>
    </row>
    <row r="189" spans="2:5">
      <c r="B189">
        <f t="shared" si="15"/>
        <v>750</v>
      </c>
      <c r="C189">
        <f t="shared" si="14"/>
        <v>1.6353957563544987E-10</v>
      </c>
      <c r="E189" s="13"/>
    </row>
    <row r="190" spans="2:5">
      <c r="B190">
        <f t="shared" si="15"/>
        <v>755</v>
      </c>
      <c r="C190">
        <f t="shared" si="14"/>
        <v>1.6377783232331387E-10</v>
      </c>
      <c r="E190" s="13"/>
    </row>
    <row r="191" spans="2:5">
      <c r="B191">
        <f t="shared" si="15"/>
        <v>760</v>
      </c>
      <c r="C191">
        <f t="shared" si="14"/>
        <v>1.64012118432513E-10</v>
      </c>
      <c r="E191" s="13"/>
    </row>
    <row r="192" spans="2:5">
      <c r="B192">
        <f t="shared" si="15"/>
        <v>765</v>
      </c>
      <c r="C192">
        <f t="shared" si="14"/>
        <v>1.6424250013325669E-10</v>
      </c>
      <c r="E192" s="13"/>
    </row>
    <row r="193" spans="2:5">
      <c r="B193">
        <f t="shared" si="15"/>
        <v>770</v>
      </c>
      <c r="C193">
        <f t="shared" si="14"/>
        <v>1.6446904249301924E-10</v>
      </c>
      <c r="E193" s="13"/>
    </row>
    <row r="194" spans="2:5">
      <c r="B194">
        <f t="shared" si="15"/>
        <v>775</v>
      </c>
      <c r="C194">
        <f t="shared" si="14"/>
        <v>1.6469180949491703E-10</v>
      </c>
      <c r="E194" s="13"/>
    </row>
    <row r="195" spans="2:5">
      <c r="B195">
        <f t="shared" si="15"/>
        <v>780</v>
      </c>
      <c r="C195">
        <f t="shared" si="14"/>
        <v>1.6491086405577946E-10</v>
      </c>
      <c r="E195" s="13"/>
    </row>
    <row r="196" spans="2:5">
      <c r="B196">
        <f t="shared" si="15"/>
        <v>785</v>
      </c>
      <c r="C196">
        <f t="shared" si="14"/>
        <v>1.6512626804391884E-10</v>
      </c>
      <c r="E196" s="13"/>
    </row>
    <row r="197" spans="2:5">
      <c r="B197">
        <f t="shared" si="15"/>
        <v>790</v>
      </c>
      <c r="C197">
        <f t="shared" si="14"/>
        <v>1.6533808229660397E-10</v>
      </c>
      <c r="E197" s="13"/>
    </row>
    <row r="198" spans="2:5">
      <c r="B198">
        <f t="shared" si="15"/>
        <v>795</v>
      </c>
      <c r="C198">
        <f t="shared" si="14"/>
        <v>1.6554636663724272E-10</v>
      </c>
      <c r="E198" s="13"/>
    </row>
    <row r="199" spans="2:5">
      <c r="B199">
        <f t="shared" si="15"/>
        <v>800</v>
      </c>
      <c r="C199">
        <f t="shared" si="14"/>
        <v>1.6575117989227806E-10</v>
      </c>
      <c r="E199" s="13"/>
    </row>
    <row r="200" spans="2:5">
      <c r="B200">
        <f t="shared" si="15"/>
        <v>805</v>
      </c>
      <c r="C200">
        <f t="shared" si="14"/>
        <v>1.659525799078026E-10</v>
      </c>
      <c r="E200" s="13"/>
    </row>
    <row r="201" spans="2:5">
      <c r="B201">
        <f t="shared" si="15"/>
        <v>810</v>
      </c>
      <c r="C201">
        <f t="shared" si="14"/>
        <v>1.6615062356589635E-10</v>
      </c>
      <c r="E201" s="13"/>
    </row>
    <row r="202" spans="2:5">
      <c r="B202">
        <f t="shared" si="15"/>
        <v>815</v>
      </c>
      <c r="C202">
        <f t="shared" si="14"/>
        <v>1.6634536680069207E-10</v>
      </c>
      <c r="E202" s="13"/>
    </row>
    <row r="203" spans="2:5">
      <c r="B203">
        <f t="shared" si="15"/>
        <v>820</v>
      </c>
      <c r="C203">
        <f t="shared" si="14"/>
        <v>1.6653686461417292E-10</v>
      </c>
      <c r="E203" s="13"/>
    </row>
    <row r="204" spans="2:5">
      <c r="B204">
        <f t="shared" si="15"/>
        <v>825</v>
      </c>
      <c r="C204">
        <f t="shared" si="14"/>
        <v>1.6672517109170684E-10</v>
      </c>
      <c r="E204" s="13"/>
    </row>
    <row r="205" spans="2:5">
      <c r="B205">
        <f t="shared" si="15"/>
        <v>830</v>
      </c>
      <c r="C205">
        <f t="shared" si="14"/>
        <v>1.669103394173221E-10</v>
      </c>
      <c r="E205" s="13"/>
    </row>
    <row r="206" spans="2:5">
      <c r="B206">
        <f t="shared" si="15"/>
        <v>835</v>
      </c>
      <c r="C206">
        <f t="shared" si="14"/>
        <v>1.6709242188872824E-10</v>
      </c>
      <c r="E206" s="13"/>
    </row>
    <row r="207" spans="2:5">
      <c r="B207">
        <f t="shared" si="15"/>
        <v>840</v>
      </c>
      <c r="C207">
        <f t="shared" si="14"/>
        <v>1.6727146993208665E-10</v>
      </c>
      <c r="E207" s="13"/>
    </row>
    <row r="208" spans="2:5">
      <c r="B208">
        <f t="shared" si="15"/>
        <v>845</v>
      </c>
      <c r="C208">
        <f t="shared" si="14"/>
        <v>1.674475341165351E-10</v>
      </c>
      <c r="E208" s="13"/>
    </row>
    <row r="209" spans="2:5">
      <c r="B209">
        <f t="shared" si="15"/>
        <v>850</v>
      </c>
      <c r="C209">
        <f t="shared" si="14"/>
        <v>1.6762066416847005E-10</v>
      </c>
      <c r="E209" s="13"/>
    </row>
    <row r="210" spans="2:5">
      <c r="B210">
        <f t="shared" si="15"/>
        <v>855</v>
      </c>
      <c r="C210">
        <f t="shared" si="14"/>
        <v>1.6779090898559116E-10</v>
      </c>
      <c r="E210" s="13"/>
    </row>
    <row r="211" spans="2:5">
      <c r="B211">
        <f t="shared" si="15"/>
        <v>860</v>
      </c>
      <c r="C211">
        <f t="shared" si="14"/>
        <v>1.6795831665071149E-10</v>
      </c>
      <c r="E211" s="13"/>
    </row>
    <row r="212" spans="2:5">
      <c r="B212">
        <f t="shared" si="15"/>
        <v>865</v>
      </c>
      <c r="C212">
        <f t="shared" si="14"/>
        <v>1.6812293444533787E-10</v>
      </c>
      <c r="E212" s="13"/>
    </row>
    <row r="213" spans="2:5">
      <c r="B213">
        <f t="shared" si="15"/>
        <v>870</v>
      </c>
      <c r="C213">
        <f t="shared" si="14"/>
        <v>1.6828480886302462E-10</v>
      </c>
      <c r="E213" s="13"/>
    </row>
    <row r="214" spans="2:5">
      <c r="B214">
        <f t="shared" si="15"/>
        <v>875</v>
      </c>
      <c r="C214">
        <f t="shared" si="14"/>
        <v>1.6844398562250491E-10</v>
      </c>
      <c r="E214" s="13"/>
    </row>
    <row r="215" spans="2:5">
      <c r="B215">
        <f t="shared" si="15"/>
        <v>880</v>
      </c>
      <c r="C215">
        <f t="shared" si="14"/>
        <v>1.6860050968060335E-10</v>
      </c>
      <c r="E215" s="13"/>
    </row>
    <row r="216" spans="2:5">
      <c r="B216">
        <f t="shared" si="15"/>
        <v>885</v>
      </c>
      <c r="C216">
        <f t="shared" si="14"/>
        <v>1.6875442524493319E-10</v>
      </c>
      <c r="E216" s="13"/>
    </row>
    <row r="217" spans="2:5">
      <c r="B217">
        <f t="shared" si="15"/>
        <v>890</v>
      </c>
      <c r="C217">
        <f t="shared" si="14"/>
        <v>1.6890577578638203E-10</v>
      </c>
      <c r="E217" s="13"/>
    </row>
    <row r="218" spans="2:5">
      <c r="B218">
        <f t="shared" si="15"/>
        <v>895</v>
      </c>
      <c r="C218">
        <f t="shared" si="14"/>
        <v>1.6905460405138952E-10</v>
      </c>
      <c r="E218" s="13"/>
    </row>
    <row r="219" spans="2:5">
      <c r="B219">
        <f t="shared" si="15"/>
        <v>900</v>
      </c>
      <c r="C219">
        <f t="shared" si="14"/>
        <v>1.6920095207402034E-10</v>
      </c>
      <c r="E219" s="13"/>
    </row>
    <row r="220" spans="2:5">
      <c r="B220">
        <f t="shared" si="15"/>
        <v>905</v>
      </c>
      <c r="C220">
        <f t="shared" si="14"/>
        <v>1.6934486118783598E-10</v>
      </c>
      <c r="E220" s="13"/>
    </row>
    <row r="221" spans="2:5">
      <c r="B221">
        <f t="shared" si="15"/>
        <v>910</v>
      </c>
      <c r="C221">
        <f t="shared" si="14"/>
        <v>1.6948637203756881E-10</v>
      </c>
      <c r="E221" s="13"/>
    </row>
    <row r="222" spans="2:5">
      <c r="B222">
        <f t="shared" si="15"/>
        <v>915</v>
      </c>
      <c r="C222">
        <f t="shared" si="14"/>
        <v>1.6962552459060144E-10</v>
      </c>
      <c r="E222" s="13"/>
    </row>
    <row r="223" spans="2:5">
      <c r="B223">
        <f t="shared" si="15"/>
        <v>920</v>
      </c>
      <c r="C223">
        <f t="shared" si="14"/>
        <v>1.6976235814825477E-10</v>
      </c>
      <c r="E223" s="13"/>
    </row>
    <row r="224" spans="2:5">
      <c r="B224">
        <f t="shared" si="15"/>
        <v>925</v>
      </c>
      <c r="C224">
        <f t="shared" si="14"/>
        <v>1.6989691135688822E-10</v>
      </c>
      <c r="E224" s="13"/>
    </row>
    <row r="225" spans="2:5">
      <c r="B225">
        <f t="shared" si="15"/>
        <v>930</v>
      </c>
      <c r="C225">
        <f t="shared" si="14"/>
        <v>1.7002922221881451E-10</v>
      </c>
      <c r="E225" s="13"/>
    </row>
    <row r="226" spans="2:5">
      <c r="B226">
        <f t="shared" si="15"/>
        <v>935</v>
      </c>
      <c r="C226">
        <f t="shared" si="14"/>
        <v>1.7015932810303293E-10</v>
      </c>
      <c r="E226" s="13"/>
    </row>
    <row r="227" spans="2:5">
      <c r="B227">
        <f t="shared" si="15"/>
        <v>940</v>
      </c>
      <c r="C227">
        <f t="shared" si="14"/>
        <v>1.7028726575578351E-10</v>
      </c>
      <c r="E227" s="13"/>
    </row>
    <row r="228" spans="2:5">
      <c r="B228">
        <f t="shared" si="15"/>
        <v>945</v>
      </c>
      <c r="C228">
        <f t="shared" si="14"/>
        <v>1.7041307131092538E-10</v>
      </c>
      <c r="E228" s="13"/>
    </row>
    <row r="229" spans="2:5">
      <c r="B229">
        <f t="shared" si="15"/>
        <v>950</v>
      </c>
      <c r="C229">
        <f t="shared" si="14"/>
        <v>1.7053678030014235E-10</v>
      </c>
      <c r="E229" s="13"/>
    </row>
    <row r="230" spans="2:5">
      <c r="B230">
        <f t="shared" si="15"/>
        <v>955</v>
      </c>
      <c r="C230">
        <f t="shared" si="14"/>
        <v>1.7065842766297791E-10</v>
      </c>
      <c r="E230" s="13"/>
    </row>
    <row r="231" spans="2:5">
      <c r="B231">
        <f t="shared" si="15"/>
        <v>960</v>
      </c>
      <c r="C231">
        <f t="shared" si="14"/>
        <v>1.7077804775670368E-10</v>
      </c>
      <c r="E231" s="13"/>
    </row>
    <row r="232" spans="2:5">
      <c r="B232">
        <f t="shared" si="15"/>
        <v>965</v>
      </c>
      <c r="C232">
        <f t="shared" si="14"/>
        <v>1.7089567436602279E-10</v>
      </c>
      <c r="E232" s="13"/>
    </row>
    <row r="233" spans="2:5">
      <c r="B233">
        <f t="shared" si="15"/>
        <v>970</v>
      </c>
      <c r="C233">
        <f t="shared" ref="C233:C296" si="16">$B$36*EXP(-$B$32*B233)+(1/$B$32)*($B$33+$B$34*(B233-1/$B$32))</f>
        <v>1.7101134071261195E-10</v>
      </c>
      <c r="E233" s="13"/>
    </row>
    <row r="234" spans="2:5">
      <c r="B234">
        <f t="shared" si="15"/>
        <v>975</v>
      </c>
      <c r="C234">
        <f t="shared" si="16"/>
        <v>1.711250794645043E-10</v>
      </c>
      <c r="E234" s="13"/>
    </row>
    <row r="235" spans="2:5">
      <c r="B235">
        <f t="shared" ref="B235:B298" si="17">B234+$J$31/372</f>
        <v>980</v>
      </c>
      <c r="C235">
        <f t="shared" si="16"/>
        <v>1.7123692274531591E-10</v>
      </c>
      <c r="E235" s="13"/>
    </row>
    <row r="236" spans="2:5">
      <c r="B236">
        <f t="shared" si="17"/>
        <v>985</v>
      </c>
      <c r="C236">
        <f t="shared" si="16"/>
        <v>1.713469021433187E-10</v>
      </c>
      <c r="E236" s="13"/>
    </row>
    <row r="237" spans="2:5">
      <c r="B237">
        <f t="shared" si="17"/>
        <v>990</v>
      </c>
      <c r="C237">
        <f t="shared" si="16"/>
        <v>1.714550487203619E-10</v>
      </c>
      <c r="E237" s="13"/>
    </row>
    <row r="238" spans="2:5">
      <c r="B238">
        <f t="shared" si="17"/>
        <v>995</v>
      </c>
      <c r="C238">
        <f t="shared" si="16"/>
        <v>1.7156139302064493E-10</v>
      </c>
      <c r="E238" s="13"/>
    </row>
    <row r="239" spans="2:5">
      <c r="B239">
        <f t="shared" si="17"/>
        <v>1000</v>
      </c>
      <c r="C239">
        <f t="shared" si="16"/>
        <v>1.7166596507934423E-10</v>
      </c>
      <c r="E239" s="13"/>
    </row>
    <row r="240" spans="2:5">
      <c r="B240">
        <f t="shared" si="17"/>
        <v>1005</v>
      </c>
      <c r="C240">
        <f t="shared" si="16"/>
        <v>1.7176879443109612E-10</v>
      </c>
      <c r="E240" s="13"/>
    </row>
    <row r="241" spans="2:5">
      <c r="B241">
        <f t="shared" si="17"/>
        <v>1010</v>
      </c>
      <c r="C241">
        <f t="shared" si="16"/>
        <v>1.718699101183383E-10</v>
      </c>
      <c r="E241" s="13"/>
    </row>
    <row r="242" spans="2:5">
      <c r="B242">
        <f t="shared" si="17"/>
        <v>1015</v>
      </c>
      <c r="C242">
        <f t="shared" si="16"/>
        <v>1.7196934069951256E-10</v>
      </c>
      <c r="E242" s="13"/>
    </row>
    <row r="243" spans="2:5">
      <c r="B243">
        <f t="shared" si="17"/>
        <v>1020</v>
      </c>
      <c r="C243">
        <f t="shared" si="16"/>
        <v>1.7206711425713047E-10</v>
      </c>
      <c r="E243" s="13"/>
    </row>
    <row r="244" spans="2:5">
      <c r="B244">
        <f t="shared" si="17"/>
        <v>1025</v>
      </c>
      <c r="C244">
        <f t="shared" si="16"/>
        <v>1.7216325840570493E-10</v>
      </c>
      <c r="E244" s="13"/>
    </row>
    <row r="245" spans="2:5">
      <c r="B245">
        <f t="shared" si="17"/>
        <v>1030</v>
      </c>
      <c r="C245">
        <f t="shared" si="16"/>
        <v>1.7225780029954943E-10</v>
      </c>
      <c r="E245" s="13"/>
    </row>
    <row r="246" spans="2:5">
      <c r="B246">
        <f t="shared" si="17"/>
        <v>1035</v>
      </c>
      <c r="C246">
        <f t="shared" si="16"/>
        <v>1.7235076664044719E-10</v>
      </c>
      <c r="E246" s="13"/>
    </row>
    <row r="247" spans="2:5">
      <c r="B247">
        <f t="shared" si="17"/>
        <v>1040</v>
      </c>
      <c r="C247">
        <f t="shared" si="16"/>
        <v>1.7244218368519289E-10</v>
      </c>
      <c r="E247" s="13"/>
    </row>
    <row r="248" spans="2:5">
      <c r="B248">
        <f t="shared" si="17"/>
        <v>1045</v>
      </c>
      <c r="C248">
        <f t="shared" si="16"/>
        <v>1.7253207725300818E-10</v>
      </c>
      <c r="E248" s="13"/>
    </row>
    <row r="249" spans="2:5">
      <c r="B249">
        <f t="shared" si="17"/>
        <v>1050</v>
      </c>
      <c r="C249">
        <f t="shared" si="16"/>
        <v>1.7262047273283411E-10</v>
      </c>
      <c r="E249" s="13"/>
    </row>
    <row r="250" spans="2:5">
      <c r="B250">
        <f t="shared" si="17"/>
        <v>1055</v>
      </c>
      <c r="C250">
        <f t="shared" si="16"/>
        <v>1.7270739509050167E-10</v>
      </c>
      <c r="E250" s="13"/>
    </row>
    <row r="251" spans="2:5">
      <c r="B251">
        <f t="shared" si="17"/>
        <v>1060</v>
      </c>
      <c r="C251">
        <f t="shared" si="16"/>
        <v>1.7279286887578312E-10</v>
      </c>
      <c r="E251" s="13"/>
    </row>
    <row r="252" spans="2:5">
      <c r="B252">
        <f t="shared" si="17"/>
        <v>1065</v>
      </c>
      <c r="C252">
        <f t="shared" si="16"/>
        <v>1.7287691822932545E-10</v>
      </c>
      <c r="E252" s="13"/>
    </row>
    <row r="253" spans="2:5">
      <c r="B253">
        <f t="shared" si="17"/>
        <v>1070</v>
      </c>
      <c r="C253">
        <f t="shared" si="16"/>
        <v>1.7295956688946872E-10</v>
      </c>
      <c r="E253" s="13"/>
    </row>
    <row r="254" spans="2:5">
      <c r="B254">
        <f t="shared" si="17"/>
        <v>1075</v>
      </c>
      <c r="C254">
        <f t="shared" si="16"/>
        <v>1.7304083819895047E-10</v>
      </c>
      <c r="E254" s="13"/>
    </row>
    <row r="255" spans="2:5">
      <c r="B255">
        <f t="shared" si="17"/>
        <v>1080</v>
      </c>
      <c r="C255">
        <f t="shared" si="16"/>
        <v>1.7312075511149846E-10</v>
      </c>
      <c r="E255" s="13"/>
    </row>
    <row r="256" spans="2:5">
      <c r="B256">
        <f t="shared" si="17"/>
        <v>1085</v>
      </c>
      <c r="C256">
        <f t="shared" si="16"/>
        <v>1.7319934019831357E-10</v>
      </c>
      <c r="E256" s="13"/>
    </row>
    <row r="257" spans="2:5">
      <c r="B257">
        <f t="shared" si="17"/>
        <v>1090</v>
      </c>
      <c r="C257">
        <f t="shared" si="16"/>
        <v>1.7327661565444471E-10</v>
      </c>
      <c r="E257" s="13"/>
    </row>
    <row r="258" spans="2:5">
      <c r="B258">
        <f t="shared" si="17"/>
        <v>1095</v>
      </c>
      <c r="C258">
        <f t="shared" si="16"/>
        <v>1.7335260330505745E-10</v>
      </c>
      <c r="E258" s="13"/>
    </row>
    <row r="259" spans="2:5">
      <c r="B259">
        <f t="shared" si="17"/>
        <v>1100</v>
      </c>
      <c r="C259">
        <f t="shared" si="16"/>
        <v>1.7342732461159808E-10</v>
      </c>
      <c r="E259" s="13"/>
    </row>
    <row r="260" spans="2:5">
      <c r="B260">
        <f t="shared" si="17"/>
        <v>1105</v>
      </c>
      <c r="C260">
        <f t="shared" si="16"/>
        <v>1.7350080067785512E-10</v>
      </c>
      <c r="E260" s="13"/>
    </row>
    <row r="261" spans="2:5">
      <c r="B261">
        <f t="shared" si="17"/>
        <v>1110</v>
      </c>
      <c r="C261">
        <f t="shared" si="16"/>
        <v>1.7357305225591973E-10</v>
      </c>
      <c r="E261" s="13"/>
    </row>
    <row r="262" spans="2:5">
      <c r="B262">
        <f t="shared" si="17"/>
        <v>1115</v>
      </c>
      <c r="C262">
        <f t="shared" si="16"/>
        <v>1.7364409975204674E-10</v>
      </c>
      <c r="E262" s="13"/>
    </row>
    <row r="263" spans="2:5">
      <c r="B263">
        <f t="shared" si="17"/>
        <v>1120</v>
      </c>
      <c r="C263">
        <f t="shared" si="16"/>
        <v>1.7371396323241814E-10</v>
      </c>
      <c r="E263" s="13"/>
    </row>
    <row r="264" spans="2:5">
      <c r="B264">
        <f t="shared" si="17"/>
        <v>1125</v>
      </c>
      <c r="C264">
        <f t="shared" si="16"/>
        <v>1.7378266242881034E-10</v>
      </c>
      <c r="E264" s="13"/>
    </row>
    <row r="265" spans="2:5">
      <c r="B265">
        <f t="shared" si="17"/>
        <v>1130</v>
      </c>
      <c r="C265">
        <f t="shared" si="16"/>
        <v>1.7385021674416717E-10</v>
      </c>
      <c r="E265" s="13"/>
    </row>
    <row r="266" spans="2:5">
      <c r="B266">
        <f t="shared" si="17"/>
        <v>1135</v>
      </c>
      <c r="C266">
        <f t="shared" si="16"/>
        <v>1.7391664525807983E-10</v>
      </c>
      <c r="E266" s="13"/>
    </row>
    <row r="267" spans="2:5">
      <c r="B267">
        <f t="shared" si="17"/>
        <v>1140</v>
      </c>
      <c r="C267">
        <f t="shared" si="16"/>
        <v>1.7398196673217573E-10</v>
      </c>
      <c r="E267" s="13"/>
    </row>
    <row r="268" spans="2:5">
      <c r="B268">
        <f t="shared" si="17"/>
        <v>1145</v>
      </c>
      <c r="C268">
        <f t="shared" si="16"/>
        <v>1.7404619961541722E-10</v>
      </c>
      <c r="E268" s="13"/>
    </row>
    <row r="269" spans="2:5">
      <c r="B269">
        <f t="shared" si="17"/>
        <v>1150</v>
      </c>
      <c r="C269">
        <f t="shared" si="16"/>
        <v>1.7410936204931241E-10</v>
      </c>
      <c r="E269" s="13"/>
    </row>
    <row r="270" spans="2:5">
      <c r="B270">
        <f t="shared" si="17"/>
        <v>1155</v>
      </c>
      <c r="C270">
        <f t="shared" si="16"/>
        <v>1.7417147187303874E-10</v>
      </c>
      <c r="E270" s="13"/>
    </row>
    <row r="271" spans="2:5">
      <c r="B271">
        <f t="shared" si="17"/>
        <v>1160</v>
      </c>
      <c r="C271">
        <f t="shared" si="16"/>
        <v>1.7423254662848145E-10</v>
      </c>
      <c r="E271" s="13"/>
    </row>
    <row r="272" spans="2:5">
      <c r="B272">
        <f t="shared" si="17"/>
        <v>1165</v>
      </c>
      <c r="C272">
        <f t="shared" si="16"/>
        <v>1.7429260356518802E-10</v>
      </c>
      <c r="E272" s="13"/>
    </row>
    <row r="273" spans="2:5">
      <c r="B273">
        <f t="shared" si="17"/>
        <v>1170</v>
      </c>
      <c r="C273">
        <f t="shared" si="16"/>
        <v>1.7435165964523992E-10</v>
      </c>
      <c r="E273" s="13"/>
    </row>
    <row r="274" spans="2:5">
      <c r="B274">
        <f t="shared" si="17"/>
        <v>1175</v>
      </c>
      <c r="C274">
        <f t="shared" si="16"/>
        <v>1.7440973154804337E-10</v>
      </c>
      <c r="E274" s="13"/>
    </row>
    <row r="275" spans="2:5">
      <c r="B275">
        <f t="shared" si="17"/>
        <v>1180</v>
      </c>
      <c r="C275">
        <f t="shared" si="16"/>
        <v>1.7446683567504013E-10</v>
      </c>
      <c r="E275" s="13"/>
    </row>
    <row r="276" spans="2:5">
      <c r="B276">
        <f t="shared" si="17"/>
        <v>1185</v>
      </c>
      <c r="C276">
        <f t="shared" si="16"/>
        <v>1.7452298815433978E-10</v>
      </c>
      <c r="E276" s="13"/>
    </row>
    <row r="277" spans="2:5">
      <c r="B277">
        <f t="shared" si="17"/>
        <v>1190</v>
      </c>
      <c r="C277">
        <f t="shared" si="16"/>
        <v>1.7457820484527483E-10</v>
      </c>
      <c r="E277" s="13"/>
    </row>
    <row r="278" spans="2:5">
      <c r="B278">
        <f t="shared" si="17"/>
        <v>1195</v>
      </c>
      <c r="C278">
        <f t="shared" si="16"/>
        <v>1.7463250134288E-10</v>
      </c>
      <c r="E278" s="13"/>
    </row>
    <row r="279" spans="2:5">
      <c r="B279">
        <f t="shared" si="17"/>
        <v>1200</v>
      </c>
      <c r="C279">
        <f t="shared" si="16"/>
        <v>1.7468589298229673E-10</v>
      </c>
      <c r="E279" s="13"/>
    </row>
    <row r="280" spans="2:5">
      <c r="B280">
        <f t="shared" si="17"/>
        <v>1205</v>
      </c>
      <c r="C280">
        <f t="shared" si="16"/>
        <v>1.747383948431043E-10</v>
      </c>
      <c r="E280" s="13"/>
    </row>
    <row r="281" spans="2:5">
      <c r="B281">
        <f t="shared" si="17"/>
        <v>1210</v>
      </c>
      <c r="C281">
        <f t="shared" si="16"/>
        <v>1.7479002175357886E-10</v>
      </c>
      <c r="E281" s="13"/>
    </row>
    <row r="282" spans="2:5">
      <c r="B282">
        <f t="shared" si="17"/>
        <v>1215</v>
      </c>
      <c r="C282">
        <f t="shared" si="16"/>
        <v>1.7484078829488141E-10</v>
      </c>
      <c r="E282" s="13"/>
    </row>
    <row r="283" spans="2:5">
      <c r="B283">
        <f t="shared" si="17"/>
        <v>1220</v>
      </c>
      <c r="C283">
        <f t="shared" si="16"/>
        <v>1.74890708805176E-10</v>
      </c>
      <c r="E283" s="13"/>
    </row>
    <row r="284" spans="2:5">
      <c r="B284">
        <f t="shared" si="17"/>
        <v>1225</v>
      </c>
      <c r="C284">
        <f t="shared" si="16"/>
        <v>1.7493979738367935E-10</v>
      </c>
      <c r="E284" s="13"/>
    </row>
    <row r="285" spans="2:5">
      <c r="B285">
        <f t="shared" si="17"/>
        <v>1230</v>
      </c>
      <c r="C285">
        <f t="shared" si="16"/>
        <v>1.7498806789464281E-10</v>
      </c>
      <c r="E285" s="13"/>
    </row>
    <row r="286" spans="2:5">
      <c r="B286">
        <f t="shared" si="17"/>
        <v>1235</v>
      </c>
      <c r="C286">
        <f t="shared" si="16"/>
        <v>1.7503553397126831E-10</v>
      </c>
      <c r="E286" s="13"/>
    </row>
    <row r="287" spans="2:5">
      <c r="B287">
        <f t="shared" si="17"/>
        <v>1240</v>
      </c>
      <c r="C287">
        <f t="shared" si="16"/>
        <v>1.7508220901955859E-10</v>
      </c>
      <c r="E287" s="13"/>
    </row>
    <row r="288" spans="2:5">
      <c r="B288">
        <f t="shared" si="17"/>
        <v>1245</v>
      </c>
      <c r="C288">
        <f t="shared" si="16"/>
        <v>1.7512810622210365E-10</v>
      </c>
      <c r="E288" s="13"/>
    </row>
    <row r="289" spans="2:5">
      <c r="B289">
        <f t="shared" si="17"/>
        <v>1250</v>
      </c>
      <c r="C289">
        <f t="shared" si="16"/>
        <v>1.7517323854180394E-10</v>
      </c>
      <c r="E289" s="13"/>
    </row>
    <row r="290" spans="2:5">
      <c r="B290">
        <f t="shared" si="17"/>
        <v>1255</v>
      </c>
      <c r="C290">
        <f t="shared" si="16"/>
        <v>1.7521761872553146E-10</v>
      </c>
      <c r="E290" s="13"/>
    </row>
    <row r="291" spans="2:5">
      <c r="B291">
        <f t="shared" si="17"/>
        <v>1260</v>
      </c>
      <c r="C291">
        <f t="shared" si="16"/>
        <v>1.7526125930772991E-10</v>
      </c>
      <c r="E291" s="13"/>
    </row>
    <row r="292" spans="2:5">
      <c r="B292">
        <f t="shared" si="17"/>
        <v>1265</v>
      </c>
      <c r="C292">
        <f t="shared" si="16"/>
        <v>1.7530417261395491E-10</v>
      </c>
      <c r="E292" s="13"/>
    </row>
    <row r="293" spans="2:5">
      <c r="B293">
        <f t="shared" si="17"/>
        <v>1270</v>
      </c>
      <c r="C293">
        <f t="shared" si="16"/>
        <v>1.7534637076435504E-10</v>
      </c>
      <c r="E293" s="13"/>
    </row>
    <row r="294" spans="2:5">
      <c r="B294">
        <f t="shared" si="17"/>
        <v>1275</v>
      </c>
      <c r="C294">
        <f t="shared" si="16"/>
        <v>1.753878656770951E-10</v>
      </c>
      <c r="E294" s="13"/>
    </row>
    <row r="295" spans="2:5">
      <c r="B295">
        <f t="shared" si="17"/>
        <v>1280</v>
      </c>
      <c r="C295">
        <f t="shared" si="16"/>
        <v>1.7542866907172202E-10</v>
      </c>
      <c r="E295" s="13"/>
    </row>
    <row r="296" spans="2:5">
      <c r="B296">
        <f t="shared" si="17"/>
        <v>1285</v>
      </c>
      <c r="C296">
        <f t="shared" si="16"/>
        <v>1.7546879247247509E-10</v>
      </c>
      <c r="E296" s="13"/>
    </row>
    <row r="297" spans="2:5">
      <c r="B297">
        <f t="shared" si="17"/>
        <v>1290</v>
      </c>
      <c r="C297">
        <f t="shared" ref="C297:C360" si="18">$B$36*EXP(-$B$32*B297)+(1/$B$32)*($B$33+$B$34*(B297-1/$B$32))</f>
        <v>1.7550824721154053E-10</v>
      </c>
      <c r="E297" s="13"/>
    </row>
    <row r="298" spans="2:5">
      <c r="B298">
        <f t="shared" si="17"/>
        <v>1295</v>
      </c>
      <c r="C298">
        <f t="shared" si="18"/>
        <v>1.7554704443225228E-10</v>
      </c>
      <c r="E298" s="13"/>
    </row>
    <row r="299" spans="2:5">
      <c r="B299">
        <f t="shared" ref="B299:B362" si="19">B298+$J$31/372</f>
        <v>1300</v>
      </c>
      <c r="C299">
        <f t="shared" si="18"/>
        <v>1.7558519509223915E-10</v>
      </c>
      <c r="E299" s="13"/>
    </row>
    <row r="300" spans="2:5">
      <c r="B300">
        <f t="shared" si="19"/>
        <v>1305</v>
      </c>
      <c r="C300">
        <f t="shared" si="18"/>
        <v>1.7562270996651964E-10</v>
      </c>
      <c r="E300" s="13"/>
    </row>
    <row r="301" spans="2:5">
      <c r="B301">
        <f t="shared" si="19"/>
        <v>1310</v>
      </c>
      <c r="C301">
        <f t="shared" si="18"/>
        <v>1.7565959965054514E-10</v>
      </c>
      <c r="E301" s="13"/>
    </row>
    <row r="302" spans="2:5">
      <c r="B302">
        <f t="shared" si="19"/>
        <v>1315</v>
      </c>
      <c r="C302">
        <f t="shared" si="18"/>
        <v>1.7569587456319254E-10</v>
      </c>
      <c r="E302" s="13"/>
    </row>
    <row r="303" spans="2:5">
      <c r="B303">
        <f t="shared" si="19"/>
        <v>1320</v>
      </c>
      <c r="C303">
        <f t="shared" si="18"/>
        <v>1.757315449497067E-10</v>
      </c>
      <c r="E303" s="13"/>
    </row>
    <row r="304" spans="2:5">
      <c r="B304">
        <f t="shared" si="19"/>
        <v>1325</v>
      </c>
      <c r="C304">
        <f t="shared" si="18"/>
        <v>1.7576662088459423E-10</v>
      </c>
      <c r="E304" s="13"/>
    </row>
    <row r="305" spans="2:5">
      <c r="B305">
        <f t="shared" si="19"/>
        <v>1330</v>
      </c>
      <c r="C305">
        <f t="shared" si="18"/>
        <v>1.7580111227446871E-10</v>
      </c>
      <c r="E305" s="13"/>
    </row>
    <row r="306" spans="2:5">
      <c r="B306">
        <f t="shared" si="19"/>
        <v>1335</v>
      </c>
      <c r="C306">
        <f t="shared" si="18"/>
        <v>1.7583502886084876E-10</v>
      </c>
      <c r="E306" s="13"/>
    </row>
    <row r="307" spans="2:5">
      <c r="B307">
        <f t="shared" si="19"/>
        <v>1340</v>
      </c>
      <c r="C307">
        <f t="shared" si="18"/>
        <v>1.7586838022290928E-10</v>
      </c>
      <c r="E307" s="13"/>
    </row>
    <row r="308" spans="2:5">
      <c r="B308">
        <f t="shared" si="19"/>
        <v>1345</v>
      </c>
      <c r="C308">
        <f t="shared" si="18"/>
        <v>1.7590117578018705E-10</v>
      </c>
      <c r="E308" s="13"/>
    </row>
    <row r="309" spans="2:5">
      <c r="B309">
        <f t="shared" si="19"/>
        <v>1350</v>
      </c>
      <c r="C309">
        <f t="shared" si="18"/>
        <v>1.7593342479524099E-10</v>
      </c>
      <c r="E309" s="13"/>
    </row>
    <row r="310" spans="2:5">
      <c r="B310">
        <f t="shared" si="19"/>
        <v>1355</v>
      </c>
      <c r="C310">
        <f t="shared" si="18"/>
        <v>1.7596513637626828E-10</v>
      </c>
      <c r="E310" s="13"/>
    </row>
    <row r="311" spans="2:5">
      <c r="B311">
        <f t="shared" si="19"/>
        <v>1360</v>
      </c>
      <c r="C311">
        <f t="shared" si="18"/>
        <v>1.7599631947967678E-10</v>
      </c>
      <c r="E311" s="13"/>
    </row>
    <row r="312" spans="2:5">
      <c r="B312">
        <f t="shared" si="19"/>
        <v>1365</v>
      </c>
      <c r="C312">
        <f t="shared" si="18"/>
        <v>1.7602698291261474E-10</v>
      </c>
      <c r="E312" s="13"/>
    </row>
    <row r="313" spans="2:5">
      <c r="B313">
        <f t="shared" si="19"/>
        <v>1370</v>
      </c>
      <c r="C313">
        <f t="shared" si="18"/>
        <v>1.7605713533545805E-10</v>
      </c>
      <c r="E313" s="13"/>
    </row>
    <row r="314" spans="2:5">
      <c r="B314">
        <f t="shared" si="19"/>
        <v>1375</v>
      </c>
      <c r="C314">
        <f t="shared" si="18"/>
        <v>1.7608678526425632E-10</v>
      </c>
      <c r="E314" s="13"/>
    </row>
    <row r="315" spans="2:5">
      <c r="B315">
        <f t="shared" si="19"/>
        <v>1380</v>
      </c>
      <c r="C315">
        <f t="shared" si="18"/>
        <v>1.7611594107313818E-10</v>
      </c>
      <c r="E315" s="13"/>
    </row>
    <row r="316" spans="2:5">
      <c r="B316">
        <f t="shared" si="19"/>
        <v>1385</v>
      </c>
      <c r="C316">
        <f t="shared" si="18"/>
        <v>1.7614461099667619E-10</v>
      </c>
      <c r="E316" s="13"/>
    </row>
    <row r="317" spans="2:5">
      <c r="B317">
        <f t="shared" si="19"/>
        <v>1390</v>
      </c>
      <c r="C317">
        <f t="shared" si="18"/>
        <v>1.7617280313221277E-10</v>
      </c>
      <c r="E317" s="13"/>
    </row>
    <row r="318" spans="2:5">
      <c r="B318">
        <f t="shared" si="19"/>
        <v>1395</v>
      </c>
      <c r="C318">
        <f t="shared" si="18"/>
        <v>1.7620052544214702E-10</v>
      </c>
      <c r="E318" s="13"/>
    </row>
    <row r="319" spans="2:5">
      <c r="B319">
        <f t="shared" si="19"/>
        <v>1400</v>
      </c>
      <c r="C319">
        <f t="shared" si="18"/>
        <v>1.762277857561837E-10</v>
      </c>
      <c r="E319" s="13"/>
    </row>
    <row r="320" spans="2:5">
      <c r="B320">
        <f t="shared" si="19"/>
        <v>1405</v>
      </c>
      <c r="C320">
        <f t="shared" si="18"/>
        <v>1.7625459177354447E-10</v>
      </c>
      <c r="E320" s="13"/>
    </row>
    <row r="321" spans="2:5">
      <c r="B321">
        <f t="shared" si="19"/>
        <v>1410</v>
      </c>
      <c r="C321">
        <f t="shared" si="18"/>
        <v>1.7628095106514246E-10</v>
      </c>
      <c r="E321" s="13"/>
    </row>
    <row r="322" spans="2:5">
      <c r="B322">
        <f t="shared" si="19"/>
        <v>1415</v>
      </c>
      <c r="C322">
        <f t="shared" si="18"/>
        <v>1.7630687107572057E-10</v>
      </c>
      <c r="E322" s="13"/>
    </row>
    <row r="323" spans="2:5">
      <c r="B323">
        <f t="shared" si="19"/>
        <v>1420</v>
      </c>
      <c r="C323">
        <f t="shared" si="18"/>
        <v>1.7633235912595407E-10</v>
      </c>
      <c r="E323" s="13"/>
    </row>
    <row r="324" spans="2:5">
      <c r="B324">
        <f t="shared" si="19"/>
        <v>1425</v>
      </c>
      <c r="C324">
        <f t="shared" si="18"/>
        <v>1.7635742241451824E-10</v>
      </c>
      <c r="E324" s="13"/>
    </row>
    <row r="325" spans="2:5">
      <c r="B325">
        <f t="shared" si="19"/>
        <v>1430</v>
      </c>
      <c r="C325">
        <f t="shared" si="18"/>
        <v>1.763820680201215E-10</v>
      </c>
      <c r="E325" s="13"/>
    </row>
    <row r="326" spans="2:5">
      <c r="B326">
        <f t="shared" si="19"/>
        <v>1435</v>
      </c>
      <c r="C326">
        <f t="shared" si="18"/>
        <v>1.7640630290350466E-10</v>
      </c>
      <c r="E326" s="13"/>
    </row>
    <row r="327" spans="2:5">
      <c r="B327">
        <f t="shared" si="19"/>
        <v>1440</v>
      </c>
      <c r="C327">
        <f t="shared" si="18"/>
        <v>1.7643013390940689E-10</v>
      </c>
      <c r="E327" s="13"/>
    </row>
    <row r="328" spans="2:5">
      <c r="B328">
        <f t="shared" si="19"/>
        <v>1445</v>
      </c>
      <c r="C328">
        <f t="shared" si="18"/>
        <v>1.7645356776849891E-10</v>
      </c>
      <c r="E328" s="13"/>
    </row>
    <row r="329" spans="2:5">
      <c r="B329">
        <f t="shared" si="19"/>
        <v>1450</v>
      </c>
      <c r="C329">
        <f t="shared" si="18"/>
        <v>1.7647661109928394E-10</v>
      </c>
      <c r="E329" s="13"/>
    </row>
    <row r="330" spans="2:5">
      <c r="B330">
        <f t="shared" si="19"/>
        <v>1455</v>
      </c>
      <c r="C330">
        <f t="shared" si="18"/>
        <v>1.7649927040996691E-10</v>
      </c>
      <c r="E330" s="13"/>
    </row>
    <row r="331" spans="2:5">
      <c r="B331">
        <f t="shared" si="19"/>
        <v>1460</v>
      </c>
      <c r="C331">
        <f t="shared" si="18"/>
        <v>1.7652155210029277E-10</v>
      </c>
      <c r="E331" s="13"/>
    </row>
    <row r="332" spans="2:5">
      <c r="B332">
        <f t="shared" si="19"/>
        <v>1465</v>
      </c>
      <c r="C332">
        <f t="shared" si="18"/>
        <v>1.7654346246335384E-10</v>
      </c>
      <c r="E332" s="13"/>
    </row>
    <row r="333" spans="2:5">
      <c r="B333">
        <f t="shared" si="19"/>
        <v>1470</v>
      </c>
      <c r="C333">
        <f t="shared" si="18"/>
        <v>1.7656500768736722E-10</v>
      </c>
      <c r="E333" s="13"/>
    </row>
    <row r="334" spans="2:5">
      <c r="B334">
        <f t="shared" si="19"/>
        <v>1475</v>
      </c>
      <c r="C334">
        <f t="shared" si="18"/>
        <v>1.7658619385742259E-10</v>
      </c>
      <c r="E334" s="13"/>
    </row>
    <row r="335" spans="2:5">
      <c r="B335">
        <f t="shared" si="19"/>
        <v>1480</v>
      </c>
      <c r="C335">
        <f t="shared" si="18"/>
        <v>1.7660702695720087E-10</v>
      </c>
      <c r="E335" s="13"/>
    </row>
    <row r="336" spans="2:5">
      <c r="B336">
        <f t="shared" si="19"/>
        <v>1485</v>
      </c>
      <c r="C336">
        <f t="shared" si="18"/>
        <v>1.7662751287066402E-10</v>
      </c>
      <c r="E336" s="13"/>
    </row>
    <row r="337" spans="2:5">
      <c r="B337">
        <f t="shared" si="19"/>
        <v>1490</v>
      </c>
      <c r="C337">
        <f t="shared" si="18"/>
        <v>1.7664765738371719E-10</v>
      </c>
      <c r="E337" s="13"/>
    </row>
    <row r="338" spans="2:5">
      <c r="B338">
        <f t="shared" si="19"/>
        <v>1495</v>
      </c>
      <c r="C338">
        <f t="shared" si="18"/>
        <v>1.7666746618584251E-10</v>
      </c>
      <c r="E338" s="13"/>
    </row>
    <row r="339" spans="2:5">
      <c r="B339">
        <f t="shared" si="19"/>
        <v>1500</v>
      </c>
      <c r="C339">
        <f t="shared" si="18"/>
        <v>1.7668694487170625E-10</v>
      </c>
      <c r="E339" s="13"/>
    </row>
    <row r="340" spans="2:5">
      <c r="B340">
        <f t="shared" si="19"/>
        <v>1505</v>
      </c>
      <c r="C340">
        <f t="shared" si="18"/>
        <v>1.7670609894273882E-10</v>
      </c>
      <c r="E340" s="13"/>
    </row>
    <row r="341" spans="2:5">
      <c r="B341">
        <f t="shared" si="19"/>
        <v>1510</v>
      </c>
      <c r="C341">
        <f t="shared" si="18"/>
        <v>1.7672493380868853E-10</v>
      </c>
      <c r="E341" s="13"/>
    </row>
    <row r="342" spans="2:5">
      <c r="B342">
        <f t="shared" si="19"/>
        <v>1515</v>
      </c>
      <c r="C342">
        <f t="shared" si="18"/>
        <v>1.7674345478914958E-10</v>
      </c>
      <c r="E342" s="13"/>
    </row>
    <row r="343" spans="2:5">
      <c r="B343">
        <f t="shared" si="19"/>
        <v>1520</v>
      </c>
      <c r="C343">
        <f t="shared" si="18"/>
        <v>1.7676166711506445E-10</v>
      </c>
      <c r="E343" s="13"/>
    </row>
    <row r="344" spans="2:5">
      <c r="B344">
        <f t="shared" si="19"/>
        <v>1525</v>
      </c>
      <c r="C344">
        <f t="shared" si="18"/>
        <v>1.7677957593020123E-10</v>
      </c>
      <c r="E344" s="13"/>
    </row>
    <row r="345" spans="2:5">
      <c r="B345">
        <f t="shared" si="19"/>
        <v>1530</v>
      </c>
      <c r="C345">
        <f t="shared" si="18"/>
        <v>1.767971862926065E-10</v>
      </c>
      <c r="E345" s="13"/>
    </row>
    <row r="346" spans="2:5">
      <c r="B346">
        <f t="shared" si="19"/>
        <v>1535</v>
      </c>
      <c r="C346">
        <f t="shared" si="18"/>
        <v>1.7681450317603381E-10</v>
      </c>
      <c r="E346" s="13"/>
    </row>
    <row r="347" spans="2:5">
      <c r="B347">
        <f t="shared" si="19"/>
        <v>1540</v>
      </c>
      <c r="C347">
        <f t="shared" si="18"/>
        <v>1.7683153147134846E-10</v>
      </c>
      <c r="E347" s="13"/>
    </row>
    <row r="348" spans="2:5">
      <c r="B348">
        <f t="shared" si="19"/>
        <v>1545</v>
      </c>
      <c r="C348">
        <f t="shared" si="18"/>
        <v>1.7684827598790887E-10</v>
      </c>
    </row>
    <row r="349" spans="2:5">
      <c r="B349">
        <f t="shared" si="19"/>
        <v>1550</v>
      </c>
      <c r="C349">
        <f t="shared" si="18"/>
        <v>1.7686474145492482E-10</v>
      </c>
    </row>
    <row r="350" spans="2:5">
      <c r="B350">
        <f t="shared" si="19"/>
        <v>1555</v>
      </c>
      <c r="C350">
        <f t="shared" si="18"/>
        <v>1.7688093252279325E-10</v>
      </c>
    </row>
    <row r="351" spans="2:5">
      <c r="B351">
        <f t="shared" si="19"/>
        <v>1560</v>
      </c>
      <c r="C351">
        <f t="shared" si="18"/>
        <v>1.7689685376441163E-10</v>
      </c>
    </row>
    <row r="352" spans="2:5">
      <c r="B352">
        <f t="shared" si="19"/>
        <v>1565</v>
      </c>
      <c r="C352">
        <f t="shared" si="18"/>
        <v>1.7691250967646945E-10</v>
      </c>
    </row>
    <row r="353" spans="2:3">
      <c r="B353">
        <f t="shared" si="19"/>
        <v>1570</v>
      </c>
      <c r="C353">
        <f t="shared" si="18"/>
        <v>1.7692790468071834E-10</v>
      </c>
    </row>
    <row r="354" spans="2:3">
      <c r="B354">
        <f t="shared" si="19"/>
        <v>1575</v>
      </c>
      <c r="C354">
        <f t="shared" si="18"/>
        <v>1.7694304312522082E-10</v>
      </c>
    </row>
    <row r="355" spans="2:3">
      <c r="B355">
        <f t="shared" si="19"/>
        <v>1580</v>
      </c>
      <c r="C355">
        <f t="shared" si="18"/>
        <v>1.7695792928557841E-10</v>
      </c>
    </row>
    <row r="356" spans="2:3">
      <c r="B356">
        <f t="shared" si="19"/>
        <v>1585</v>
      </c>
      <c r="C356">
        <f t="shared" si="18"/>
        <v>1.7697256736613919E-10</v>
      </c>
    </row>
    <row r="357" spans="2:3">
      <c r="B357">
        <f t="shared" si="19"/>
        <v>1590</v>
      </c>
      <c r="C357">
        <f t="shared" si="18"/>
        <v>1.7698696150118519E-10</v>
      </c>
    </row>
    <row r="358" spans="2:3">
      <c r="B358">
        <f t="shared" si="19"/>
        <v>1595</v>
      </c>
      <c r="C358">
        <f t="shared" si="18"/>
        <v>1.7700111575610012E-10</v>
      </c>
    </row>
    <row r="359" spans="2:3">
      <c r="B359">
        <f t="shared" si="19"/>
        <v>1600</v>
      </c>
      <c r="C359">
        <f t="shared" si="18"/>
        <v>1.7701503412851754E-10</v>
      </c>
    </row>
    <row r="360" spans="2:3">
      <c r="B360">
        <f t="shared" si="19"/>
        <v>1605</v>
      </c>
      <c r="C360">
        <f t="shared" si="18"/>
        <v>1.7702872054944993E-10</v>
      </c>
    </row>
    <row r="361" spans="2:3">
      <c r="B361">
        <f t="shared" si="19"/>
        <v>1610</v>
      </c>
      <c r="C361">
        <f t="shared" ref="C361:C424" si="20">$B$36*EXP(-$B$32*B361)+(1/$B$32)*($B$33+$B$34*(B361-1/$B$32))</f>
        <v>1.7704217888439891E-10</v>
      </c>
    </row>
    <row r="362" spans="2:3">
      <c r="B362">
        <f t="shared" si="19"/>
        <v>1615</v>
      </c>
      <c r="C362">
        <f t="shared" si="20"/>
        <v>1.7705541293444706E-10</v>
      </c>
    </row>
    <row r="363" spans="2:3">
      <c r="B363">
        <f t="shared" ref="B363:B426" si="21">B362+$J$31/372</f>
        <v>1620</v>
      </c>
      <c r="C363">
        <f t="shared" si="20"/>
        <v>1.7706842643733137E-10</v>
      </c>
    </row>
    <row r="364" spans="2:3">
      <c r="B364">
        <f t="shared" si="21"/>
        <v>1625</v>
      </c>
      <c r="C364">
        <f t="shared" si="20"/>
        <v>1.7708122306849899E-10</v>
      </c>
    </row>
    <row r="365" spans="2:3">
      <c r="B365">
        <f t="shared" si="21"/>
        <v>1630</v>
      </c>
      <c r="C365">
        <f t="shared" si="20"/>
        <v>1.770938064421453E-10</v>
      </c>
    </row>
    <row r="366" spans="2:3">
      <c r="B366">
        <f t="shared" si="21"/>
        <v>1635</v>
      </c>
      <c r="C366">
        <f t="shared" si="20"/>
        <v>1.7710618011223457E-10</v>
      </c>
    </row>
    <row r="367" spans="2:3">
      <c r="B367">
        <f t="shared" si="21"/>
        <v>1640</v>
      </c>
      <c r="C367">
        <f t="shared" si="20"/>
        <v>1.7711834757350382E-10</v>
      </c>
    </row>
    <row r="368" spans="2:3">
      <c r="B368">
        <f t="shared" si="21"/>
        <v>1645</v>
      </c>
      <c r="C368">
        <f t="shared" si="20"/>
        <v>1.7713031226244987E-10</v>
      </c>
    </row>
    <row r="369" spans="2:3">
      <c r="B369">
        <f t="shared" si="21"/>
        <v>1650</v>
      </c>
      <c r="C369">
        <f t="shared" si="20"/>
        <v>1.7714207755829979E-10</v>
      </c>
    </row>
    <row r="370" spans="2:3">
      <c r="B370">
        <f t="shared" si="21"/>
        <v>1655</v>
      </c>
      <c r="C370">
        <f t="shared" si="20"/>
        <v>1.7715364678396547E-10</v>
      </c>
    </row>
    <row r="371" spans="2:3">
      <c r="B371">
        <f t="shared" si="21"/>
        <v>1660</v>
      </c>
      <c r="C371">
        <f t="shared" si="20"/>
        <v>1.7716502320698202E-10</v>
      </c>
    </row>
    <row r="372" spans="2:3">
      <c r="B372">
        <f t="shared" si="21"/>
        <v>1665</v>
      </c>
      <c r="C372">
        <f t="shared" si="20"/>
        <v>1.771762100404306E-10</v>
      </c>
    </row>
    <row r="373" spans="2:3">
      <c r="B373">
        <f t="shared" si="21"/>
        <v>1670</v>
      </c>
      <c r="C373">
        <f t="shared" si="20"/>
        <v>1.7718721044384603E-10</v>
      </c>
    </row>
    <row r="374" spans="2:3">
      <c r="B374">
        <f t="shared" si="21"/>
        <v>1675</v>
      </c>
      <c r="C374">
        <f t="shared" si="20"/>
        <v>1.7719802752410905E-10</v>
      </c>
    </row>
    <row r="375" spans="2:3">
      <c r="B375">
        <f t="shared" si="21"/>
        <v>1680</v>
      </c>
      <c r="C375">
        <f t="shared" si="20"/>
        <v>1.7720866433632378E-10</v>
      </c>
    </row>
    <row r="376" spans="2:3">
      <c r="B376">
        <f t="shared" si="21"/>
        <v>1685</v>
      </c>
      <c r="C376">
        <f t="shared" si="20"/>
        <v>1.772191238846807E-10</v>
      </c>
    </row>
    <row r="377" spans="2:3">
      <c r="B377">
        <f t="shared" si="21"/>
        <v>1690</v>
      </c>
      <c r="C377">
        <f t="shared" si="20"/>
        <v>1.7722940912330503E-10</v>
      </c>
    </row>
    <row r="378" spans="2:3">
      <c r="B378">
        <f t="shared" si="21"/>
        <v>1695</v>
      </c>
      <c r="C378">
        <f t="shared" si="20"/>
        <v>1.7723952295709111E-10</v>
      </c>
    </row>
    <row r="379" spans="2:3">
      <c r="B379">
        <f t="shared" si="21"/>
        <v>1700</v>
      </c>
      <c r="C379">
        <f t="shared" si="20"/>
        <v>1.7724946824252285E-10</v>
      </c>
    </row>
    <row r="380" spans="2:3">
      <c r="B380">
        <f t="shared" si="21"/>
        <v>1705</v>
      </c>
      <c r="C380">
        <f t="shared" si="20"/>
        <v>1.7725924778848045E-10</v>
      </c>
    </row>
    <row r="381" spans="2:3">
      <c r="B381">
        <f t="shared" si="21"/>
        <v>1710</v>
      </c>
      <c r="C381">
        <f t="shared" si="20"/>
        <v>1.7726886435703384E-10</v>
      </c>
    </row>
    <row r="382" spans="2:3">
      <c r="B382">
        <f t="shared" si="21"/>
        <v>1715</v>
      </c>
      <c r="C382">
        <f t="shared" si="20"/>
        <v>1.7727832066422259E-10</v>
      </c>
    </row>
    <row r="383" spans="2:3">
      <c r="B383">
        <f t="shared" si="21"/>
        <v>1720</v>
      </c>
      <c r="C383">
        <f t="shared" si="20"/>
        <v>1.7728761938082319E-10</v>
      </c>
    </row>
    <row r="384" spans="2:3">
      <c r="B384">
        <f t="shared" si="21"/>
        <v>1725</v>
      </c>
      <c r="C384">
        <f t="shared" si="20"/>
        <v>1.7729676313310328E-10</v>
      </c>
    </row>
    <row r="385" spans="2:3">
      <c r="B385">
        <f t="shared" si="21"/>
        <v>1730</v>
      </c>
      <c r="C385">
        <f t="shared" si="20"/>
        <v>1.7730575450356336E-10</v>
      </c>
    </row>
    <row r="386" spans="2:3">
      <c r="B386">
        <f t="shared" si="21"/>
        <v>1735</v>
      </c>
      <c r="C386">
        <f t="shared" si="20"/>
        <v>1.7731459603166631E-10</v>
      </c>
    </row>
    <row r="387" spans="2:3">
      <c r="B387">
        <f t="shared" si="21"/>
        <v>1740</v>
      </c>
      <c r="C387">
        <f t="shared" si="20"/>
        <v>1.7732329021455446E-10</v>
      </c>
    </row>
    <row r="388" spans="2:3">
      <c r="B388">
        <f t="shared" si="21"/>
        <v>1745</v>
      </c>
      <c r="C388">
        <f t="shared" si="20"/>
        <v>1.7733183950775495E-10</v>
      </c>
    </row>
    <row r="389" spans="2:3">
      <c r="B389">
        <f t="shared" si="21"/>
        <v>1750</v>
      </c>
      <c r="C389">
        <f t="shared" si="20"/>
        <v>1.7734024632587326E-10</v>
      </c>
    </row>
    <row r="390" spans="2:3">
      <c r="B390">
        <f t="shared" si="21"/>
        <v>1755</v>
      </c>
      <c r="C390">
        <f t="shared" si="20"/>
        <v>1.773485130432752E-10</v>
      </c>
    </row>
    <row r="391" spans="2:3">
      <c r="B391">
        <f t="shared" si="21"/>
        <v>1760</v>
      </c>
      <c r="C391">
        <f t="shared" si="20"/>
        <v>1.7735664199475734E-10</v>
      </c>
    </row>
    <row r="392" spans="2:3">
      <c r="B392">
        <f t="shared" si="21"/>
        <v>1765</v>
      </c>
      <c r="C392">
        <f t="shared" si="20"/>
        <v>1.7736463547620665E-10</v>
      </c>
    </row>
    <row r="393" spans="2:3">
      <c r="B393">
        <f t="shared" si="21"/>
        <v>1770</v>
      </c>
      <c r="C393">
        <f t="shared" si="20"/>
        <v>1.7737249574524887E-10</v>
      </c>
    </row>
    <row r="394" spans="2:3">
      <c r="B394">
        <f t="shared" si="21"/>
        <v>1775</v>
      </c>
      <c r="C394">
        <f t="shared" si="20"/>
        <v>1.7738022502188607E-10</v>
      </c>
    </row>
    <row r="395" spans="2:3">
      <c r="B395">
        <f t="shared" si="21"/>
        <v>1780</v>
      </c>
      <c r="C395">
        <f t="shared" si="20"/>
        <v>1.7738782548912366E-10</v>
      </c>
    </row>
    <row r="396" spans="2:3">
      <c r="B396">
        <f t="shared" si="21"/>
        <v>1785</v>
      </c>
      <c r="C396">
        <f t="shared" si="20"/>
        <v>1.7739529929358706E-10</v>
      </c>
    </row>
    <row r="397" spans="2:3">
      <c r="B397">
        <f t="shared" si="21"/>
        <v>1790</v>
      </c>
      <c r="C397">
        <f t="shared" si="20"/>
        <v>1.7740264854612786E-10</v>
      </c>
    </row>
    <row r="398" spans="2:3">
      <c r="B398">
        <f t="shared" si="21"/>
        <v>1795</v>
      </c>
      <c r="C398">
        <f t="shared" si="20"/>
        <v>1.7740987532242001E-10</v>
      </c>
    </row>
    <row r="399" spans="2:3">
      <c r="B399">
        <f t="shared" si="21"/>
        <v>1800</v>
      </c>
      <c r="C399">
        <f t="shared" si="20"/>
        <v>1.7741698166354614E-10</v>
      </c>
    </row>
    <row r="400" spans="2:3">
      <c r="B400">
        <f t="shared" si="21"/>
        <v>1805</v>
      </c>
      <c r="C400">
        <f t="shared" si="20"/>
        <v>1.7742396957657392E-10</v>
      </c>
    </row>
    <row r="401" spans="2:3">
      <c r="B401">
        <f t="shared" si="21"/>
        <v>1810</v>
      </c>
      <c r="C401">
        <f t="shared" si="20"/>
        <v>1.7743084103512301E-10</v>
      </c>
    </row>
    <row r="402" spans="2:3">
      <c r="B402">
        <f t="shared" si="21"/>
        <v>1815</v>
      </c>
      <c r="C402">
        <f t="shared" si="20"/>
        <v>1.7743759797992245E-10</v>
      </c>
    </row>
    <row r="403" spans="2:3">
      <c r="B403">
        <f t="shared" si="21"/>
        <v>1820</v>
      </c>
      <c r="C403">
        <f t="shared" si="20"/>
        <v>1.7744424231935871E-10</v>
      </c>
    </row>
    <row r="404" spans="2:3">
      <c r="B404">
        <f t="shared" si="21"/>
        <v>1825</v>
      </c>
      <c r="C404">
        <f t="shared" si="20"/>
        <v>1.7745077593001483E-10</v>
      </c>
    </row>
    <row r="405" spans="2:3">
      <c r="B405">
        <f t="shared" si="21"/>
        <v>1830</v>
      </c>
      <c r="C405">
        <f t="shared" si="20"/>
        <v>1.7745720065720033E-10</v>
      </c>
    </row>
    <row r="406" spans="2:3">
      <c r="B406">
        <f t="shared" si="21"/>
        <v>1835</v>
      </c>
      <c r="C406">
        <f t="shared" si="20"/>
        <v>1.7746351831547239E-10</v>
      </c>
    </row>
    <row r="407" spans="2:3">
      <c r="B407">
        <f t="shared" si="21"/>
        <v>1840</v>
      </c>
      <c r="C407">
        <f t="shared" si="20"/>
        <v>1.7746973068914836E-10</v>
      </c>
    </row>
    <row r="408" spans="2:3">
      <c r="B408">
        <f t="shared" si="21"/>
        <v>1845</v>
      </c>
      <c r="C408">
        <f t="shared" si="20"/>
        <v>1.7747583953280973E-10</v>
      </c>
    </row>
    <row r="409" spans="2:3">
      <c r="B409">
        <f t="shared" si="21"/>
        <v>1850</v>
      </c>
      <c r="C409">
        <f t="shared" si="20"/>
        <v>1.774818465717976E-10</v>
      </c>
    </row>
    <row r="410" spans="2:3">
      <c r="B410">
        <f t="shared" si="21"/>
        <v>1855</v>
      </c>
      <c r="C410">
        <f t="shared" si="20"/>
        <v>1.7748775350270014E-10</v>
      </c>
    </row>
    <row r="411" spans="2:3">
      <c r="B411">
        <f t="shared" si="21"/>
        <v>1860</v>
      </c>
      <c r="C411">
        <f t="shared" si="20"/>
        <v>1.7749356199383159E-10</v>
      </c>
    </row>
    <row r="412" spans="2:3">
      <c r="B412">
        <f t="shared" si="21"/>
        <v>1865</v>
      </c>
      <c r="C412">
        <f t="shared" si="20"/>
        <v>1.7749927368570349E-10</v>
      </c>
    </row>
    <row r="413" spans="2:3">
      <c r="B413">
        <f t="shared" si="21"/>
        <v>1870</v>
      </c>
      <c r="C413">
        <f t="shared" si="20"/>
        <v>1.7750489019148812E-10</v>
      </c>
    </row>
    <row r="414" spans="2:3">
      <c r="B414">
        <f t="shared" si="21"/>
        <v>1875</v>
      </c>
      <c r="C414">
        <f t="shared" si="20"/>
        <v>1.77510413097474E-10</v>
      </c>
    </row>
    <row r="415" spans="2:3">
      <c r="B415">
        <f t="shared" si="21"/>
        <v>1880</v>
      </c>
      <c r="C415">
        <f t="shared" si="20"/>
        <v>1.7751584396351389E-10</v>
      </c>
    </row>
    <row r="416" spans="2:3">
      <c r="B416">
        <f t="shared" si="21"/>
        <v>1885</v>
      </c>
      <c r="C416">
        <f t="shared" si="20"/>
        <v>1.775211843234655E-10</v>
      </c>
    </row>
    <row r="417" spans="2:3">
      <c r="B417">
        <f t="shared" si="21"/>
        <v>1890</v>
      </c>
      <c r="C417">
        <f t="shared" si="20"/>
        <v>1.7752643568562452E-10</v>
      </c>
    </row>
    <row r="418" spans="2:3">
      <c r="B418">
        <f t="shared" si="21"/>
        <v>1895</v>
      </c>
      <c r="C418">
        <f t="shared" si="20"/>
        <v>1.7753159953315074E-10</v>
      </c>
    </row>
    <row r="419" spans="2:3">
      <c r="B419">
        <f t="shared" si="21"/>
        <v>1900</v>
      </c>
      <c r="C419">
        <f t="shared" si="20"/>
        <v>1.775366773244869E-10</v>
      </c>
    </row>
    <row r="420" spans="2:3">
      <c r="B420">
        <f t="shared" si="21"/>
        <v>1905</v>
      </c>
      <c r="C420">
        <f t="shared" si="20"/>
        <v>1.7754167049377059E-10</v>
      </c>
    </row>
    <row r="421" spans="2:3">
      <c r="B421">
        <f t="shared" si="21"/>
        <v>1910</v>
      </c>
      <c r="C421">
        <f t="shared" si="20"/>
        <v>1.7754658045123929E-10</v>
      </c>
    </row>
    <row r="422" spans="2:3">
      <c r="B422">
        <f t="shared" si="21"/>
        <v>1915</v>
      </c>
      <c r="C422">
        <f t="shared" si="20"/>
        <v>1.7755140858362872E-10</v>
      </c>
    </row>
    <row r="423" spans="2:3">
      <c r="B423">
        <f t="shared" si="21"/>
        <v>1920</v>
      </c>
      <c r="C423">
        <f t="shared" si="20"/>
        <v>1.7755615625456445E-10</v>
      </c>
    </row>
    <row r="424" spans="2:3">
      <c r="B424">
        <f t="shared" si="21"/>
        <v>1925</v>
      </c>
      <c r="C424">
        <f t="shared" si="20"/>
        <v>1.775608248049471E-10</v>
      </c>
    </row>
    <row r="425" spans="2:3">
      <c r="B425">
        <f t="shared" si="21"/>
        <v>1930</v>
      </c>
      <c r="C425">
        <f t="shared" ref="C425:C488" si="22">$B$36*EXP(-$B$32*B425)+(1/$B$32)*($B$33+$B$34*(B425-1/$B$32))</f>
        <v>1.7756541555333093E-10</v>
      </c>
    </row>
    <row r="426" spans="2:3">
      <c r="B426">
        <f t="shared" si="21"/>
        <v>1935</v>
      </c>
      <c r="C426">
        <f t="shared" si="22"/>
        <v>1.7756992979629637E-10</v>
      </c>
    </row>
    <row r="427" spans="2:3">
      <c r="B427">
        <f t="shared" ref="B427:B490" si="23">B426+$J$31/372</f>
        <v>1940</v>
      </c>
      <c r="C427">
        <f t="shared" si="22"/>
        <v>1.7757436880881617E-10</v>
      </c>
    </row>
    <row r="428" spans="2:3">
      <c r="B428">
        <f t="shared" si="23"/>
        <v>1945</v>
      </c>
      <c r="C428">
        <f t="shared" si="22"/>
        <v>1.7757873384461547E-10</v>
      </c>
    </row>
    <row r="429" spans="2:3">
      <c r="B429">
        <f t="shared" si="23"/>
        <v>1950</v>
      </c>
      <c r="C429">
        <f t="shared" si="22"/>
        <v>1.7758302613652593E-10</v>
      </c>
    </row>
    <row r="430" spans="2:3">
      <c r="B430">
        <f t="shared" si="23"/>
        <v>1955</v>
      </c>
      <c r="C430">
        <f t="shared" si="22"/>
        <v>1.7758724689683393E-10</v>
      </c>
    </row>
    <row r="431" spans="2:3">
      <c r="B431">
        <f t="shared" si="23"/>
        <v>1960</v>
      </c>
      <c r="C431">
        <f t="shared" si="22"/>
        <v>1.7759139731762288E-10</v>
      </c>
    </row>
    <row r="432" spans="2:3">
      <c r="B432">
        <f t="shared" si="23"/>
        <v>1965</v>
      </c>
      <c r="C432">
        <f t="shared" si="22"/>
        <v>1.7759547857111005E-10</v>
      </c>
    </row>
    <row r="433" spans="2:3">
      <c r="B433">
        <f t="shared" si="23"/>
        <v>1970</v>
      </c>
      <c r="C433">
        <f t="shared" si="22"/>
        <v>1.7759949180997749E-10</v>
      </c>
    </row>
    <row r="434" spans="2:3">
      <c r="B434">
        <f t="shared" si="23"/>
        <v>1975</v>
      </c>
      <c r="C434">
        <f t="shared" si="22"/>
        <v>1.7760343816769768E-10</v>
      </c>
    </row>
    <row r="435" spans="2:3">
      <c r="B435">
        <f t="shared" si="23"/>
        <v>1980</v>
      </c>
      <c r="C435">
        <f t="shared" si="22"/>
        <v>1.7760731875885364E-10</v>
      </c>
    </row>
    <row r="436" spans="2:3">
      <c r="B436">
        <f t="shared" si="23"/>
        <v>1985</v>
      </c>
      <c r="C436">
        <f t="shared" si="22"/>
        <v>1.7761113467945369E-10</v>
      </c>
    </row>
    <row r="437" spans="2:3">
      <c r="B437">
        <f t="shared" si="23"/>
        <v>1990</v>
      </c>
      <c r="C437">
        <f t="shared" si="22"/>
        <v>1.7761488700724107E-10</v>
      </c>
    </row>
    <row r="438" spans="2:3">
      <c r="B438">
        <f t="shared" si="23"/>
        <v>1995</v>
      </c>
      <c r="C438">
        <f t="shared" si="22"/>
        <v>1.7761857680199827E-10</v>
      </c>
    </row>
    <row r="439" spans="2:3">
      <c r="B439">
        <f t="shared" si="23"/>
        <v>2000</v>
      </c>
      <c r="C439">
        <f t="shared" si="22"/>
        <v>1.7762220510584632E-10</v>
      </c>
    </row>
    <row r="440" spans="2:3">
      <c r="B440">
        <f t="shared" si="23"/>
        <v>2005</v>
      </c>
      <c r="C440">
        <f t="shared" si="22"/>
        <v>1.7762577294353926E-10</v>
      </c>
    </row>
    <row r="441" spans="2:3">
      <c r="B441">
        <f t="shared" si="23"/>
        <v>2010</v>
      </c>
      <c r="C441">
        <f t="shared" si="22"/>
        <v>1.7762928132275339E-10</v>
      </c>
    </row>
    <row r="442" spans="2:3">
      <c r="B442">
        <f t="shared" si="23"/>
        <v>2015</v>
      </c>
      <c r="C442">
        <f t="shared" si="22"/>
        <v>1.77632731234372E-10</v>
      </c>
    </row>
    <row r="443" spans="2:3">
      <c r="B443">
        <f t="shared" si="23"/>
        <v>2020</v>
      </c>
      <c r="C443">
        <f t="shared" si="22"/>
        <v>1.7763612365276517E-10</v>
      </c>
    </row>
    <row r="444" spans="2:3">
      <c r="B444">
        <f t="shared" si="23"/>
        <v>2025</v>
      </c>
      <c r="C444">
        <f t="shared" si="22"/>
        <v>1.7763945953606499E-10</v>
      </c>
    </row>
    <row r="445" spans="2:3">
      <c r="B445">
        <f t="shared" si="23"/>
        <v>2030</v>
      </c>
      <c r="C445">
        <f t="shared" si="22"/>
        <v>1.776427398264361E-10</v>
      </c>
    </row>
    <row r="446" spans="2:3">
      <c r="B446">
        <f t="shared" si="23"/>
        <v>2035</v>
      </c>
      <c r="C446">
        <f t="shared" si="22"/>
        <v>1.7764596545034191E-10</v>
      </c>
    </row>
    <row r="447" spans="2:3">
      <c r="B447">
        <f t="shared" si="23"/>
        <v>2040</v>
      </c>
      <c r="C447">
        <f t="shared" si="22"/>
        <v>1.7764913731880615E-10</v>
      </c>
    </row>
    <row r="448" spans="2:3">
      <c r="B448">
        <f t="shared" si="23"/>
        <v>2045</v>
      </c>
      <c r="C448">
        <f t="shared" si="22"/>
        <v>1.7765225632767024E-10</v>
      </c>
    </row>
    <row r="449" spans="2:3">
      <c r="B449">
        <f t="shared" si="23"/>
        <v>2050</v>
      </c>
      <c r="C449">
        <f t="shared" si="22"/>
        <v>1.776553233578463E-10</v>
      </c>
    </row>
    <row r="450" spans="2:3">
      <c r="B450">
        <f t="shared" si="23"/>
        <v>2055</v>
      </c>
      <c r="C450">
        <f t="shared" si="22"/>
        <v>1.7765833927556593E-10</v>
      </c>
    </row>
    <row r="451" spans="2:3">
      <c r="B451">
        <f t="shared" si="23"/>
        <v>2060</v>
      </c>
      <c r="C451">
        <f t="shared" si="22"/>
        <v>1.7766130493262483E-10</v>
      </c>
    </row>
    <row r="452" spans="2:3">
      <c r="B452">
        <f t="shared" si="23"/>
        <v>2065</v>
      </c>
      <c r="C452">
        <f t="shared" si="22"/>
        <v>1.7766422116662345E-10</v>
      </c>
    </row>
    <row r="453" spans="2:3">
      <c r="B453">
        <f t="shared" si="23"/>
        <v>2070</v>
      </c>
      <c r="C453">
        <f t="shared" si="22"/>
        <v>1.7766708880120351E-10</v>
      </c>
    </row>
    <row r="454" spans="2:3">
      <c r="B454">
        <f t="shared" si="23"/>
        <v>2075</v>
      </c>
      <c r="C454">
        <f t="shared" si="22"/>
        <v>1.7766990864628065E-10</v>
      </c>
    </row>
    <row r="455" spans="2:3">
      <c r="B455">
        <f t="shared" si="23"/>
        <v>2080</v>
      </c>
      <c r="C455">
        <f t="shared" si="22"/>
        <v>1.7767268149827314E-10</v>
      </c>
    </row>
    <row r="456" spans="2:3">
      <c r="B456">
        <f t="shared" si="23"/>
        <v>2085</v>
      </c>
      <c r="C456">
        <f t="shared" si="22"/>
        <v>1.7767540814032683E-10</v>
      </c>
    </row>
    <row r="457" spans="2:3">
      <c r="B457">
        <f t="shared" si="23"/>
        <v>2090</v>
      </c>
      <c r="C457">
        <f t="shared" si="22"/>
        <v>1.7767808934253637E-10</v>
      </c>
    </row>
    <row r="458" spans="2:3">
      <c r="B458">
        <f t="shared" si="23"/>
        <v>2095</v>
      </c>
      <c r="C458">
        <f t="shared" si="22"/>
        <v>1.7768072586216267E-10</v>
      </c>
    </row>
    <row r="459" spans="2:3">
      <c r="B459">
        <f t="shared" si="23"/>
        <v>2100</v>
      </c>
      <c r="C459">
        <f t="shared" si="22"/>
        <v>1.7768331844384681E-10</v>
      </c>
    </row>
    <row r="460" spans="2:3">
      <c r="B460">
        <f t="shared" si="23"/>
        <v>2105</v>
      </c>
      <c r="C460">
        <f t="shared" si="22"/>
        <v>1.7768586781982024E-10</v>
      </c>
    </row>
    <row r="461" spans="2:3">
      <c r="B461">
        <f t="shared" si="23"/>
        <v>2110</v>
      </c>
      <c r="C461">
        <f t="shared" si="22"/>
        <v>1.7768837471011177E-10</v>
      </c>
    </row>
    <row r="462" spans="2:3">
      <c r="B462">
        <f t="shared" si="23"/>
        <v>2115</v>
      </c>
      <c r="C462">
        <f t="shared" si="22"/>
        <v>1.7769083982275084E-10</v>
      </c>
    </row>
    <row r="463" spans="2:3">
      <c r="B463">
        <f t="shared" si="23"/>
        <v>2120</v>
      </c>
      <c r="C463">
        <f t="shared" si="22"/>
        <v>1.7769326385396745E-10</v>
      </c>
    </row>
    <row r="464" spans="2:3">
      <c r="B464">
        <f t="shared" si="23"/>
        <v>2125</v>
      </c>
      <c r="C464">
        <f t="shared" si="22"/>
        <v>1.776956474883888E-10</v>
      </c>
    </row>
    <row r="465" spans="2:3">
      <c r="B465">
        <f t="shared" si="23"/>
        <v>2130</v>
      </c>
      <c r="C465">
        <f t="shared" si="22"/>
        <v>1.7769799139923278E-10</v>
      </c>
    </row>
    <row r="466" spans="2:3">
      <c r="B466">
        <f t="shared" si="23"/>
        <v>2135</v>
      </c>
      <c r="C466">
        <f t="shared" si="22"/>
        <v>1.7770029624849794E-10</v>
      </c>
    </row>
    <row r="467" spans="2:3">
      <c r="B467">
        <f t="shared" si="23"/>
        <v>2140</v>
      </c>
      <c r="C467">
        <f t="shared" si="22"/>
        <v>1.777025626871506E-10</v>
      </c>
    </row>
    <row r="468" spans="2:3">
      <c r="B468">
        <f t="shared" si="23"/>
        <v>2145</v>
      </c>
      <c r="C468">
        <f t="shared" si="22"/>
        <v>1.7770479135530858E-10</v>
      </c>
    </row>
    <row r="469" spans="2:3">
      <c r="B469">
        <f t="shared" si="23"/>
        <v>2150</v>
      </c>
      <c r="C469">
        <f t="shared" si="22"/>
        <v>1.7770698288242209E-10</v>
      </c>
    </row>
    <row r="470" spans="2:3">
      <c r="B470">
        <f t="shared" si="23"/>
        <v>2155</v>
      </c>
      <c r="C470">
        <f t="shared" si="22"/>
        <v>1.7770913788745146E-10</v>
      </c>
    </row>
    <row r="471" spans="2:3">
      <c r="B471">
        <f t="shared" si="23"/>
        <v>2160</v>
      </c>
      <c r="C471">
        <f t="shared" si="22"/>
        <v>1.7771125697904195E-10</v>
      </c>
    </row>
    <row r="472" spans="2:3">
      <c r="B472">
        <f t="shared" si="23"/>
        <v>2165</v>
      </c>
      <c r="C472">
        <f t="shared" si="22"/>
        <v>1.7771334075569573E-10</v>
      </c>
    </row>
    <row r="473" spans="2:3">
      <c r="B473">
        <f t="shared" si="23"/>
        <v>2170</v>
      </c>
      <c r="C473">
        <f t="shared" si="22"/>
        <v>1.7771538980594079E-10</v>
      </c>
    </row>
    <row r="474" spans="2:3">
      <c r="B474">
        <f t="shared" si="23"/>
        <v>2175</v>
      </c>
      <c r="C474">
        <f t="shared" si="22"/>
        <v>1.7771740470849724E-10</v>
      </c>
    </row>
    <row r="475" spans="2:3">
      <c r="B475">
        <f t="shared" si="23"/>
        <v>2180</v>
      </c>
      <c r="C475">
        <f t="shared" si="22"/>
        <v>1.7771938603244073E-10</v>
      </c>
    </row>
    <row r="476" spans="2:3">
      <c r="B476">
        <f t="shared" si="23"/>
        <v>2185</v>
      </c>
      <c r="C476">
        <f t="shared" si="22"/>
        <v>1.7772133433736325E-10</v>
      </c>
    </row>
    <row r="477" spans="2:3">
      <c r="B477">
        <f t="shared" si="23"/>
        <v>2190</v>
      </c>
      <c r="C477">
        <f t="shared" si="22"/>
        <v>1.7772325017353105E-10</v>
      </c>
    </row>
    <row r="478" spans="2:3">
      <c r="B478">
        <f t="shared" si="23"/>
        <v>2195</v>
      </c>
      <c r="C478">
        <f t="shared" si="22"/>
        <v>1.7772513408204015E-10</v>
      </c>
    </row>
    <row r="479" spans="2:3">
      <c r="B479">
        <f t="shared" si="23"/>
        <v>2200</v>
      </c>
      <c r="C479">
        <f t="shared" si="22"/>
        <v>1.7772698659496912E-10</v>
      </c>
    </row>
    <row r="480" spans="2:3">
      <c r="B480">
        <f t="shared" si="23"/>
        <v>2205</v>
      </c>
      <c r="C480">
        <f t="shared" si="22"/>
        <v>1.7772880823552939E-10</v>
      </c>
    </row>
    <row r="481" spans="2:3">
      <c r="B481">
        <f t="shared" si="23"/>
        <v>2210</v>
      </c>
      <c r="C481">
        <f t="shared" si="22"/>
        <v>1.7773059951821302E-10</v>
      </c>
    </row>
    <row r="482" spans="2:3">
      <c r="B482">
        <f t="shared" si="23"/>
        <v>2215</v>
      </c>
      <c r="C482">
        <f t="shared" si="22"/>
        <v>1.7773236094893794E-10</v>
      </c>
    </row>
    <row r="483" spans="2:3">
      <c r="B483">
        <f t="shared" si="23"/>
        <v>2220</v>
      </c>
      <c r="C483">
        <f t="shared" si="22"/>
        <v>1.7773409302519093E-10</v>
      </c>
    </row>
    <row r="484" spans="2:3">
      <c r="B484">
        <f t="shared" si="23"/>
        <v>2225</v>
      </c>
      <c r="C484">
        <f t="shared" si="22"/>
        <v>1.7773579623616808E-10</v>
      </c>
    </row>
    <row r="485" spans="2:3">
      <c r="B485">
        <f t="shared" si="23"/>
        <v>2230</v>
      </c>
      <c r="C485">
        <f t="shared" si="22"/>
        <v>1.7773747106291295E-10</v>
      </c>
    </row>
    <row r="486" spans="2:3">
      <c r="B486">
        <f t="shared" si="23"/>
        <v>2235</v>
      </c>
      <c r="C486">
        <f t="shared" si="22"/>
        <v>1.7773911797845248E-10</v>
      </c>
    </row>
    <row r="487" spans="2:3">
      <c r="B487">
        <f t="shared" si="23"/>
        <v>2240</v>
      </c>
      <c r="C487">
        <f t="shared" si="22"/>
        <v>1.7774073744793053E-10</v>
      </c>
    </row>
    <row r="488" spans="2:3">
      <c r="B488">
        <f t="shared" si="23"/>
        <v>2245</v>
      </c>
      <c r="C488">
        <f t="shared" si="22"/>
        <v>1.7774232992873928E-10</v>
      </c>
    </row>
    <row r="489" spans="2:3">
      <c r="B489">
        <f t="shared" si="23"/>
        <v>2250</v>
      </c>
      <c r="C489">
        <f t="shared" ref="C489:C552" si="24">$B$36*EXP(-$B$32*B489)+(1/$B$32)*($B$33+$B$34*(B489-1/$B$32))</f>
        <v>1.7774389587064839E-10</v>
      </c>
    </row>
    <row r="490" spans="2:3">
      <c r="B490">
        <f t="shared" si="23"/>
        <v>2255</v>
      </c>
      <c r="C490">
        <f t="shared" si="24"/>
        <v>1.777454357159321E-10</v>
      </c>
    </row>
    <row r="491" spans="2:3">
      <c r="B491">
        <f t="shared" ref="B491:B554" si="25">B490+$J$31/372</f>
        <v>2260</v>
      </c>
      <c r="C491">
        <f t="shared" si="24"/>
        <v>1.7774694989949406E-10</v>
      </c>
    </row>
    <row r="492" spans="2:3">
      <c r="B492">
        <f t="shared" si="25"/>
        <v>2265</v>
      </c>
      <c r="C492">
        <f t="shared" si="24"/>
        <v>1.7774843884899018E-10</v>
      </c>
    </row>
    <row r="493" spans="2:3">
      <c r="B493">
        <f t="shared" si="25"/>
        <v>2270</v>
      </c>
      <c r="C493">
        <f t="shared" si="24"/>
        <v>1.7774990298494946E-10</v>
      </c>
    </row>
    <row r="494" spans="2:3">
      <c r="B494">
        <f t="shared" si="25"/>
        <v>2275</v>
      </c>
      <c r="C494">
        <f t="shared" si="24"/>
        <v>1.7775134272089273E-10</v>
      </c>
    </row>
    <row r="495" spans="2:3">
      <c r="B495">
        <f t="shared" si="25"/>
        <v>2280</v>
      </c>
      <c r="C495">
        <f t="shared" si="24"/>
        <v>1.777527584634494E-10</v>
      </c>
    </row>
    <row r="496" spans="2:3">
      <c r="B496">
        <f t="shared" si="25"/>
        <v>2285</v>
      </c>
      <c r="C496">
        <f t="shared" si="24"/>
        <v>1.7775415061247238E-10</v>
      </c>
    </row>
    <row r="497" spans="2:3">
      <c r="B497">
        <f t="shared" si="25"/>
        <v>2290</v>
      </c>
      <c r="C497">
        <f t="shared" si="24"/>
        <v>1.7775551956115097E-10</v>
      </c>
    </row>
    <row r="498" spans="2:3">
      <c r="B498">
        <f t="shared" si="25"/>
        <v>2295</v>
      </c>
      <c r="C498">
        <f t="shared" si="24"/>
        <v>1.7775686569612197E-10</v>
      </c>
    </row>
    <row r="499" spans="2:3">
      <c r="B499">
        <f t="shared" si="25"/>
        <v>2300</v>
      </c>
      <c r="C499">
        <f t="shared" si="24"/>
        <v>1.7775818939757872E-10</v>
      </c>
    </row>
    <row r="500" spans="2:3">
      <c r="B500">
        <f t="shared" si="25"/>
        <v>2305</v>
      </c>
      <c r="C500">
        <f t="shared" si="24"/>
        <v>1.7775949103937867E-10</v>
      </c>
    </row>
    <row r="501" spans="2:3">
      <c r="B501">
        <f t="shared" si="25"/>
        <v>2310</v>
      </c>
      <c r="C501">
        <f t="shared" si="24"/>
        <v>1.7776077098914889E-10</v>
      </c>
    </row>
    <row r="502" spans="2:3">
      <c r="B502">
        <f t="shared" si="25"/>
        <v>2315</v>
      </c>
      <c r="C502">
        <f t="shared" si="24"/>
        <v>1.7776202960838986E-10</v>
      </c>
    </row>
    <row r="503" spans="2:3">
      <c r="B503">
        <f t="shared" si="25"/>
        <v>2320</v>
      </c>
      <c r="C503">
        <f t="shared" si="24"/>
        <v>1.7776326725257763E-10</v>
      </c>
    </row>
    <row r="504" spans="2:3">
      <c r="B504">
        <f t="shared" si="25"/>
        <v>2325</v>
      </c>
      <c r="C504">
        <f t="shared" si="24"/>
        <v>1.7776448427126415E-10</v>
      </c>
    </row>
    <row r="505" spans="2:3">
      <c r="B505">
        <f t="shared" si="25"/>
        <v>2330</v>
      </c>
      <c r="C505">
        <f t="shared" si="24"/>
        <v>1.7776568100817614E-10</v>
      </c>
    </row>
    <row r="506" spans="2:3">
      <c r="B506">
        <f t="shared" si="25"/>
        <v>2335</v>
      </c>
      <c r="C506">
        <f t="shared" si="24"/>
        <v>1.7776685780131195E-10</v>
      </c>
    </row>
    <row r="507" spans="2:3">
      <c r="B507">
        <f t="shared" si="25"/>
        <v>2340</v>
      </c>
      <c r="C507">
        <f t="shared" si="24"/>
        <v>1.7776801498303723E-10</v>
      </c>
    </row>
    <row r="508" spans="2:3">
      <c r="B508">
        <f t="shared" si="25"/>
        <v>2345</v>
      </c>
      <c r="C508">
        <f t="shared" si="24"/>
        <v>1.7776915288017869E-10</v>
      </c>
    </row>
    <row r="509" spans="2:3">
      <c r="B509">
        <f t="shared" si="25"/>
        <v>2350</v>
      </c>
      <c r="C509">
        <f t="shared" si="24"/>
        <v>1.7777027181411644E-10</v>
      </c>
    </row>
    <row r="510" spans="2:3">
      <c r="B510">
        <f t="shared" si="25"/>
        <v>2355</v>
      </c>
      <c r="C510">
        <f t="shared" si="24"/>
        <v>1.7777137210087466E-10</v>
      </c>
    </row>
    <row r="511" spans="2:3">
      <c r="B511">
        <f t="shared" si="25"/>
        <v>2360</v>
      </c>
      <c r="C511">
        <f t="shared" si="24"/>
        <v>1.7777245405121112E-10</v>
      </c>
    </row>
    <row r="512" spans="2:3">
      <c r="B512">
        <f t="shared" si="25"/>
        <v>2365</v>
      </c>
      <c r="C512">
        <f t="shared" si="24"/>
        <v>1.777735179707046E-10</v>
      </c>
    </row>
    <row r="513" spans="2:3">
      <c r="B513">
        <f t="shared" si="25"/>
        <v>2370</v>
      </c>
      <c r="C513">
        <f t="shared" si="24"/>
        <v>1.7777456415984146E-10</v>
      </c>
    </row>
    <row r="514" spans="2:3">
      <c r="B514">
        <f t="shared" si="25"/>
        <v>2375</v>
      </c>
      <c r="C514">
        <f t="shared" si="24"/>
        <v>1.7777559291410041E-10</v>
      </c>
    </row>
    <row r="515" spans="2:3">
      <c r="B515">
        <f t="shared" si="25"/>
        <v>2380</v>
      </c>
      <c r="C515">
        <f t="shared" si="24"/>
        <v>1.7777660452403594E-10</v>
      </c>
    </row>
    <row r="516" spans="2:3">
      <c r="B516">
        <f t="shared" si="25"/>
        <v>2385</v>
      </c>
      <c r="C516">
        <f t="shared" si="24"/>
        <v>1.7777759927536043E-10</v>
      </c>
    </row>
    <row r="517" spans="2:3">
      <c r="B517">
        <f t="shared" si="25"/>
        <v>2390</v>
      </c>
      <c r="C517">
        <f t="shared" si="24"/>
        <v>1.7777857744902484E-10</v>
      </c>
    </row>
    <row r="518" spans="2:3">
      <c r="B518">
        <f t="shared" si="25"/>
        <v>2395</v>
      </c>
      <c r="C518">
        <f t="shared" si="24"/>
        <v>1.7777953932129802E-10</v>
      </c>
    </row>
    <row r="519" spans="2:3">
      <c r="B519">
        <f t="shared" si="25"/>
        <v>2400</v>
      </c>
      <c r="C519">
        <f t="shared" si="24"/>
        <v>1.7778048516384475E-10</v>
      </c>
    </row>
    <row r="520" spans="2:3">
      <c r="B520">
        <f t="shared" si="25"/>
        <v>2405</v>
      </c>
      <c r="C520">
        <f t="shared" si="24"/>
        <v>1.7778141524380254E-10</v>
      </c>
    </row>
    <row r="521" spans="2:3">
      <c r="B521">
        <f t="shared" si="25"/>
        <v>2410</v>
      </c>
      <c r="C521">
        <f t="shared" si="24"/>
        <v>1.7778232982385697E-10</v>
      </c>
    </row>
    <row r="522" spans="2:3">
      <c r="B522">
        <f t="shared" si="25"/>
        <v>2415</v>
      </c>
      <c r="C522">
        <f t="shared" si="24"/>
        <v>1.7778322916231595E-10</v>
      </c>
    </row>
    <row r="523" spans="2:3">
      <c r="B523">
        <f t="shared" si="25"/>
        <v>2420</v>
      </c>
      <c r="C523">
        <f t="shared" si="24"/>
        <v>1.7778411351318264E-10</v>
      </c>
    </row>
    <row r="524" spans="2:3">
      <c r="B524">
        <f t="shared" si="25"/>
        <v>2425</v>
      </c>
      <c r="C524">
        <f t="shared" si="24"/>
        <v>1.7778498312622721E-10</v>
      </c>
    </row>
    <row r="525" spans="2:3">
      <c r="B525">
        <f t="shared" si="25"/>
        <v>2430</v>
      </c>
      <c r="C525">
        <f t="shared" si="24"/>
        <v>1.7778583824705737E-10</v>
      </c>
    </row>
    <row r="526" spans="2:3">
      <c r="B526">
        <f t="shared" si="25"/>
        <v>2435</v>
      </c>
      <c r="C526">
        <f t="shared" si="24"/>
        <v>1.777866791171878E-10</v>
      </c>
    </row>
    <row r="527" spans="2:3">
      <c r="B527">
        <f t="shared" si="25"/>
        <v>2440</v>
      </c>
      <c r="C527">
        <f t="shared" si="24"/>
        <v>1.7778750597410822E-10</v>
      </c>
    </row>
    <row r="528" spans="2:3">
      <c r="B528">
        <f t="shared" si="25"/>
        <v>2445</v>
      </c>
      <c r="C528">
        <f t="shared" si="24"/>
        <v>1.777883190513506E-10</v>
      </c>
    </row>
    <row r="529" spans="2:3">
      <c r="B529">
        <f t="shared" si="25"/>
        <v>2450</v>
      </c>
      <c r="C529">
        <f t="shared" si="24"/>
        <v>1.777891185785551E-10</v>
      </c>
    </row>
    <row r="530" spans="2:3">
      <c r="B530">
        <f t="shared" si="25"/>
        <v>2455</v>
      </c>
      <c r="C530">
        <f t="shared" si="24"/>
        <v>1.7778990478153483E-10</v>
      </c>
    </row>
    <row r="531" spans="2:3">
      <c r="B531">
        <f t="shared" si="25"/>
        <v>2460</v>
      </c>
      <c r="C531">
        <f t="shared" si="24"/>
        <v>1.7779067788233974E-10</v>
      </c>
    </row>
    <row r="532" spans="2:3">
      <c r="B532">
        <f t="shared" si="25"/>
        <v>2465</v>
      </c>
      <c r="C532">
        <f t="shared" si="24"/>
        <v>1.7779143809931924E-10</v>
      </c>
    </row>
    <row r="533" spans="2:3">
      <c r="B533">
        <f t="shared" si="25"/>
        <v>2470</v>
      </c>
      <c r="C533">
        <f t="shared" si="24"/>
        <v>1.7779218564718402E-10</v>
      </c>
    </row>
    <row r="534" spans="2:3">
      <c r="B534">
        <f t="shared" si="25"/>
        <v>2475</v>
      </c>
      <c r="C534">
        <f t="shared" si="24"/>
        <v>1.7779292073706649E-10</v>
      </c>
    </row>
    <row r="535" spans="2:3">
      <c r="B535">
        <f t="shared" si="25"/>
        <v>2480</v>
      </c>
      <c r="C535">
        <f t="shared" si="24"/>
        <v>1.7779364357658051E-10</v>
      </c>
    </row>
    <row r="536" spans="2:3">
      <c r="B536">
        <f t="shared" si="25"/>
        <v>2485</v>
      </c>
      <c r="C536">
        <f t="shared" si="24"/>
        <v>1.7779435436988012E-10</v>
      </c>
    </row>
    <row r="537" spans="2:3">
      <c r="B537">
        <f t="shared" si="25"/>
        <v>2490</v>
      </c>
      <c r="C537">
        <f t="shared" si="24"/>
        <v>1.7779505331771703E-10</v>
      </c>
    </row>
    <row r="538" spans="2:3">
      <c r="B538">
        <f t="shared" si="25"/>
        <v>2495</v>
      </c>
      <c r="C538">
        <f t="shared" si="24"/>
        <v>1.777957406174974E-10</v>
      </c>
    </row>
    <row r="539" spans="2:3">
      <c r="B539">
        <f t="shared" si="25"/>
        <v>2500</v>
      </c>
      <c r="C539">
        <f t="shared" si="24"/>
        <v>1.7779641646333762E-10</v>
      </c>
    </row>
    <row r="540" spans="2:3">
      <c r="B540">
        <f t="shared" si="25"/>
        <v>2505</v>
      </c>
      <c r="C540">
        <f t="shared" si="24"/>
        <v>1.7779708104611908E-10</v>
      </c>
    </row>
    <row r="541" spans="2:3">
      <c r="B541">
        <f t="shared" si="25"/>
        <v>2510</v>
      </c>
      <c r="C541">
        <f t="shared" si="24"/>
        <v>1.7779773455354212E-10</v>
      </c>
    </row>
    <row r="542" spans="2:3">
      <c r="B542">
        <f t="shared" si="25"/>
        <v>2515</v>
      </c>
      <c r="C542">
        <f t="shared" si="24"/>
        <v>1.7779837717017903E-10</v>
      </c>
    </row>
    <row r="543" spans="2:3">
      <c r="B543">
        <f t="shared" si="25"/>
        <v>2520</v>
      </c>
      <c r="C543">
        <f t="shared" si="24"/>
        <v>1.777990090775262E-10</v>
      </c>
    </row>
    <row r="544" spans="2:3">
      <c r="B544">
        <f t="shared" si="25"/>
        <v>2525</v>
      </c>
      <c r="C544">
        <f t="shared" si="24"/>
        <v>1.7779963045405529E-10</v>
      </c>
    </row>
    <row r="545" spans="2:3">
      <c r="B545">
        <f t="shared" si="25"/>
        <v>2530</v>
      </c>
      <c r="C545">
        <f t="shared" si="24"/>
        <v>1.7780024147526378E-10</v>
      </c>
    </row>
    <row r="546" spans="2:3">
      <c r="B546">
        <f t="shared" si="25"/>
        <v>2535</v>
      </c>
      <c r="C546">
        <f t="shared" si="24"/>
        <v>1.7780084231372441E-10</v>
      </c>
    </row>
    <row r="547" spans="2:3">
      <c r="B547">
        <f t="shared" si="25"/>
        <v>2540</v>
      </c>
      <c r="C547">
        <f t="shared" si="24"/>
        <v>1.7780143313913404E-10</v>
      </c>
    </row>
    <row r="548" spans="2:3">
      <c r="B548">
        <f t="shared" si="25"/>
        <v>2545</v>
      </c>
      <c r="C548">
        <f t="shared" si="24"/>
        <v>1.7780201411836144E-10</v>
      </c>
    </row>
    <row r="549" spans="2:3">
      <c r="B549">
        <f t="shared" si="25"/>
        <v>2550</v>
      </c>
      <c r="C549">
        <f t="shared" si="24"/>
        <v>1.7780258541549451E-10</v>
      </c>
    </row>
    <row r="550" spans="2:3">
      <c r="B550">
        <f t="shared" si="25"/>
        <v>2555</v>
      </c>
      <c r="C550">
        <f t="shared" si="24"/>
        <v>1.778031471918866E-10</v>
      </c>
    </row>
    <row r="551" spans="2:3">
      <c r="B551">
        <f t="shared" si="25"/>
        <v>2560</v>
      </c>
      <c r="C551">
        <f t="shared" si="24"/>
        <v>1.7780369960620215E-10</v>
      </c>
    </row>
    <row r="552" spans="2:3">
      <c r="B552">
        <f t="shared" si="25"/>
        <v>2565</v>
      </c>
      <c r="C552">
        <f t="shared" si="24"/>
        <v>1.7780424281446132E-10</v>
      </c>
    </row>
    <row r="553" spans="2:3">
      <c r="B553">
        <f t="shared" si="25"/>
        <v>2570</v>
      </c>
      <c r="C553">
        <f t="shared" ref="C553:C574" si="26">$B$36*EXP(-$B$32*B553)+(1/$B$32)*($B$33+$B$34*(B553-1/$B$32))</f>
        <v>1.7780477697008427E-10</v>
      </c>
    </row>
    <row r="554" spans="2:3">
      <c r="B554">
        <f t="shared" si="25"/>
        <v>2575</v>
      </c>
      <c r="C554">
        <f t="shared" si="26"/>
        <v>1.7780530222393433E-10</v>
      </c>
    </row>
    <row r="555" spans="2:3">
      <c r="B555">
        <f t="shared" ref="B555:B574" si="27">B554+$J$31/372</f>
        <v>2580</v>
      </c>
      <c r="C555">
        <f t="shared" si="26"/>
        <v>1.7780581872436075E-10</v>
      </c>
    </row>
    <row r="556" spans="2:3">
      <c r="B556">
        <f t="shared" si="27"/>
        <v>2585</v>
      </c>
      <c r="C556">
        <f t="shared" si="26"/>
        <v>1.7780632661724043E-10</v>
      </c>
    </row>
    <row r="557" spans="2:3">
      <c r="B557">
        <f t="shared" si="27"/>
        <v>2590</v>
      </c>
      <c r="C557">
        <f t="shared" si="26"/>
        <v>1.7780682604601926E-10</v>
      </c>
    </row>
    <row r="558" spans="2:3">
      <c r="B558">
        <f t="shared" si="27"/>
        <v>2595</v>
      </c>
      <c r="C558">
        <f t="shared" si="26"/>
        <v>1.7780731715175259E-10</v>
      </c>
    </row>
    <row r="559" spans="2:3">
      <c r="B559">
        <f t="shared" si="27"/>
        <v>2600</v>
      </c>
      <c r="C559">
        <f t="shared" si="26"/>
        <v>1.7780780007314508E-10</v>
      </c>
    </row>
    <row r="560" spans="2:3">
      <c r="B560">
        <f t="shared" si="27"/>
        <v>2605</v>
      </c>
      <c r="C560">
        <f t="shared" si="26"/>
        <v>1.7780827494658977E-10</v>
      </c>
    </row>
    <row r="561" spans="2:3">
      <c r="B561">
        <f t="shared" si="27"/>
        <v>2610</v>
      </c>
      <c r="C561">
        <f t="shared" si="26"/>
        <v>1.7780874190620683E-10</v>
      </c>
    </row>
    <row r="562" spans="2:3">
      <c r="B562">
        <f t="shared" si="27"/>
        <v>2615</v>
      </c>
      <c r="C562">
        <f t="shared" si="26"/>
        <v>1.7780920108388118E-10</v>
      </c>
    </row>
    <row r="563" spans="2:3">
      <c r="B563">
        <f t="shared" si="27"/>
        <v>2620</v>
      </c>
      <c r="C563">
        <f t="shared" si="26"/>
        <v>1.7780965260929991E-10</v>
      </c>
    </row>
    <row r="564" spans="2:3">
      <c r="B564">
        <f t="shared" si="27"/>
        <v>2625</v>
      </c>
      <c r="C564">
        <f t="shared" si="26"/>
        <v>1.7781009660998887E-10</v>
      </c>
    </row>
    <row r="565" spans="2:3">
      <c r="B565">
        <f t="shared" si="27"/>
        <v>2630</v>
      </c>
      <c r="C565">
        <f t="shared" si="26"/>
        <v>1.7781053321134862E-10</v>
      </c>
    </row>
    <row r="566" spans="2:3">
      <c r="B566">
        <f t="shared" si="27"/>
        <v>2635</v>
      </c>
      <c r="C566">
        <f t="shared" si="26"/>
        <v>1.7781096253669001E-10</v>
      </c>
    </row>
    <row r="567" spans="2:3">
      <c r="B567">
        <f t="shared" si="27"/>
        <v>2640</v>
      </c>
      <c r="C567">
        <f t="shared" si="26"/>
        <v>1.7781138470726879E-10</v>
      </c>
    </row>
    <row r="568" spans="2:3">
      <c r="B568">
        <f t="shared" si="27"/>
        <v>2645</v>
      </c>
      <c r="C568">
        <f t="shared" si="26"/>
        <v>1.7781179984232E-10</v>
      </c>
    </row>
    <row r="569" spans="2:3">
      <c r="B569">
        <f t="shared" si="27"/>
        <v>2650</v>
      </c>
      <c r="C569">
        <f t="shared" si="26"/>
        <v>1.7781220805909162E-10</v>
      </c>
    </row>
    <row r="570" spans="2:3">
      <c r="B570">
        <f t="shared" si="27"/>
        <v>2655</v>
      </c>
      <c r="C570">
        <f t="shared" si="26"/>
        <v>1.7781260947287773E-10</v>
      </c>
    </row>
    <row r="571" spans="2:3">
      <c r="B571">
        <f t="shared" si="27"/>
        <v>2660</v>
      </c>
      <c r="C571">
        <f t="shared" si="26"/>
        <v>1.7781300419705092E-10</v>
      </c>
    </row>
    <row r="572" spans="2:3">
      <c r="B572">
        <f t="shared" si="27"/>
        <v>2665</v>
      </c>
      <c r="C572">
        <f t="shared" si="26"/>
        <v>1.7781339234309446E-10</v>
      </c>
    </row>
    <row r="573" spans="2:3">
      <c r="B573">
        <f t="shared" si="27"/>
        <v>2670</v>
      </c>
      <c r="C573">
        <f t="shared" si="26"/>
        <v>1.7781377402063373E-10</v>
      </c>
    </row>
    <row r="574" spans="2:3">
      <c r="B574">
        <f t="shared" si="27"/>
        <v>2675</v>
      </c>
      <c r="C574">
        <f t="shared" si="26"/>
        <v>1.7781414933746724E-10</v>
      </c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26"/>
  <sheetViews>
    <sheetView workbookViewId="0"/>
  </sheetViews>
  <sheetFormatPr baseColWidth="10" defaultRowHeight="15.75"/>
  <sheetData>
    <row r="1" spans="1:1">
      <c r="A1" s="31"/>
    </row>
    <row r="2" spans="1:1">
      <c r="A2" s="32" t="s">
        <v>33</v>
      </c>
    </row>
    <row r="3" spans="1:1">
      <c r="A3" s="33" t="s">
        <v>34</v>
      </c>
    </row>
    <row r="4" spans="1:1">
      <c r="A4" s="32"/>
    </row>
    <row r="5" spans="1:1">
      <c r="A5" s="32"/>
    </row>
    <row r="6" spans="1:1">
      <c r="A6" s="32"/>
    </row>
    <row r="7" spans="1:1">
      <c r="A7" s="32"/>
    </row>
    <row r="8" spans="1:1">
      <c r="A8" s="32"/>
    </row>
    <row r="9" spans="1:1">
      <c r="A9" s="32"/>
    </row>
    <row r="10" spans="1:1">
      <c r="A10" s="32"/>
    </row>
    <row r="11" spans="1:1">
      <c r="A11" s="32"/>
    </row>
    <row r="12" spans="1:1" ht="16.5">
      <c r="A12" s="34" t="s">
        <v>35</v>
      </c>
    </row>
    <row r="13" spans="1:1" ht="16.5">
      <c r="A13" s="34" t="s">
        <v>36</v>
      </c>
    </row>
    <row r="14" spans="1:1" ht="16.5">
      <c r="A14" s="34" t="s">
        <v>37</v>
      </c>
    </row>
    <row r="15" spans="1:1" ht="16.5">
      <c r="A15" s="34"/>
    </row>
    <row r="16" spans="1:1" ht="16.5">
      <c r="A16" s="34" t="s">
        <v>38</v>
      </c>
    </row>
    <row r="17" spans="1:1" ht="16.5">
      <c r="A17" s="34" t="s">
        <v>39</v>
      </c>
    </row>
    <row r="18" spans="1:1" ht="16.5">
      <c r="A18" s="34" t="s">
        <v>40</v>
      </c>
    </row>
    <row r="19" spans="1:1" ht="16.5">
      <c r="A19" s="34" t="s">
        <v>41</v>
      </c>
    </row>
    <row r="20" spans="1:1">
      <c r="A20" s="32"/>
    </row>
    <row r="21" spans="1:1">
      <c r="A21" s="35" t="s">
        <v>42</v>
      </c>
    </row>
    <row r="22" spans="1:1">
      <c r="A22" s="31"/>
    </row>
    <row r="23" spans="1:1">
      <c r="A23" s="33" t="s">
        <v>43</v>
      </c>
    </row>
    <row r="24" spans="1:1">
      <c r="A24" s="36" t="s">
        <v>44</v>
      </c>
    </row>
    <row r="25" spans="1:1">
      <c r="A25" s="33" t="s">
        <v>45</v>
      </c>
    </row>
    <row r="26" spans="1:1">
      <c r="A26" s="36" t="s">
        <v>46</v>
      </c>
    </row>
  </sheetData>
  <hyperlinks>
    <hyperlink ref="A21" r:id="rId1"/>
    <hyperlink ref="A26" r:id="rId2"/>
    <hyperlink ref="A24" r:id="rId3"/>
  </hyperlinks>
  <pageMargins left="0.7" right="0.7" top="0.78740157499999996" bottom="0.78740157499999996" header="0.3" footer="0.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sheetPr codeName="Tabelle3"/>
  <dimension ref="A1:DO518"/>
  <sheetViews>
    <sheetView zoomScale="139" zoomScaleNormal="139" workbookViewId="0">
      <selection activeCell="I43" sqref="I43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6" max="7" width="12.125" bestFit="1" customWidth="1"/>
    <col min="8" max="8" width="14.375" customWidth="1"/>
    <col min="9" max="9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  <c r="I7" t="s">
        <v>22</v>
      </c>
    </row>
    <row r="8" spans="1:119">
      <c r="A8" s="4"/>
      <c r="B8" s="5"/>
      <c r="C8" s="5"/>
      <c r="D8" s="5"/>
      <c r="E8" s="5"/>
      <c r="F8" s="5"/>
      <c r="G8" s="6"/>
      <c r="I8" t="s">
        <v>23</v>
      </c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470</v>
      </c>
      <c r="C11" s="13" t="s">
        <v>3</v>
      </c>
      <c r="D11">
        <v>470</v>
      </c>
      <c r="E11">
        <v>470</v>
      </c>
      <c r="F11">
        <v>470</v>
      </c>
      <c r="G11">
        <v>470</v>
      </c>
      <c r="H11">
        <v>470</v>
      </c>
      <c r="I11">
        <v>470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 t="s">
        <v>4</v>
      </c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 t="s">
        <v>4</v>
      </c>
      <c r="D13" s="13">
        <f>1/180</f>
        <v>5.5555555555555558E-3</v>
      </c>
      <c r="E13" s="13">
        <f t="shared" ref="E13:I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 t="s">
        <v>5</v>
      </c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 t="s">
        <v>6</v>
      </c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 ht="23.25">
      <c r="A16" t="s">
        <v>1</v>
      </c>
      <c r="B16" s="13">
        <v>0.9</v>
      </c>
      <c r="C16" s="14" t="s">
        <v>27</v>
      </c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 t="s">
        <v>5</v>
      </c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 t="s">
        <v>5</v>
      </c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 t="s">
        <v>5</v>
      </c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 ht="23.25">
      <c r="A20" s="15" t="s">
        <v>2</v>
      </c>
      <c r="B20">
        <f>1.37*10^-10</f>
        <v>1.3700000000000002E-10</v>
      </c>
      <c r="C20" s="14" t="s">
        <v>9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10</v>
      </c>
      <c r="B21" s="13">
        <v>0</v>
      </c>
      <c r="C21" s="13" t="s">
        <v>8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13">
        <v>0</v>
      </c>
      <c r="C22" s="13" t="s">
        <v>7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10</v>
      </c>
      <c r="B23" s="13">
        <v>0</v>
      </c>
      <c r="C23" s="13" t="s">
        <v>7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13">
        <v>0</v>
      </c>
      <c r="C24" s="13" t="s">
        <v>7</v>
      </c>
      <c r="I24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 s="13">
        <f>2*10^-10</f>
        <v>2.0000000000000001E-10</v>
      </c>
      <c r="C25" s="13" t="s">
        <v>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10</v>
      </c>
      <c r="B26">
        <f>2*10^-10</f>
        <v>2.0000000000000001E-10</v>
      </c>
      <c r="C26" s="13" t="s">
        <v>5</v>
      </c>
      <c r="D26">
        <f>- 1.6666666666667*10^-12</f>
        <v>-1.6666666666667001E-12</v>
      </c>
      <c r="E26">
        <v>0</v>
      </c>
      <c r="F26">
        <v>0</v>
      </c>
      <c r="G26">
        <v>0</v>
      </c>
      <c r="H26">
        <v>0</v>
      </c>
      <c r="I26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13">
        <v>0</v>
      </c>
      <c r="C27" s="21" t="s">
        <v>32</v>
      </c>
      <c r="D27">
        <v>0</v>
      </c>
      <c r="E27">
        <v>0</v>
      </c>
      <c r="F27">
        <v>0</v>
      </c>
      <c r="G27" s="19">
        <f>1*10^-5*0.5</f>
        <v>5.0000000000000004E-6</v>
      </c>
      <c r="H27">
        <v>0</v>
      </c>
      <c r="I27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10</v>
      </c>
      <c r="B28" s="13">
        <v>0</v>
      </c>
      <c r="C28" s="21" t="s">
        <v>32</v>
      </c>
      <c r="D28">
        <v>0</v>
      </c>
      <c r="E28">
        <v>0</v>
      </c>
      <c r="F28" s="19">
        <f>0.5*5.55555555555555*10^-8</f>
        <v>2.7777777777777751E-8</v>
      </c>
      <c r="G28">
        <v>0</v>
      </c>
      <c r="H28" s="19">
        <f>0.5*-5.55555555555555*10^-8</f>
        <v>-2.7777777777777751E-8</v>
      </c>
      <c r="I28" s="13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24</v>
      </c>
      <c r="B30" s="22">
        <v>0</v>
      </c>
      <c r="C30" s="11"/>
      <c r="D30" s="22">
        <v>1</v>
      </c>
      <c r="E30" s="22">
        <v>2</v>
      </c>
      <c r="F30" s="22">
        <v>3</v>
      </c>
      <c r="G30" s="22">
        <v>4</v>
      </c>
      <c r="H30" s="22">
        <v>5</v>
      </c>
      <c r="I30" s="22">
        <v>6</v>
      </c>
      <c r="J30" s="22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13</v>
      </c>
      <c r="B31">
        <v>0</v>
      </c>
      <c r="D31">
        <v>600</v>
      </c>
      <c r="E31">
        <v>720</v>
      </c>
      <c r="F31">
        <v>1020</v>
      </c>
      <c r="G31">
        <v>1200</v>
      </c>
      <c r="H31" s="19">
        <v>1500</v>
      </c>
      <c r="I31" s="19">
        <v>1680</v>
      </c>
      <c r="J31">
        <v>1860</v>
      </c>
    </row>
    <row r="32" spans="1:119">
      <c r="A32" s="10" t="s">
        <v>14</v>
      </c>
      <c r="B32">
        <f>B13*(1+B14-B12*B18*B16*B15)</f>
        <v>3.3611111111111112E-3</v>
      </c>
      <c r="D32">
        <f>D13*(1+D14-D12*D18*D16*D15)</f>
        <v>3.3611111111111112E-3</v>
      </c>
      <c r="E32">
        <f t="shared" ref="E32:I32" si="1">E13*(1+E14-E12*E18*E16*E15)</f>
        <v>3.3611111111111112E-3</v>
      </c>
      <c r="F32">
        <f t="shared" si="1"/>
        <v>3.3611111111111112E-3</v>
      </c>
      <c r="G32">
        <f t="shared" si="1"/>
        <v>3.3611111111111112E-3</v>
      </c>
      <c r="H32">
        <f t="shared" si="1"/>
        <v>3.3611111111111112E-3</v>
      </c>
      <c r="I32">
        <f t="shared" si="1"/>
        <v>3.3611111111111112E-3</v>
      </c>
    </row>
    <row r="33" spans="1:9">
      <c r="A33" s="10" t="s">
        <v>11</v>
      </c>
      <c r="B33">
        <f>1/B11*(B20+B22*B24*B15+(1-B12)*(B25+B27)*B19*B17*B15)</f>
        <v>4.6382978723404258E-13</v>
      </c>
      <c r="D33">
        <f t="shared" ref="D33:I33" si="2">1/D11*(D20+D22*D24*D15+(1-D12)*(D25+D27)*D19*D17*D15)</f>
        <v>0</v>
      </c>
      <c r="E33">
        <f t="shared" si="2"/>
        <v>0</v>
      </c>
      <c r="F33">
        <f t="shared" si="2"/>
        <v>0</v>
      </c>
      <c r="G33">
        <f t="shared" si="2"/>
        <v>4.3085106382978728E-9</v>
      </c>
      <c r="H33">
        <f t="shared" si="2"/>
        <v>0</v>
      </c>
      <c r="I33">
        <f t="shared" si="2"/>
        <v>0</v>
      </c>
    </row>
    <row r="34" spans="1:9">
      <c r="A34" s="10" t="s">
        <v>12</v>
      </c>
      <c r="B34">
        <f>1/B11*(B21+B23*B24*B15+(1-B12)*(B26+B28)*B19*B17*B15)</f>
        <v>1.7234042553191492E-13</v>
      </c>
      <c r="D34">
        <f t="shared" ref="D34:I34" si="3">1/D11*(D21+D23*D24*D15+(1-D12)*(D26+D28)*D19*D17*D15)</f>
        <v>-1.4361702127659863E-15</v>
      </c>
      <c r="E34">
        <f t="shared" si="3"/>
        <v>0</v>
      </c>
      <c r="F34">
        <f t="shared" si="3"/>
        <v>2.3936170212765936E-11</v>
      </c>
      <c r="G34">
        <f t="shared" si="3"/>
        <v>0</v>
      </c>
      <c r="H34">
        <f t="shared" si="3"/>
        <v>-2.3936170212765936E-11</v>
      </c>
      <c r="I34">
        <f t="shared" si="3"/>
        <v>0</v>
      </c>
    </row>
    <row r="35" spans="1:9" ht="23.25">
      <c r="A35" s="10" t="s">
        <v>15</v>
      </c>
      <c r="B35">
        <f>0.1*10^-9</f>
        <v>1.0000000000000002E-10</v>
      </c>
      <c r="C35" s="14" t="s">
        <v>16</v>
      </c>
      <c r="D35">
        <f>C158</f>
        <v>1.7672979210779697E-8</v>
      </c>
      <c r="E35">
        <f>C182</f>
        <v>1.1798049668639816E-8</v>
      </c>
      <c r="F35">
        <f>C242</f>
        <v>4.3042413720730384E-9</v>
      </c>
      <c r="G35">
        <f>C278</f>
        <v>3.2244616562055374E-7</v>
      </c>
      <c r="H35">
        <f>C338</f>
        <v>9.3184733691242632E-7</v>
      </c>
      <c r="I35">
        <f>C372</f>
        <v>2.3782163386602966E-7</v>
      </c>
    </row>
    <row r="36" spans="1:9">
      <c r="A36" s="10" t="s">
        <v>19</v>
      </c>
      <c r="B36">
        <f>B35-(1/B32)*(B33-B34/B32)</f>
        <v>1.5217324563634332E-8</v>
      </c>
      <c r="D36">
        <f>D35-(1/D32)*(D33-D34/D32)</f>
        <v>1.7545851514874723E-8</v>
      </c>
      <c r="E36">
        <f t="shared" ref="E36:H36" si="4">E35-(1/E32)*(E33-E34/E32)</f>
        <v>1.1798049668639816E-8</v>
      </c>
      <c r="F36">
        <f t="shared" si="4"/>
        <v>2.1230991731215881E-6</v>
      </c>
      <c r="G36">
        <f t="shared" si="4"/>
        <v>-9.5942476808790437E-7</v>
      </c>
      <c r="H36">
        <f t="shared" si="4"/>
        <v>-1.1869475948370889E-6</v>
      </c>
      <c r="I36">
        <f>I35-(1/I32)*(I33-I34/I32)</f>
        <v>2.3782163386602966E-7</v>
      </c>
    </row>
    <row r="37" spans="1:9">
      <c r="A37" s="17" t="s">
        <v>20</v>
      </c>
      <c r="B37" s="17" t="s">
        <v>17</v>
      </c>
      <c r="C37" s="17" t="s">
        <v>18</v>
      </c>
      <c r="D37" s="17" t="s">
        <v>21</v>
      </c>
    </row>
    <row r="38" spans="1:9">
      <c r="A38">
        <f>B38/60</f>
        <v>0</v>
      </c>
      <c r="B38" s="16">
        <v>0</v>
      </c>
      <c r="C38" s="16">
        <f>B35</f>
        <v>1.0000000000000002E-10</v>
      </c>
      <c r="D38">
        <f>C38*10^9</f>
        <v>0.10000000000000002</v>
      </c>
    </row>
    <row r="39" spans="1:9">
      <c r="A39">
        <f t="shared" ref="A39:A102" si="5">B39/60</f>
        <v>8.3333333333333329E-2</v>
      </c>
      <c r="B39">
        <f>B38+J31/372</f>
        <v>5</v>
      </c>
      <c r="C39">
        <f>$B$36*EXP(-$B$32*B39)+(1/$B$32)*($B$33+$B$34*(B39-1/$B$32))</f>
        <v>1.0277549538744625E-10</v>
      </c>
      <c r="D39">
        <f t="shared" ref="D39:D102" si="6">C39*10^9</f>
        <v>0.10277549538744625</v>
      </c>
    </row>
    <row r="40" spans="1:9">
      <c r="A40">
        <f t="shared" si="5"/>
        <v>0.16666666666666666</v>
      </c>
      <c r="B40">
        <f>B39+$J$31/372</f>
        <v>10</v>
      </c>
      <c r="C40">
        <f t="shared" ref="C40:C103" si="7">$B$36*EXP(-$B$32*B40)+(1/$B$32)*($B$33+$B$34*(B40-1/$B$32))</f>
        <v>1.0977724592162731E-10</v>
      </c>
      <c r="D40">
        <f t="shared" si="6"/>
        <v>0.10977724592162731</v>
      </c>
    </row>
    <row r="41" spans="1:9">
      <c r="A41">
        <f t="shared" si="5"/>
        <v>0.25</v>
      </c>
      <c r="B41">
        <f>B40+$J$31/372</f>
        <v>15</v>
      </c>
      <c r="C41">
        <f t="shared" si="7"/>
        <v>1.2093482051132033E-10</v>
      </c>
      <c r="D41">
        <f t="shared" si="6"/>
        <v>0.12093482051132033</v>
      </c>
    </row>
    <row r="42" spans="1:9">
      <c r="A42">
        <f t="shared" si="5"/>
        <v>0.33333333333333331</v>
      </c>
      <c r="B42">
        <f t="shared" ref="B42:B105" si="8">B41+$J$31/372</f>
        <v>20</v>
      </c>
      <c r="C42">
        <f t="shared" si="7"/>
        <v>1.361789618085826E-10</v>
      </c>
      <c r="D42">
        <f t="shared" si="6"/>
        <v>0.1361789618085826</v>
      </c>
    </row>
    <row r="43" spans="1:9">
      <c r="A43">
        <f t="shared" si="5"/>
        <v>0.41666666666666669</v>
      </c>
      <c r="B43">
        <f t="shared" si="8"/>
        <v>25</v>
      </c>
      <c r="C43">
        <f>$B$36*EXP(-$B$32*B43)+(1/$B$32)*($B$33+$B$34*(B43-1/$B$32))</f>
        <v>1.5544156664818247E-10</v>
      </c>
      <c r="D43">
        <f t="shared" si="6"/>
        <v>0.15544156664818248</v>
      </c>
    </row>
    <row r="44" spans="1:9">
      <c r="A44">
        <f t="shared" si="5"/>
        <v>0.5</v>
      </c>
      <c r="B44">
        <f t="shared" si="8"/>
        <v>30</v>
      </c>
      <c r="C44">
        <f t="shared" si="7"/>
        <v>1.7865566681298666E-10</v>
      </c>
      <c r="D44">
        <f t="shared" si="6"/>
        <v>0.17865566681298667</v>
      </c>
    </row>
    <row r="45" spans="1:9">
      <c r="A45">
        <f t="shared" si="5"/>
        <v>0.58333333333333337</v>
      </c>
      <c r="B45">
        <f t="shared" si="8"/>
        <v>35</v>
      </c>
      <c r="C45">
        <f t="shared" si="7"/>
        <v>2.0575541011989977E-10</v>
      </c>
      <c r="D45">
        <f t="shared" si="6"/>
        <v>0.20575541011989978</v>
      </c>
    </row>
    <row r="46" spans="1:9">
      <c r="A46">
        <f t="shared" si="5"/>
        <v>0.66666666666666663</v>
      </c>
      <c r="B46">
        <f t="shared" si="8"/>
        <v>40</v>
      </c>
      <c r="C46">
        <f t="shared" si="7"/>
        <v>2.3667604182101764E-10</v>
      </c>
      <c r="D46">
        <f t="shared" si="6"/>
        <v>0.23667604182101765</v>
      </c>
    </row>
    <row r="47" spans="1:9">
      <c r="A47">
        <f t="shared" si="5"/>
        <v>0.75</v>
      </c>
      <c r="B47">
        <f t="shared" si="8"/>
        <v>45</v>
      </c>
      <c r="C47">
        <f t="shared" si="7"/>
        <v>2.7135388631472514E-10</v>
      </c>
      <c r="D47">
        <f t="shared" si="6"/>
        <v>0.27135388631472512</v>
      </c>
    </row>
    <row r="48" spans="1:9">
      <c r="A48">
        <f t="shared" si="5"/>
        <v>0.83333333333333337</v>
      </c>
      <c r="B48">
        <f t="shared" si="8"/>
        <v>50</v>
      </c>
      <c r="C48">
        <f t="shared" si="7"/>
        <v>3.0972632916157874E-10</v>
      </c>
      <c r="D48">
        <f t="shared" si="6"/>
        <v>0.30972632916157872</v>
      </c>
    </row>
    <row r="49" spans="1:4">
      <c r="A49">
        <f t="shared" si="5"/>
        <v>0.91666666666666663</v>
      </c>
      <c r="B49">
        <f t="shared" si="8"/>
        <v>55</v>
      </c>
      <c r="C49">
        <f t="shared" si="7"/>
        <v>3.5173179939990625E-10</v>
      </c>
      <c r="D49">
        <f t="shared" si="6"/>
        <v>0.35173179939990623</v>
      </c>
    </row>
    <row r="50" spans="1:4">
      <c r="A50">
        <f t="shared" si="5"/>
        <v>1</v>
      </c>
      <c r="B50">
        <f t="shared" si="8"/>
        <v>60</v>
      </c>
      <c r="C50">
        <f t="shared" si="7"/>
        <v>3.973097521561212E-10</v>
      </c>
      <c r="D50">
        <f t="shared" si="6"/>
        <v>0.39730975215612119</v>
      </c>
    </row>
    <row r="51" spans="1:4">
      <c r="A51">
        <f t="shared" si="5"/>
        <v>1.0833333333333333</v>
      </c>
      <c r="B51">
        <f t="shared" si="8"/>
        <v>65</v>
      </c>
      <c r="C51">
        <f t="shared" si="7"/>
        <v>4.4640065154481173E-10</v>
      </c>
      <c r="D51">
        <f t="shared" si="6"/>
        <v>0.44640065154481173</v>
      </c>
    </row>
    <row r="52" spans="1:4">
      <c r="A52">
        <f t="shared" si="5"/>
        <v>1.1666666666666667</v>
      </c>
      <c r="B52">
        <f t="shared" si="8"/>
        <v>70</v>
      </c>
      <c r="C52">
        <f t="shared" si="7"/>
        <v>4.9894595385383796E-10</v>
      </c>
      <c r="D52">
        <f t="shared" si="6"/>
        <v>0.49894595385383794</v>
      </c>
    </row>
    <row r="53" spans="1:4">
      <c r="A53">
        <f t="shared" si="5"/>
        <v>1.25</v>
      </c>
      <c r="B53">
        <f t="shared" si="8"/>
        <v>75</v>
      </c>
      <c r="C53">
        <f t="shared" si="7"/>
        <v>5.5488809100963174E-10</v>
      </c>
      <c r="D53">
        <f t="shared" si="6"/>
        <v>0.55488809100963177</v>
      </c>
    </row>
    <row r="54" spans="1:4">
      <c r="A54">
        <f t="shared" si="5"/>
        <v>1.3333333333333333</v>
      </c>
      <c r="B54">
        <f t="shared" si="8"/>
        <v>80</v>
      </c>
      <c r="C54">
        <f t="shared" si="7"/>
        <v>6.141704543180502E-10</v>
      </c>
      <c r="D54">
        <f t="shared" si="6"/>
        <v>0.61417045431805017</v>
      </c>
    </row>
    <row r="55" spans="1:4">
      <c r="A55">
        <f t="shared" si="5"/>
        <v>1.4166666666666667</v>
      </c>
      <c r="B55">
        <f t="shared" si="8"/>
        <v>85</v>
      </c>
      <c r="C55">
        <f t="shared" si="7"/>
        <v>6.7673737847619868E-10</v>
      </c>
      <c r="D55">
        <f t="shared" si="6"/>
        <v>0.67673737847619864</v>
      </c>
    </row>
    <row r="56" spans="1:4">
      <c r="A56">
        <f t="shared" si="5"/>
        <v>1.5</v>
      </c>
      <c r="B56">
        <f t="shared" si="8"/>
        <v>90</v>
      </c>
      <c r="C56">
        <f t="shared" si="7"/>
        <v>7.4253412585067874E-10</v>
      </c>
      <c r="D56">
        <f t="shared" si="6"/>
        <v>0.74253412585067868</v>
      </c>
    </row>
    <row r="57" spans="1:4">
      <c r="A57">
        <f t="shared" si="5"/>
        <v>1.5833333333333333</v>
      </c>
      <c r="B57">
        <f t="shared" si="8"/>
        <v>95</v>
      </c>
      <c r="C57">
        <f t="shared" si="7"/>
        <v>8.1150687101787691E-10</v>
      </c>
      <c r="D57">
        <f t="shared" si="6"/>
        <v>0.81150687101787689</v>
      </c>
    </row>
    <row r="58" spans="1:4">
      <c r="A58">
        <f t="shared" si="5"/>
        <v>1.6666666666666667</v>
      </c>
      <c r="B58">
        <f t="shared" si="8"/>
        <v>100</v>
      </c>
      <c r="C58">
        <f t="shared" si="7"/>
        <v>8.8360268556185581E-10</v>
      </c>
      <c r="D58">
        <f t="shared" si="6"/>
        <v>0.88360268556185584</v>
      </c>
    </row>
    <row r="59" spans="1:4">
      <c r="A59">
        <f t="shared" si="5"/>
        <v>1.75</v>
      </c>
      <c r="B59">
        <f t="shared" si="8"/>
        <v>105</v>
      </c>
      <c r="C59">
        <f t="shared" si="7"/>
        <v>9.5876952312560071E-10</v>
      </c>
      <c r="D59">
        <f t="shared" si="6"/>
        <v>0.95876952312560071</v>
      </c>
    </row>
    <row r="60" spans="1:4">
      <c r="A60">
        <f t="shared" si="5"/>
        <v>1.8333333333333333</v>
      </c>
      <c r="B60">
        <f t="shared" si="8"/>
        <v>110</v>
      </c>
      <c r="C60">
        <f t="shared" si="7"/>
        <v>1.0369562047114129E-9</v>
      </c>
      <c r="D60">
        <f t="shared" si="6"/>
        <v>1.0369562047114129</v>
      </c>
    </row>
    <row r="61" spans="1:4">
      <c r="A61">
        <f t="shared" si="5"/>
        <v>1.9166666666666667</v>
      </c>
      <c r="B61">
        <f t="shared" si="8"/>
        <v>115</v>
      </c>
      <c r="C61">
        <f t="shared" si="7"/>
        <v>1.1181124042262311E-9</v>
      </c>
      <c r="D61">
        <f t="shared" si="6"/>
        <v>1.1181124042262311</v>
      </c>
    </row>
    <row r="62" spans="1:4">
      <c r="A62">
        <f t="shared" si="5"/>
        <v>2</v>
      </c>
      <c r="B62">
        <f t="shared" si="8"/>
        <v>120</v>
      </c>
      <c r="C62">
        <f t="shared" si="7"/>
        <v>1.2021886342678746E-9</v>
      </c>
      <c r="D62">
        <f t="shared" si="6"/>
        <v>1.2021886342678747</v>
      </c>
    </row>
    <row r="63" spans="1:4">
      <c r="A63">
        <f t="shared" si="5"/>
        <v>2.0833333333333335</v>
      </c>
      <c r="B63">
        <f t="shared" si="8"/>
        <v>125</v>
      </c>
      <c r="C63">
        <f t="shared" si="7"/>
        <v>1.2891362321481574E-9</v>
      </c>
      <c r="D63">
        <f t="shared" si="6"/>
        <v>1.2891362321481574</v>
      </c>
    </row>
    <row r="64" spans="1:4">
      <c r="A64">
        <f t="shared" si="5"/>
        <v>2.1666666666666665</v>
      </c>
      <c r="B64">
        <f t="shared" si="8"/>
        <v>130</v>
      </c>
      <c r="C64">
        <f t="shared" si="7"/>
        <v>1.3789073461489115E-9</v>
      </c>
      <c r="D64">
        <f t="shared" si="6"/>
        <v>1.3789073461489114</v>
      </c>
    </row>
    <row r="65" spans="1:4">
      <c r="A65">
        <f t="shared" si="5"/>
        <v>2.25</v>
      </c>
      <c r="B65">
        <f t="shared" si="8"/>
        <v>135</v>
      </c>
      <c r="C65">
        <f t="shared" si="7"/>
        <v>1.4714549220070722E-9</v>
      </c>
      <c r="D65">
        <f t="shared" si="6"/>
        <v>1.4714549220070723</v>
      </c>
    </row>
    <row r="66" spans="1:4">
      <c r="A66">
        <f t="shared" si="5"/>
        <v>2.3333333333333335</v>
      </c>
      <c r="B66">
        <f t="shared" si="8"/>
        <v>140</v>
      </c>
      <c r="C66">
        <f t="shared" si="7"/>
        <v>1.5667326896249805E-9</v>
      </c>
      <c r="D66">
        <f t="shared" si="6"/>
        <v>1.5667326896249805</v>
      </c>
    </row>
    <row r="67" spans="1:4">
      <c r="A67">
        <f t="shared" si="5"/>
        <v>2.4166666666666665</v>
      </c>
      <c r="B67">
        <f t="shared" si="8"/>
        <v>145</v>
      </c>
      <c r="C67">
        <f t="shared" si="7"/>
        <v>1.6646951500021738E-9</v>
      </c>
      <c r="D67">
        <f t="shared" si="6"/>
        <v>1.6646951500021738</v>
      </c>
    </row>
    <row r="68" spans="1:4">
      <c r="A68">
        <f t="shared" si="5"/>
        <v>2.5</v>
      </c>
      <c r="B68">
        <f t="shared" si="8"/>
        <v>150</v>
      </c>
      <c r="C68">
        <f t="shared" si="7"/>
        <v>1.7652975623849395E-9</v>
      </c>
      <c r="D68">
        <f t="shared" si="6"/>
        <v>1.7652975623849396</v>
      </c>
    </row>
    <row r="69" spans="1:4">
      <c r="A69">
        <f t="shared" si="5"/>
        <v>2.5833333333333335</v>
      </c>
      <c r="B69">
        <f t="shared" si="8"/>
        <v>155</v>
      </c>
      <c r="C69">
        <f t="shared" si="7"/>
        <v>1.868495931630039E-9</v>
      </c>
      <c r="D69">
        <f t="shared" si="6"/>
        <v>1.8684959316300389</v>
      </c>
    </row>
    <row r="70" spans="1:4">
      <c r="A70">
        <f t="shared" si="5"/>
        <v>2.6666666666666665</v>
      </c>
      <c r="B70">
        <f t="shared" si="8"/>
        <v>160</v>
      </c>
      <c r="C70">
        <f t="shared" si="7"/>
        <v>1.9742469957790166E-9</v>
      </c>
      <c r="D70">
        <f t="shared" si="6"/>
        <v>1.9742469957790165</v>
      </c>
    </row>
    <row r="71" spans="1:4">
      <c r="A71">
        <f t="shared" si="5"/>
        <v>2.75</v>
      </c>
      <c r="B71">
        <f t="shared" si="8"/>
        <v>165</v>
      </c>
      <c r="C71">
        <f t="shared" si="7"/>
        <v>2.0825082138395769E-9</v>
      </c>
      <c r="D71">
        <f t="shared" si="6"/>
        <v>2.082508213839577</v>
      </c>
    </row>
    <row r="72" spans="1:4">
      <c r="A72">
        <f t="shared" si="5"/>
        <v>2.8333333333333335</v>
      </c>
      <c r="B72">
        <f t="shared" si="8"/>
        <v>170</v>
      </c>
      <c r="C72">
        <f t="shared" si="7"/>
        <v>2.1932377537705836E-9</v>
      </c>
      <c r="D72">
        <f t="shared" si="6"/>
        <v>2.1932377537705836</v>
      </c>
    </row>
    <row r="73" spans="1:4">
      <c r="A73">
        <f t="shared" si="5"/>
        <v>2.9166666666666665</v>
      </c>
      <c r="B73">
        <f t="shared" si="8"/>
        <v>175</v>
      </c>
      <c r="C73">
        <f t="shared" si="7"/>
        <v>2.3063944806673094E-9</v>
      </c>
      <c r="D73">
        <f t="shared" si="6"/>
        <v>2.3063944806673096</v>
      </c>
    </row>
    <row r="74" spans="1:4">
      <c r="A74">
        <f t="shared" si="5"/>
        <v>3</v>
      </c>
      <c r="B74">
        <f t="shared" si="8"/>
        <v>180</v>
      </c>
      <c r="C74">
        <f t="shared" si="7"/>
        <v>2.42193794514355E-9</v>
      </c>
      <c r="D74">
        <f t="shared" si="6"/>
        <v>2.4219379451435499</v>
      </c>
    </row>
    <row r="75" spans="1:4">
      <c r="A75">
        <f t="shared" si="5"/>
        <v>3.0833333333333335</v>
      </c>
      <c r="B75">
        <f t="shared" si="8"/>
        <v>185</v>
      </c>
      <c r="C75">
        <f t="shared" si="7"/>
        <v>2.5398283719073919E-9</v>
      </c>
      <c r="D75">
        <f t="shared" si="6"/>
        <v>2.539828371907392</v>
      </c>
    </row>
    <row r="76" spans="1:4">
      <c r="A76">
        <f t="shared" si="5"/>
        <v>3.1666666666666665</v>
      </c>
      <c r="B76">
        <f t="shared" si="8"/>
        <v>190</v>
      </c>
      <c r="C76">
        <f t="shared" si="7"/>
        <v>2.6600266485273204E-9</v>
      </c>
      <c r="D76">
        <f t="shared" si="6"/>
        <v>2.6600266485273205</v>
      </c>
    </row>
    <row r="77" spans="1:4">
      <c r="A77">
        <f t="shared" si="5"/>
        <v>3.25</v>
      </c>
      <c r="B77">
        <f t="shared" si="8"/>
        <v>195</v>
      </c>
      <c r="C77">
        <f t="shared" si="7"/>
        <v>2.7824943143855751E-9</v>
      </c>
      <c r="D77">
        <f t="shared" si="6"/>
        <v>2.7824943143855752</v>
      </c>
    </row>
    <row r="78" spans="1:4">
      <c r="A78">
        <f t="shared" si="5"/>
        <v>3.3333333333333335</v>
      </c>
      <c r="B78">
        <f t="shared" si="8"/>
        <v>200</v>
      </c>
      <c r="C78">
        <f t="shared" si="7"/>
        <v>2.907193549815593E-9</v>
      </c>
      <c r="D78">
        <f t="shared" si="6"/>
        <v>2.907193549815593</v>
      </c>
    </row>
    <row r="79" spans="1:4">
      <c r="A79">
        <f t="shared" si="5"/>
        <v>3.4166666666666665</v>
      </c>
      <c r="B79">
        <f t="shared" si="8"/>
        <v>205</v>
      </c>
      <c r="C79">
        <f t="shared" si="7"/>
        <v>3.0340871654204661E-9</v>
      </c>
      <c r="D79">
        <f t="shared" si="6"/>
        <v>3.0340871654204662</v>
      </c>
    </row>
    <row r="80" spans="1:4">
      <c r="A80">
        <f t="shared" si="5"/>
        <v>3.5</v>
      </c>
      <c r="B80">
        <f t="shared" si="8"/>
        <v>210</v>
      </c>
      <c r="C80">
        <f t="shared" si="7"/>
        <v>3.1631385915694201E-9</v>
      </c>
      <c r="D80">
        <f t="shared" si="6"/>
        <v>3.1631385915694201</v>
      </c>
    </row>
    <row r="81" spans="1:4">
      <c r="A81">
        <f t="shared" si="5"/>
        <v>3.5833333333333335</v>
      </c>
      <c r="B81">
        <f t="shared" si="8"/>
        <v>215</v>
      </c>
      <c r="C81">
        <f t="shared" si="7"/>
        <v>3.2943118680693259E-9</v>
      </c>
      <c r="D81">
        <f t="shared" si="6"/>
        <v>3.2943118680693257</v>
      </c>
    </row>
    <row r="82" spans="1:4">
      <c r="A82">
        <f t="shared" si="5"/>
        <v>3.6666666666666665</v>
      </c>
      <c r="B82">
        <f t="shared" si="8"/>
        <v>220</v>
      </c>
      <c r="C82">
        <f t="shared" si="7"/>
        <v>3.4275716340083522E-9</v>
      </c>
      <c r="D82">
        <f t="shared" si="6"/>
        <v>3.4275716340083524</v>
      </c>
    </row>
    <row r="83" spans="1:4">
      <c r="A83">
        <f t="shared" si="5"/>
        <v>3.75</v>
      </c>
      <c r="B83">
        <f t="shared" si="8"/>
        <v>225</v>
      </c>
      <c r="C83">
        <f t="shared" si="7"/>
        <v>3.5628831177688551E-9</v>
      </c>
      <c r="D83">
        <f t="shared" si="6"/>
        <v>3.5628831177688549</v>
      </c>
    </row>
    <row r="84" spans="1:4">
      <c r="A84">
        <f t="shared" si="5"/>
        <v>3.8333333333333335</v>
      </c>
      <c r="B84">
        <f t="shared" si="8"/>
        <v>230</v>
      </c>
      <c r="C84">
        <f t="shared" si="7"/>
        <v>3.7002121272067155E-9</v>
      </c>
      <c r="D84">
        <f t="shared" si="6"/>
        <v>3.7002121272067154</v>
      </c>
    </row>
    <row r="85" spans="1:4">
      <c r="A85">
        <f t="shared" si="5"/>
        <v>3.9166666666666665</v>
      </c>
      <c r="B85">
        <f t="shared" si="8"/>
        <v>235</v>
      </c>
      <c r="C85">
        <f t="shared" si="7"/>
        <v>3.8395250399943438E-9</v>
      </c>
      <c r="D85">
        <f t="shared" si="6"/>
        <v>3.8395250399943439</v>
      </c>
    </row>
    <row r="86" spans="1:4">
      <c r="A86">
        <f t="shared" si="5"/>
        <v>4</v>
      </c>
      <c r="B86">
        <f t="shared" si="8"/>
        <v>240</v>
      </c>
      <c r="C86">
        <f t="shared" si="7"/>
        <v>3.9807887941246071E-9</v>
      </c>
      <c r="D86">
        <f t="shared" si="6"/>
        <v>3.980788794124607</v>
      </c>
    </row>
    <row r="87" spans="1:4">
      <c r="A87">
        <f t="shared" si="5"/>
        <v>4.083333333333333</v>
      </c>
      <c r="B87">
        <f t="shared" si="8"/>
        <v>245</v>
      </c>
      <c r="C87">
        <f t="shared" si="7"/>
        <v>4.1239708785730129E-9</v>
      </c>
      <c r="D87">
        <f t="shared" si="6"/>
        <v>4.1239708785730125</v>
      </c>
    </row>
    <row r="88" spans="1:4">
      <c r="A88">
        <f t="shared" si="5"/>
        <v>4.166666666666667</v>
      </c>
      <c r="B88">
        <f t="shared" si="8"/>
        <v>250</v>
      </c>
      <c r="C88">
        <f t="shared" si="7"/>
        <v>4.2690393241155253E-9</v>
      </c>
      <c r="D88">
        <f t="shared" si="6"/>
        <v>4.2690393241155249</v>
      </c>
    </row>
    <row r="89" spans="1:4">
      <c r="A89">
        <f t="shared" si="5"/>
        <v>4.25</v>
      </c>
      <c r="B89">
        <f t="shared" si="8"/>
        <v>255</v>
      </c>
      <c r="C89">
        <f t="shared" si="7"/>
        <v>4.4159626942993774E-9</v>
      </c>
      <c r="D89">
        <f t="shared" si="6"/>
        <v>4.4159626942993775</v>
      </c>
    </row>
    <row r="90" spans="1:4">
      <c r="A90">
        <f t="shared" si="5"/>
        <v>4.333333333333333</v>
      </c>
      <c r="B90">
        <f t="shared" si="8"/>
        <v>260</v>
      </c>
      <c r="C90">
        <f t="shared" si="7"/>
        <v>4.5647100765643686E-9</v>
      </c>
      <c r="D90">
        <f t="shared" si="6"/>
        <v>4.5647100765643689</v>
      </c>
    </row>
    <row r="91" spans="1:4">
      <c r="A91">
        <f t="shared" si="5"/>
        <v>4.416666666666667</v>
      </c>
      <c r="B91">
        <f t="shared" si="8"/>
        <v>265</v>
      </c>
      <c r="C91">
        <f t="shared" si="7"/>
        <v>4.7152510735121392E-9</v>
      </c>
      <c r="D91">
        <f t="shared" si="6"/>
        <v>4.7152510735121389</v>
      </c>
    </row>
    <row r="92" spans="1:4">
      <c r="A92">
        <f t="shared" si="5"/>
        <v>4.5</v>
      </c>
      <c r="B92">
        <f t="shared" si="8"/>
        <v>270</v>
      </c>
      <c r="C92">
        <f t="shared" si="7"/>
        <v>4.8675557943209171E-9</v>
      </c>
      <c r="D92">
        <f t="shared" si="6"/>
        <v>4.8675557943209169</v>
      </c>
    </row>
    <row r="93" spans="1:4">
      <c r="A93">
        <f t="shared" si="5"/>
        <v>4.583333333333333</v>
      </c>
      <c r="B93">
        <f t="shared" si="8"/>
        <v>275</v>
      </c>
      <c r="C93">
        <f t="shared" si="7"/>
        <v>5.0215948463033614E-9</v>
      </c>
      <c r="D93">
        <f t="shared" si="6"/>
        <v>5.0215948463033611</v>
      </c>
    </row>
    <row r="94" spans="1:4">
      <c r="A94">
        <f t="shared" si="5"/>
        <v>4.666666666666667</v>
      </c>
      <c r="B94">
        <f t="shared" si="8"/>
        <v>280</v>
      </c>
      <c r="C94">
        <f t="shared" si="7"/>
        <v>5.1773393266050886E-9</v>
      </c>
      <c r="D94">
        <f t="shared" si="6"/>
        <v>5.1773393266050887</v>
      </c>
    </row>
    <row r="95" spans="1:4">
      <c r="A95">
        <f t="shared" si="5"/>
        <v>4.75</v>
      </c>
      <c r="B95">
        <f t="shared" si="8"/>
        <v>285</v>
      </c>
      <c r="C95">
        <f t="shared" si="7"/>
        <v>5.3347608140415317E-9</v>
      </c>
      <c r="D95">
        <f t="shared" si="6"/>
        <v>5.3347608140415312</v>
      </c>
    </row>
    <row r="96" spans="1:4">
      <c r="A96">
        <f t="shared" si="5"/>
        <v>4.833333333333333</v>
      </c>
      <c r="B96">
        <f t="shared" si="8"/>
        <v>290</v>
      </c>
      <c r="C96">
        <f t="shared" si="7"/>
        <v>5.4938313610708665E-9</v>
      </c>
      <c r="D96">
        <f t="shared" si="6"/>
        <v>5.4938313610708667</v>
      </c>
    </row>
    <row r="97" spans="1:4">
      <c r="A97">
        <f t="shared" si="5"/>
        <v>4.916666666666667</v>
      </c>
      <c r="B97">
        <f t="shared" si="8"/>
        <v>295</v>
      </c>
      <c r="C97">
        <f t="shared" si="7"/>
        <v>5.6545234859006778E-9</v>
      </c>
      <c r="D97">
        <f t="shared" si="6"/>
        <v>5.6545234859006781</v>
      </c>
    </row>
    <row r="98" spans="1:4">
      <c r="A98">
        <f t="shared" si="5"/>
        <v>5</v>
      </c>
      <c r="B98">
        <f t="shared" si="8"/>
        <v>300</v>
      </c>
      <c r="C98">
        <f t="shared" si="7"/>
        <v>5.816810164726198E-9</v>
      </c>
      <c r="D98">
        <f t="shared" si="6"/>
        <v>5.8168101647261983</v>
      </c>
    </row>
    <row r="99" spans="1:4">
      <c r="A99">
        <f t="shared" si="5"/>
        <v>5.083333333333333</v>
      </c>
      <c r="B99">
        <f t="shared" si="8"/>
        <v>305</v>
      </c>
      <c r="C99">
        <f t="shared" si="7"/>
        <v>5.9806648240978745E-9</v>
      </c>
      <c r="D99">
        <f t="shared" si="6"/>
        <v>5.9806648240978744</v>
      </c>
    </row>
    <row r="100" spans="1:4">
      <c r="A100">
        <f t="shared" si="5"/>
        <v>5.166666666666667</v>
      </c>
      <c r="B100">
        <f t="shared" si="8"/>
        <v>310</v>
      </c>
      <c r="C100">
        <f t="shared" si="7"/>
        <v>6.1460613334161444E-9</v>
      </c>
      <c r="D100">
        <f t="shared" si="6"/>
        <v>6.146061333416144</v>
      </c>
    </row>
    <row r="101" spans="1:4">
      <c r="A101">
        <f t="shared" si="5"/>
        <v>5.25</v>
      </c>
      <c r="B101">
        <f t="shared" si="8"/>
        <v>315</v>
      </c>
      <c r="C101">
        <f t="shared" si="7"/>
        <v>6.3129739975512857E-9</v>
      </c>
      <c r="D101">
        <f t="shared" si="6"/>
        <v>6.3129739975512855</v>
      </c>
    </row>
    <row r="102" spans="1:4">
      <c r="A102">
        <f t="shared" si="5"/>
        <v>5.333333333333333</v>
      </c>
      <c r="B102">
        <f t="shared" si="8"/>
        <v>320</v>
      </c>
      <c r="C102">
        <f t="shared" si="7"/>
        <v>6.4813775495862474E-9</v>
      </c>
      <c r="D102">
        <f t="shared" si="6"/>
        <v>6.4813775495862478</v>
      </c>
    </row>
    <row r="103" spans="1:4">
      <c r="A103">
        <f t="shared" ref="A103:A166" si="9">B103/60</f>
        <v>5.416666666666667</v>
      </c>
      <c r="B103">
        <f t="shared" si="8"/>
        <v>325</v>
      </c>
      <c r="C103">
        <f t="shared" si="7"/>
        <v>6.6512471436804391E-9</v>
      </c>
      <c r="D103">
        <f t="shared" ref="D103:D166" si="10">C103*10^9</f>
        <v>6.6512471436804388</v>
      </c>
    </row>
    <row r="104" spans="1:4">
      <c r="A104">
        <f t="shared" si="9"/>
        <v>5.5</v>
      </c>
      <c r="B104">
        <f t="shared" si="8"/>
        <v>330</v>
      </c>
      <c r="C104">
        <f t="shared" ref="C104:C158" si="11">$B$36*EXP(-$B$32*B104)+(1/$B$32)*($B$33+$B$34*(B104-1/$B$32))</f>
        <v>6.8225583480524288E-9</v>
      </c>
      <c r="D104">
        <f t="shared" si="10"/>
        <v>6.8225583480524286</v>
      </c>
    </row>
    <row r="105" spans="1:4">
      <c r="A105">
        <f t="shared" si="9"/>
        <v>5.583333333333333</v>
      </c>
      <c r="B105">
        <f t="shared" si="8"/>
        <v>335</v>
      </c>
      <c r="C105">
        <f t="shared" si="11"/>
        <v>6.9952871380796016E-9</v>
      </c>
      <c r="D105">
        <f t="shared" si="10"/>
        <v>6.9952871380796013</v>
      </c>
    </row>
    <row r="106" spans="1:4">
      <c r="A106">
        <f t="shared" si="9"/>
        <v>5.666666666666667</v>
      </c>
      <c r="B106">
        <f t="shared" ref="B106:B169" si="12">B105+$J$31/372</f>
        <v>340</v>
      </c>
      <c r="C106">
        <f t="shared" si="11"/>
        <v>7.1694098895127928E-9</v>
      </c>
      <c r="D106">
        <f t="shared" si="10"/>
        <v>7.1694098895127931</v>
      </c>
    </row>
    <row r="107" spans="1:4">
      <c r="A107">
        <f t="shared" si="9"/>
        <v>5.75</v>
      </c>
      <c r="B107">
        <f t="shared" si="12"/>
        <v>345</v>
      </c>
      <c r="C107">
        <f t="shared" si="11"/>
        <v>7.3449033718040297E-9</v>
      </c>
      <c r="D107">
        <f t="shared" si="10"/>
        <v>7.3449033718040297</v>
      </c>
    </row>
    <row r="108" spans="1:4">
      <c r="A108">
        <f t="shared" si="9"/>
        <v>5.833333333333333</v>
      </c>
      <c r="B108">
        <f t="shared" si="12"/>
        <v>350</v>
      </c>
      <c r="C108">
        <f t="shared" si="11"/>
        <v>7.5217447415454333E-9</v>
      </c>
      <c r="D108">
        <f t="shared" si="10"/>
        <v>7.521744741545433</v>
      </c>
    </row>
    <row r="109" spans="1:4">
      <c r="A109">
        <f t="shared" si="9"/>
        <v>5.916666666666667</v>
      </c>
      <c r="B109">
        <f t="shared" si="12"/>
        <v>355</v>
      </c>
      <c r="C109">
        <f t="shared" si="11"/>
        <v>7.6999115360174897E-9</v>
      </c>
      <c r="D109">
        <f t="shared" si="10"/>
        <v>7.6999115360174901</v>
      </c>
    </row>
    <row r="110" spans="1:4">
      <c r="A110">
        <f t="shared" si="9"/>
        <v>6</v>
      </c>
      <c r="B110">
        <f t="shared" si="12"/>
        <v>360</v>
      </c>
      <c r="C110">
        <f t="shared" si="11"/>
        <v>7.8793816668448208E-9</v>
      </c>
      <c r="D110">
        <f t="shared" si="10"/>
        <v>7.8793816668448207</v>
      </c>
    </row>
    <row r="111" spans="1:4">
      <c r="A111">
        <f t="shared" si="9"/>
        <v>6.083333333333333</v>
      </c>
      <c r="B111">
        <f t="shared" si="12"/>
        <v>365</v>
      </c>
      <c r="C111">
        <f t="shared" si="11"/>
        <v>8.0601334137576963E-9</v>
      </c>
      <c r="D111">
        <f t="shared" si="10"/>
        <v>8.060133413757697</v>
      </c>
    </row>
    <row r="112" spans="1:4">
      <c r="A112">
        <f t="shared" si="9"/>
        <v>6.166666666666667</v>
      </c>
      <c r="B112">
        <f t="shared" si="12"/>
        <v>370</v>
      </c>
      <c r="C112">
        <f t="shared" si="11"/>
        <v>8.242145418457505E-9</v>
      </c>
      <c r="D112">
        <f t="shared" si="10"/>
        <v>8.2421454184575058</v>
      </c>
    </row>
    <row r="113" spans="1:4">
      <c r="A113">
        <f t="shared" si="9"/>
        <v>6.25</v>
      </c>
      <c r="B113">
        <f t="shared" si="12"/>
        <v>375</v>
      </c>
      <c r="C113">
        <f t="shared" si="11"/>
        <v>8.4253966785844561E-9</v>
      </c>
      <c r="D113">
        <f t="shared" si="10"/>
        <v>8.4253966785844554</v>
      </c>
    </row>
    <row r="114" spans="1:4">
      <c r="A114">
        <f t="shared" si="9"/>
        <v>6.333333333333333</v>
      </c>
      <c r="B114">
        <f t="shared" si="12"/>
        <v>380</v>
      </c>
      <c r="C114">
        <f t="shared" si="11"/>
        <v>8.6098665417858139E-9</v>
      </c>
      <c r="D114">
        <f t="shared" si="10"/>
        <v>8.6098665417858147</v>
      </c>
    </row>
    <row r="115" spans="1:4">
      <c r="A115">
        <f t="shared" si="9"/>
        <v>6.416666666666667</v>
      </c>
      <c r="B115">
        <f t="shared" si="12"/>
        <v>385</v>
      </c>
      <c r="C115">
        <f t="shared" si="11"/>
        <v>8.7955346998829858E-9</v>
      </c>
      <c r="D115">
        <f t="shared" si="10"/>
        <v>8.7955346998829853</v>
      </c>
    </row>
    <row r="116" spans="1:4">
      <c r="A116">
        <f t="shared" si="9"/>
        <v>6.5</v>
      </c>
      <c r="B116">
        <f t="shared" si="12"/>
        <v>390</v>
      </c>
      <c r="C116">
        <f t="shared" si="11"/>
        <v>8.982381183135812E-9</v>
      </c>
      <c r="D116">
        <f t="shared" si="10"/>
        <v>8.9823811831358125</v>
      </c>
    </row>
    <row r="117" spans="1:4">
      <c r="A117">
        <f t="shared" si="9"/>
        <v>6.583333333333333</v>
      </c>
      <c r="B117">
        <f t="shared" si="12"/>
        <v>395</v>
      </c>
      <c r="C117">
        <f t="shared" si="11"/>
        <v>9.1703863546024514E-9</v>
      </c>
      <c r="D117">
        <f t="shared" si="10"/>
        <v>9.1703863546024511</v>
      </c>
    </row>
    <row r="118" spans="1:4">
      <c r="A118">
        <f t="shared" si="9"/>
        <v>6.666666666666667</v>
      </c>
      <c r="B118">
        <f t="shared" si="12"/>
        <v>400</v>
      </c>
      <c r="C118">
        <f t="shared" si="11"/>
        <v>9.359530904593248E-9</v>
      </c>
      <c r="D118">
        <f t="shared" si="10"/>
        <v>9.3595309045932478</v>
      </c>
    </row>
    <row r="119" spans="1:4">
      <c r="A119">
        <f t="shared" si="9"/>
        <v>6.75</v>
      </c>
      <c r="B119">
        <f t="shared" si="12"/>
        <v>405</v>
      </c>
      <c r="C119">
        <f t="shared" si="11"/>
        <v>9.549795845217033E-9</v>
      </c>
      <c r="D119">
        <f t="shared" si="10"/>
        <v>9.5497958452170337</v>
      </c>
    </row>
    <row r="120" spans="1:4">
      <c r="A120">
        <f t="shared" si="9"/>
        <v>6.833333333333333</v>
      </c>
      <c r="B120">
        <f t="shared" si="12"/>
        <v>410</v>
      </c>
      <c r="C120">
        <f t="shared" si="11"/>
        <v>9.7411625050183111E-9</v>
      </c>
      <c r="D120">
        <f t="shared" si="10"/>
        <v>9.7411625050183108</v>
      </c>
    </row>
    <row r="121" spans="1:4">
      <c r="A121">
        <f t="shared" si="9"/>
        <v>6.916666666666667</v>
      </c>
      <c r="B121">
        <f t="shared" si="12"/>
        <v>415</v>
      </c>
      <c r="C121">
        <f t="shared" si="11"/>
        <v>9.9336125237038253E-9</v>
      </c>
      <c r="D121">
        <f t="shared" si="10"/>
        <v>9.9336125237038253</v>
      </c>
    </row>
    <row r="122" spans="1:4">
      <c r="A122">
        <f t="shared" si="9"/>
        <v>7</v>
      </c>
      <c r="B122">
        <f t="shared" si="12"/>
        <v>420</v>
      </c>
      <c r="C122">
        <f t="shared" si="11"/>
        <v>1.0127127846956982E-8</v>
      </c>
      <c r="D122">
        <f t="shared" si="10"/>
        <v>10.127127846956983</v>
      </c>
    </row>
    <row r="123" spans="1:4">
      <c r="A123">
        <f t="shared" si="9"/>
        <v>7.083333333333333</v>
      </c>
      <c r="B123">
        <f t="shared" si="12"/>
        <v>425</v>
      </c>
      <c r="C123">
        <f t="shared" si="11"/>
        <v>1.0321690721338726E-8</v>
      </c>
      <c r="D123">
        <f t="shared" si="10"/>
        <v>10.321690721338726</v>
      </c>
    </row>
    <row r="124" spans="1:4">
      <c r="A124">
        <f t="shared" si="9"/>
        <v>7.166666666666667</v>
      </c>
      <c r="B124">
        <f t="shared" si="12"/>
        <v>430</v>
      </c>
      <c r="C124">
        <f t="shared" si="11"/>
        <v>1.0517283689273367E-8</v>
      </c>
      <c r="D124">
        <f t="shared" si="10"/>
        <v>10.517283689273366</v>
      </c>
    </row>
    <row r="125" spans="1:4">
      <c r="A125">
        <f t="shared" si="9"/>
        <v>7.25</v>
      </c>
      <c r="B125">
        <f t="shared" si="12"/>
        <v>435</v>
      </c>
      <c r="C125">
        <f t="shared" si="11"/>
        <v>1.0713889584117987E-8</v>
      </c>
      <c r="D125">
        <f t="shared" si="10"/>
        <v>10.713889584117988</v>
      </c>
    </row>
    <row r="126" spans="1:4">
      <c r="A126">
        <f t="shared" si="9"/>
        <v>7.333333333333333</v>
      </c>
      <c r="B126">
        <f t="shared" si="12"/>
        <v>440</v>
      </c>
      <c r="C126">
        <f t="shared" si="11"/>
        <v>1.0911491525314E-8</v>
      </c>
      <c r="D126">
        <f t="shared" si="10"/>
        <v>10.911491525314</v>
      </c>
    </row>
    <row r="127" spans="1:4">
      <c r="A127">
        <f t="shared" si="9"/>
        <v>7.416666666666667</v>
      </c>
      <c r="B127">
        <f t="shared" si="12"/>
        <v>445</v>
      </c>
      <c r="C127">
        <f t="shared" si="11"/>
        <v>1.1110072913619525E-8</v>
      </c>
      <c r="D127">
        <f t="shared" si="10"/>
        <v>11.110072913619526</v>
      </c>
    </row>
    <row r="128" spans="1:4">
      <c r="A128">
        <f t="shared" si="9"/>
        <v>7.5</v>
      </c>
      <c r="B128">
        <f t="shared" si="12"/>
        <v>450</v>
      </c>
      <c r="C128">
        <f t="shared" si="11"/>
        <v>1.1309617426421201E-8</v>
      </c>
      <c r="D128">
        <f t="shared" si="10"/>
        <v>11.309617426421202</v>
      </c>
    </row>
    <row r="129" spans="1:4">
      <c r="A129">
        <f t="shared" si="9"/>
        <v>7.583333333333333</v>
      </c>
      <c r="B129">
        <f t="shared" si="12"/>
        <v>455</v>
      </c>
      <c r="C129">
        <f t="shared" si="11"/>
        <v>1.1510109013124139E-8</v>
      </c>
      <c r="D129">
        <f t="shared" si="10"/>
        <v>11.510109013124138</v>
      </c>
    </row>
    <row r="130" spans="1:4">
      <c r="A130">
        <f t="shared" si="9"/>
        <v>7.666666666666667</v>
      </c>
      <c r="B130">
        <f t="shared" si="12"/>
        <v>460</v>
      </c>
      <c r="C130">
        <f t="shared" si="11"/>
        <v>1.1711531890618704E-8</v>
      </c>
      <c r="D130">
        <f t="shared" si="10"/>
        <v>11.711531890618703</v>
      </c>
    </row>
    <row r="131" spans="1:4">
      <c r="A131">
        <f t="shared" si="9"/>
        <v>7.75</v>
      </c>
      <c r="B131">
        <f t="shared" si="12"/>
        <v>465</v>
      </c>
      <c r="C131">
        <f t="shared" si="11"/>
        <v>1.191387053882283E-8</v>
      </c>
      <c r="D131">
        <f t="shared" si="10"/>
        <v>11.913870538822831</v>
      </c>
    </row>
    <row r="132" spans="1:4">
      <c r="A132">
        <f t="shared" si="9"/>
        <v>7.833333333333333</v>
      </c>
      <c r="B132">
        <f t="shared" si="12"/>
        <v>470</v>
      </c>
      <c r="C132">
        <f t="shared" si="11"/>
        <v>1.211710969629864E-8</v>
      </c>
      <c r="D132">
        <f t="shared" si="10"/>
        <v>12.117109696298639</v>
      </c>
    </row>
    <row r="133" spans="1:4">
      <c r="A133">
        <f t="shared" si="9"/>
        <v>7.916666666666667</v>
      </c>
      <c r="B133">
        <f t="shared" si="12"/>
        <v>475</v>
      </c>
      <c r="C133">
        <f t="shared" si="11"/>
        <v>1.2321234355942096E-8</v>
      </c>
      <c r="D133">
        <f t="shared" si="10"/>
        <v>12.321234355942096</v>
      </c>
    </row>
    <row r="134" spans="1:4">
      <c r="A134">
        <f t="shared" si="9"/>
        <v>8</v>
      </c>
      <c r="B134">
        <f t="shared" si="12"/>
        <v>480</v>
      </c>
      <c r="C134">
        <f t="shared" si="11"/>
        <v>1.2526229760744506E-8</v>
      </c>
      <c r="D134">
        <f t="shared" si="10"/>
        <v>12.526229760744506</v>
      </c>
    </row>
    <row r="135" spans="1:4">
      <c r="A135">
        <f t="shared" si="9"/>
        <v>8.0833333333333339</v>
      </c>
      <c r="B135">
        <f t="shared" si="12"/>
        <v>485</v>
      </c>
      <c r="C135">
        <f t="shared" si="11"/>
        <v>1.2732081399624639E-8</v>
      </c>
      <c r="D135">
        <f t="shared" si="10"/>
        <v>12.73208139962464</v>
      </c>
    </row>
    <row r="136" spans="1:4">
      <c r="A136">
        <f t="shared" si="9"/>
        <v>8.1666666666666661</v>
      </c>
      <c r="B136">
        <f t="shared" si="12"/>
        <v>490</v>
      </c>
      <c r="C136">
        <f t="shared" si="11"/>
        <v>1.2938775003330324E-8</v>
      </c>
      <c r="D136">
        <f t="shared" si="10"/>
        <v>12.938775003330324</v>
      </c>
    </row>
    <row r="137" spans="1:4">
      <c r="A137">
        <f t="shared" si="9"/>
        <v>8.25</v>
      </c>
      <c r="B137">
        <f t="shared" si="12"/>
        <v>495</v>
      </c>
      <c r="C137">
        <f t="shared" si="11"/>
        <v>1.3146296540408326E-8</v>
      </c>
      <c r="D137">
        <f t="shared" si="10"/>
        <v>13.146296540408326</v>
      </c>
    </row>
    <row r="138" spans="1:4">
      <c r="A138">
        <f t="shared" si="9"/>
        <v>8.3333333333333339</v>
      </c>
      <c r="B138">
        <f t="shared" si="12"/>
        <v>500</v>
      </c>
      <c r="C138">
        <f t="shared" si="11"/>
        <v>1.3354632213241411E-8</v>
      </c>
      <c r="D138">
        <f t="shared" si="10"/>
        <v>13.354632213241411</v>
      </c>
    </row>
    <row r="139" spans="1:4">
      <c r="A139">
        <f t="shared" si="9"/>
        <v>8.4166666666666661</v>
      </c>
      <c r="B139">
        <f t="shared" si="12"/>
        <v>505</v>
      </c>
      <c r="C139">
        <f t="shared" si="11"/>
        <v>1.3563768454151419E-8</v>
      </c>
      <c r="D139">
        <f t="shared" si="10"/>
        <v>13.563768454151418</v>
      </c>
    </row>
    <row r="140" spans="1:4">
      <c r="A140">
        <f t="shared" si="9"/>
        <v>8.5</v>
      </c>
      <c r="B140">
        <f t="shared" si="12"/>
        <v>510</v>
      </c>
      <c r="C140">
        <f t="shared" si="11"/>
        <v>1.3773691921567311E-8</v>
      </c>
      <c r="D140">
        <f t="shared" si="10"/>
        <v>13.773691921567311</v>
      </c>
    </row>
    <row r="141" spans="1:4">
      <c r="A141">
        <f t="shared" si="9"/>
        <v>8.5833333333333339</v>
      </c>
      <c r="B141">
        <f t="shared" si="12"/>
        <v>515</v>
      </c>
      <c r="C141">
        <f t="shared" si="11"/>
        <v>1.398438949625707E-8</v>
      </c>
      <c r="D141">
        <f t="shared" si="10"/>
        <v>13.984389496257071</v>
      </c>
    </row>
    <row r="142" spans="1:4">
      <c r="A142">
        <f t="shared" si="9"/>
        <v>8.6666666666666661</v>
      </c>
      <c r="B142">
        <f t="shared" si="12"/>
        <v>520</v>
      </c>
      <c r="C142">
        <f t="shared" si="11"/>
        <v>1.419584827762238E-8</v>
      </c>
      <c r="D142">
        <f t="shared" si="10"/>
        <v>14.19584827762238</v>
      </c>
    </row>
    <row r="143" spans="1:4">
      <c r="A143">
        <f t="shared" si="9"/>
        <v>8.75</v>
      </c>
      <c r="B143">
        <f t="shared" si="12"/>
        <v>525</v>
      </c>
      <c r="C143">
        <f t="shared" si="11"/>
        <v>1.4408055580055073E-8</v>
      </c>
      <c r="D143">
        <f t="shared" si="10"/>
        <v>14.408055580055073</v>
      </c>
    </row>
    <row r="144" spans="1:4">
      <c r="A144">
        <f t="shared" si="9"/>
        <v>8.8333333333333339</v>
      </c>
      <c r="B144">
        <f t="shared" si="12"/>
        <v>530</v>
      </c>
      <c r="C144">
        <f t="shared" si="11"/>
        <v>1.4620998929354291E-8</v>
      </c>
      <c r="D144">
        <f t="shared" si="10"/>
        <v>14.620998929354291</v>
      </c>
    </row>
    <row r="145" spans="1:4">
      <c r="A145">
        <f t="shared" si="9"/>
        <v>8.9166666666666661</v>
      </c>
      <c r="B145">
        <f t="shared" si="12"/>
        <v>535</v>
      </c>
      <c r="C145">
        <f t="shared" si="11"/>
        <v>1.4834666059203356E-8</v>
      </c>
      <c r="D145">
        <f t="shared" si="10"/>
        <v>14.834666059203355</v>
      </c>
    </row>
    <row r="146" spans="1:4">
      <c r="A146">
        <f t="shared" si="9"/>
        <v>9</v>
      </c>
      <c r="B146">
        <f t="shared" si="12"/>
        <v>540</v>
      </c>
      <c r="C146">
        <f t="shared" si="11"/>
        <v>1.5049044907705344E-8</v>
      </c>
      <c r="D146">
        <f t="shared" si="10"/>
        <v>15.049044907705344</v>
      </c>
    </row>
    <row r="147" spans="1:4">
      <c r="A147">
        <f t="shared" si="9"/>
        <v>9.0833333333333339</v>
      </c>
      <c r="B147">
        <f t="shared" si="12"/>
        <v>545</v>
      </c>
      <c r="C147">
        <f t="shared" si="11"/>
        <v>1.5264123613976417E-8</v>
      </c>
      <c r="D147">
        <f t="shared" si="10"/>
        <v>15.264123613976418</v>
      </c>
    </row>
    <row r="148" spans="1:4">
      <c r="A148">
        <f t="shared" si="9"/>
        <v>9.1666666666666661</v>
      </c>
      <c r="B148">
        <f t="shared" si="12"/>
        <v>550</v>
      </c>
      <c r="C148">
        <f t="shared" si="11"/>
        <v>1.5479890514795912E-8</v>
      </c>
      <c r="D148">
        <f t="shared" si="10"/>
        <v>15.479890514795912</v>
      </c>
    </row>
    <row r="149" spans="1:4">
      <c r="A149">
        <f t="shared" si="9"/>
        <v>9.25</v>
      </c>
      <c r="B149">
        <f t="shared" si="12"/>
        <v>555</v>
      </c>
      <c r="C149">
        <f t="shared" si="11"/>
        <v>1.5696334141312241E-8</v>
      </c>
      <c r="D149">
        <f t="shared" si="10"/>
        <v>15.696334141312242</v>
      </c>
    </row>
    <row r="150" spans="1:4">
      <c r="A150">
        <f t="shared" si="9"/>
        <v>9.3333333333333339</v>
      </c>
      <c r="B150">
        <f t="shared" si="12"/>
        <v>560</v>
      </c>
      <c r="C150">
        <f t="shared" si="11"/>
        <v>1.591344321580373E-8</v>
      </c>
      <c r="D150">
        <f t="shared" si="10"/>
        <v>15.91344321580373</v>
      </c>
    </row>
    <row r="151" spans="1:4">
      <c r="A151">
        <f t="shared" si="9"/>
        <v>9.4166666666666661</v>
      </c>
      <c r="B151">
        <f t="shared" si="12"/>
        <v>565</v>
      </c>
      <c r="C151">
        <f t="shared" si="11"/>
        <v>1.6131206648493394E-8</v>
      </c>
      <c r="D151">
        <f t="shared" si="10"/>
        <v>16.131206648493393</v>
      </c>
    </row>
    <row r="152" spans="1:4">
      <c r="A152">
        <f t="shared" si="9"/>
        <v>9.5</v>
      </c>
      <c r="B152">
        <f t="shared" si="12"/>
        <v>570</v>
      </c>
      <c r="C152">
        <f t="shared" si="11"/>
        <v>1.634961353441683E-8</v>
      </c>
      <c r="D152">
        <f t="shared" si="10"/>
        <v>16.349613534416829</v>
      </c>
    </row>
    <row r="153" spans="1:4">
      <c r="A153">
        <f t="shared" si="9"/>
        <v>9.5833333333333339</v>
      </c>
      <c r="B153">
        <f t="shared" si="12"/>
        <v>575</v>
      </c>
      <c r="C153">
        <f t="shared" si="11"/>
        <v>1.6568653150342273E-8</v>
      </c>
      <c r="D153">
        <f t="shared" si="10"/>
        <v>16.568653150342271</v>
      </c>
    </row>
    <row r="154" spans="1:4">
      <c r="A154">
        <f t="shared" si="9"/>
        <v>9.6666666666666661</v>
      </c>
      <c r="B154">
        <f t="shared" si="12"/>
        <v>580</v>
      </c>
      <c r="C154">
        <f t="shared" si="11"/>
        <v>1.6788314951742024E-8</v>
      </c>
      <c r="D154">
        <f t="shared" si="10"/>
        <v>16.788314951742024</v>
      </c>
    </row>
    <row r="155" spans="1:4">
      <c r="A155">
        <f t="shared" si="9"/>
        <v>9.75</v>
      </c>
      <c r="B155">
        <f t="shared" si="12"/>
        <v>585</v>
      </c>
      <c r="C155">
        <f t="shared" si="11"/>
        <v>1.7008588569814298E-8</v>
      </c>
      <c r="D155">
        <f t="shared" si="10"/>
        <v>17.008588569814297</v>
      </c>
    </row>
    <row r="156" spans="1:4">
      <c r="A156">
        <f t="shared" si="9"/>
        <v>9.8333333333333339</v>
      </c>
      <c r="B156">
        <f t="shared" si="12"/>
        <v>590</v>
      </c>
      <c r="C156">
        <f t="shared" si="11"/>
        <v>1.7229463808554736E-8</v>
      </c>
      <c r="D156">
        <f t="shared" si="10"/>
        <v>17.229463808554737</v>
      </c>
    </row>
    <row r="157" spans="1:4">
      <c r="A157">
        <f t="shared" si="9"/>
        <v>9.9166666666666661</v>
      </c>
      <c r="B157">
        <f t="shared" si="12"/>
        <v>595</v>
      </c>
      <c r="C157">
        <f t="shared" si="11"/>
        <v>1.7450930641876729E-8</v>
      </c>
      <c r="D157">
        <f t="shared" si="10"/>
        <v>17.450930641876731</v>
      </c>
    </row>
    <row r="158" spans="1:4">
      <c r="A158">
        <f t="shared" si="9"/>
        <v>10</v>
      </c>
      <c r="B158" s="16">
        <f t="shared" si="12"/>
        <v>600</v>
      </c>
      <c r="C158">
        <f t="shared" si="11"/>
        <v>1.7672979210779697E-8</v>
      </c>
      <c r="D158">
        <f t="shared" si="10"/>
        <v>17.672979210779697</v>
      </c>
    </row>
    <row r="159" spans="1:4">
      <c r="A159">
        <f t="shared" si="9"/>
        <v>10.083333333333334</v>
      </c>
      <c r="B159">
        <f t="shared" si="12"/>
        <v>605</v>
      </c>
      <c r="C159">
        <f>$D$36*EXP(-$D$32*(B159-600))+(1/$D$32)*($D$33+$D$34*((B159-600)-1/$D$32))</f>
        <v>1.737843886363325E-8</v>
      </c>
      <c r="D159">
        <f t="shared" si="10"/>
        <v>17.378438863633249</v>
      </c>
    </row>
    <row r="160" spans="1:4">
      <c r="A160">
        <f t="shared" si="9"/>
        <v>10.166666666666666</v>
      </c>
      <c r="B160">
        <f t="shared" si="12"/>
        <v>610</v>
      </c>
      <c r="C160">
        <f>$D$36*EXP(-$D$32*(B160-600))+(1/$D$32)*($D$33+$D$34*((B160-600)-1/$D$32))</f>
        <v>1.7088771465404891E-8</v>
      </c>
      <c r="D160">
        <f t="shared" si="10"/>
        <v>17.088771465404893</v>
      </c>
    </row>
    <row r="161" spans="1:4">
      <c r="A161">
        <f t="shared" si="9"/>
        <v>10.25</v>
      </c>
      <c r="B161">
        <f t="shared" si="12"/>
        <v>615</v>
      </c>
      <c r="C161">
        <f t="shared" ref="C161:C181" si="13">$D$36*EXP(-$D$32*(B161-600))+(1/$D$32)*($D$33+$D$34*((B161-600)-1/$D$32))</f>
        <v>1.6803895807767662E-8</v>
      </c>
      <c r="D161">
        <f t="shared" si="10"/>
        <v>16.803895807767663</v>
      </c>
    </row>
    <row r="162" spans="1:4">
      <c r="A162">
        <f t="shared" si="9"/>
        <v>10.333333333333334</v>
      </c>
      <c r="B162">
        <f t="shared" si="12"/>
        <v>620</v>
      </c>
      <c r="C162">
        <f t="shared" si="13"/>
        <v>1.6523732035741915E-8</v>
      </c>
      <c r="D162">
        <f t="shared" si="10"/>
        <v>16.523732035741915</v>
      </c>
    </row>
    <row r="163" spans="1:4">
      <c r="A163">
        <f t="shared" si="9"/>
        <v>10.416666666666666</v>
      </c>
      <c r="B163">
        <f t="shared" si="12"/>
        <v>625</v>
      </c>
      <c r="C163">
        <f t="shared" si="13"/>
        <v>1.6248201625141624E-8</v>
      </c>
      <c r="D163">
        <f t="shared" si="10"/>
        <v>16.248201625141625</v>
      </c>
    </row>
    <row r="164" spans="1:4">
      <c r="A164">
        <f t="shared" si="9"/>
        <v>10.5</v>
      </c>
      <c r="B164">
        <f t="shared" si="12"/>
        <v>630</v>
      </c>
      <c r="C164">
        <f t="shared" si="13"/>
        <v>1.5977227360396532E-8</v>
      </c>
      <c r="D164">
        <f t="shared" si="10"/>
        <v>15.977227360396533</v>
      </c>
    </row>
    <row r="165" spans="1:4">
      <c r="A165">
        <f t="shared" si="9"/>
        <v>10.583333333333334</v>
      </c>
      <c r="B165">
        <f t="shared" si="12"/>
        <v>635</v>
      </c>
      <c r="C165">
        <f t="shared" si="13"/>
        <v>1.5710733312743879E-8</v>
      </c>
      <c r="D165">
        <f t="shared" si="10"/>
        <v>15.710733312743878</v>
      </c>
    </row>
    <row r="166" spans="1:4">
      <c r="A166">
        <f t="shared" si="9"/>
        <v>10.666666666666666</v>
      </c>
      <c r="B166">
        <f t="shared" si="12"/>
        <v>640</v>
      </c>
      <c r="C166">
        <f t="shared" si="13"/>
        <v>1.5448644818783615E-8</v>
      </c>
      <c r="D166">
        <f t="shared" si="10"/>
        <v>15.448644818783615</v>
      </c>
    </row>
    <row r="167" spans="1:4">
      <c r="A167">
        <f t="shared" ref="A167:A230" si="14">B167/60</f>
        <v>10.75</v>
      </c>
      <c r="B167">
        <f t="shared" si="12"/>
        <v>645</v>
      </c>
      <c r="C167">
        <f t="shared" si="13"/>
        <v>1.519088845939096E-8</v>
      </c>
      <c r="D167">
        <f t="shared" ref="D167:D230" si="15">C167*10^9</f>
        <v>15.19088845939096</v>
      </c>
    </row>
    <row r="168" spans="1:4">
      <c r="A168">
        <f t="shared" si="14"/>
        <v>10.833333333333334</v>
      </c>
      <c r="B168">
        <f t="shared" si="12"/>
        <v>650</v>
      </c>
      <c r="C168">
        <f t="shared" si="13"/>
        <v>1.4937392038980366E-8</v>
      </c>
      <c r="D168">
        <f t="shared" si="15"/>
        <v>14.937392038980366</v>
      </c>
    </row>
    <row r="169" spans="1:4">
      <c r="A169">
        <f t="shared" si="14"/>
        <v>10.916666666666666</v>
      </c>
      <c r="B169">
        <f t="shared" si="12"/>
        <v>655</v>
      </c>
      <c r="C169">
        <f t="shared" si="13"/>
        <v>1.4688084565115124E-8</v>
      </c>
      <c r="D169">
        <f t="shared" si="15"/>
        <v>14.688084565115124</v>
      </c>
    </row>
    <row r="170" spans="1:4">
      <c r="A170">
        <f t="shared" si="14"/>
        <v>11</v>
      </c>
      <c r="B170">
        <f t="shared" ref="B170:B233" si="16">B169+$J$31/372</f>
        <v>660</v>
      </c>
      <c r="C170">
        <f t="shared" si="13"/>
        <v>1.4442896228456703E-8</v>
      </c>
      <c r="D170">
        <f t="shared" si="15"/>
        <v>14.442896228456704</v>
      </c>
    </row>
    <row r="171" spans="1:4">
      <c r="A171">
        <f t="shared" si="14"/>
        <v>11.083333333333334</v>
      </c>
      <c r="B171">
        <f t="shared" si="16"/>
        <v>665</v>
      </c>
      <c r="C171">
        <f t="shared" si="13"/>
        <v>1.4201758383048258E-8</v>
      </c>
      <c r="D171">
        <f t="shared" si="15"/>
        <v>14.201758383048258</v>
      </c>
    </row>
    <row r="172" spans="1:4">
      <c r="A172">
        <f t="shared" si="14"/>
        <v>11.166666666666666</v>
      </c>
      <c r="B172">
        <f t="shared" si="16"/>
        <v>670</v>
      </c>
      <c r="C172">
        <f t="shared" si="13"/>
        <v>1.3964603526926753E-8</v>
      </c>
      <c r="D172">
        <f t="shared" si="15"/>
        <v>13.964603526926753</v>
      </c>
    </row>
    <row r="173" spans="1:4">
      <c r="A173">
        <f t="shared" si="14"/>
        <v>11.25</v>
      </c>
      <c r="B173">
        <f t="shared" si="16"/>
        <v>675</v>
      </c>
      <c r="C173">
        <f t="shared" si="13"/>
        <v>1.3731365283058121E-8</v>
      </c>
      <c r="D173">
        <f t="shared" si="15"/>
        <v>13.731365283058121</v>
      </c>
    </row>
    <row r="174" spans="1:4">
      <c r="A174">
        <f t="shared" si="14"/>
        <v>11.333333333333334</v>
      </c>
      <c r="B174">
        <f t="shared" si="16"/>
        <v>680</v>
      </c>
      <c r="C174">
        <f t="shared" si="13"/>
        <v>1.3501978380590206E-8</v>
      </c>
      <c r="D174">
        <f t="shared" si="15"/>
        <v>13.501978380590206</v>
      </c>
    </row>
    <row r="175" spans="1:4">
      <c r="A175">
        <f t="shared" si="14"/>
        <v>11.416666666666666</v>
      </c>
      <c r="B175">
        <f t="shared" si="16"/>
        <v>685</v>
      </c>
      <c r="C175">
        <f t="shared" si="13"/>
        <v>1.327637863641808E-8</v>
      </c>
      <c r="D175">
        <f t="shared" si="15"/>
        <v>13.27637863641808</v>
      </c>
    </row>
    <row r="176" spans="1:4">
      <c r="A176">
        <f t="shared" si="14"/>
        <v>11.5</v>
      </c>
      <c r="B176">
        <f t="shared" si="16"/>
        <v>690</v>
      </c>
      <c r="C176">
        <f t="shared" si="13"/>
        <v>1.30545029370566E-8</v>
      </c>
      <c r="D176">
        <f t="shared" si="15"/>
        <v>13.054502937056601</v>
      </c>
    </row>
    <row r="177" spans="1:4">
      <c r="A177">
        <f t="shared" si="14"/>
        <v>11.583333333333334</v>
      </c>
      <c r="B177">
        <f t="shared" si="16"/>
        <v>695</v>
      </c>
      <c r="C177">
        <f t="shared" si="13"/>
        <v>1.2836289220815053E-8</v>
      </c>
      <c r="D177">
        <f t="shared" si="15"/>
        <v>12.836289220815054</v>
      </c>
    </row>
    <row r="178" spans="1:4">
      <c r="A178">
        <f t="shared" si="14"/>
        <v>11.666666666666666</v>
      </c>
      <c r="B178">
        <f t="shared" si="16"/>
        <v>700</v>
      </c>
      <c r="C178">
        <f t="shared" si="13"/>
        <v>1.2621676460268871E-8</v>
      </c>
      <c r="D178">
        <f t="shared" si="15"/>
        <v>12.621676460268871</v>
      </c>
    </row>
    <row r="179" spans="1:4">
      <c r="A179">
        <f t="shared" si="14"/>
        <v>11.75</v>
      </c>
      <c r="B179">
        <f t="shared" si="16"/>
        <v>705</v>
      </c>
      <c r="C179">
        <f t="shared" si="13"/>
        <v>1.2410604645023442E-8</v>
      </c>
      <c r="D179">
        <f t="shared" si="15"/>
        <v>12.410604645023442</v>
      </c>
    </row>
    <row r="180" spans="1:4">
      <c r="A180">
        <f t="shared" si="14"/>
        <v>11.833333333333334</v>
      </c>
      <c r="B180">
        <f t="shared" si="16"/>
        <v>710</v>
      </c>
      <c r="C180">
        <f t="shared" si="13"/>
        <v>1.2203014764765183E-8</v>
      </c>
      <c r="D180">
        <f t="shared" si="15"/>
        <v>12.203014764765182</v>
      </c>
    </row>
    <row r="181" spans="1:4">
      <c r="A181">
        <f t="shared" si="14"/>
        <v>11.916666666666666</v>
      </c>
      <c r="B181">
        <f t="shared" si="16"/>
        <v>715</v>
      </c>
      <c r="C181">
        <f t="shared" si="13"/>
        <v>1.199884879259505E-8</v>
      </c>
      <c r="D181">
        <f t="shared" si="15"/>
        <v>11.99884879259505</v>
      </c>
    </row>
    <row r="182" spans="1:4">
      <c r="A182">
        <f t="shared" si="14"/>
        <v>12</v>
      </c>
      <c r="B182" s="16">
        <f t="shared" si="16"/>
        <v>720</v>
      </c>
      <c r="C182">
        <f>$D$36*EXP(-$D$32*(B182-600))+(1/$D$32)*($D$33+$D$34*((B182-600)-1/$D$32))</f>
        <v>1.1798049668639816E-8</v>
      </c>
      <c r="D182">
        <f t="shared" si="15"/>
        <v>11.798049668639816</v>
      </c>
    </row>
    <row r="183" spans="1:4">
      <c r="A183">
        <f t="shared" si="14"/>
        <v>12.083333333333334</v>
      </c>
      <c r="B183">
        <f t="shared" si="16"/>
        <v>725</v>
      </c>
      <c r="C183">
        <f>$E$36*EXP(-$E$32*(B183-720))+(1/$E$32)*($E$33+$E$34*((B183-720)-1/$E$32))</f>
        <v>1.1601433637747664E-8</v>
      </c>
      <c r="D183">
        <f t="shared" si="15"/>
        <v>11.601433637747665</v>
      </c>
    </row>
    <row r="184" spans="1:4">
      <c r="A184">
        <f t="shared" si="14"/>
        <v>12.166666666666666</v>
      </c>
      <c r="B184">
        <f t="shared" si="16"/>
        <v>730</v>
      </c>
      <c r="C184">
        <f t="shared" ref="C184:C241" si="17">$E$36*EXP(-$E$32*(B184-720))+(1/$E$32)*($E$33+$E$34*((B184-720)-1/$E$32))</f>
        <v>1.1408094238560711E-8</v>
      </c>
      <c r="D184">
        <f t="shared" si="15"/>
        <v>11.408094238560711</v>
      </c>
    </row>
    <row r="185" spans="1:4">
      <c r="A185">
        <f t="shared" si="14"/>
        <v>12.25</v>
      </c>
      <c r="B185">
        <f t="shared" si="16"/>
        <v>735</v>
      </c>
      <c r="C185">
        <f t="shared" si="17"/>
        <v>1.1217976865585788E-8</v>
      </c>
      <c r="D185">
        <f t="shared" si="15"/>
        <v>11.217976865585788</v>
      </c>
    </row>
    <row r="186" spans="1:4">
      <c r="A186">
        <f t="shared" si="14"/>
        <v>12.333333333333334</v>
      </c>
      <c r="B186">
        <f t="shared" si="16"/>
        <v>740</v>
      </c>
      <c r="C186">
        <f t="shared" si="17"/>
        <v>1.1031027823337373E-8</v>
      </c>
      <c r="D186">
        <f t="shared" si="15"/>
        <v>11.031027823337373</v>
      </c>
    </row>
    <row r="187" spans="1:4">
      <c r="A187">
        <f t="shared" si="14"/>
        <v>12.416666666666666</v>
      </c>
      <c r="B187">
        <f t="shared" si="16"/>
        <v>745</v>
      </c>
      <c r="C187">
        <f t="shared" si="17"/>
        <v>1.0847194311172175E-8</v>
      </c>
      <c r="D187">
        <f t="shared" si="15"/>
        <v>10.847194311172174</v>
      </c>
    </row>
    <row r="188" spans="1:4">
      <c r="A188">
        <f t="shared" si="14"/>
        <v>12.5</v>
      </c>
      <c r="B188">
        <f t="shared" si="16"/>
        <v>750</v>
      </c>
      <c r="C188">
        <f t="shared" si="17"/>
        <v>1.0666424408376495E-8</v>
      </c>
      <c r="D188">
        <f t="shared" si="15"/>
        <v>10.666424408376495</v>
      </c>
    </row>
    <row r="189" spans="1:4">
      <c r="A189">
        <f t="shared" si="14"/>
        <v>12.583333333333334</v>
      </c>
      <c r="B189">
        <f t="shared" si="16"/>
        <v>755</v>
      </c>
      <c r="C189">
        <f t="shared" si="17"/>
        <v>1.0488667059502073E-8</v>
      </c>
      <c r="D189">
        <f t="shared" si="15"/>
        <v>10.488667059502072</v>
      </c>
    </row>
    <row r="190" spans="1:4">
      <c r="A190">
        <f t="shared" si="14"/>
        <v>12.666666666666666</v>
      </c>
      <c r="B190">
        <f t="shared" si="16"/>
        <v>760</v>
      </c>
      <c r="C190">
        <f t="shared" si="17"/>
        <v>1.0313872059946328E-8</v>
      </c>
      <c r="D190">
        <f t="shared" si="15"/>
        <v>10.313872059946327</v>
      </c>
    </row>
    <row r="191" spans="1:4">
      <c r="A191">
        <f t="shared" si="14"/>
        <v>12.75</v>
      </c>
      <c r="B191">
        <f t="shared" si="16"/>
        <v>765</v>
      </c>
      <c r="C191">
        <f t="shared" si="17"/>
        <v>1.0141990041772903E-8</v>
      </c>
      <c r="D191">
        <f t="shared" si="15"/>
        <v>10.141990041772903</v>
      </c>
    </row>
    <row r="192" spans="1:4">
      <c r="A192">
        <f t="shared" si="14"/>
        <v>12.833333333333334</v>
      </c>
      <c r="B192">
        <f t="shared" si="16"/>
        <v>770</v>
      </c>
      <c r="C192">
        <f t="shared" si="17"/>
        <v>9.9729724597685196E-9</v>
      </c>
      <c r="D192">
        <f t="shared" si="15"/>
        <v>9.9729724597685205</v>
      </c>
    </row>
    <row r="193" spans="1:4">
      <c r="A193">
        <f t="shared" si="14"/>
        <v>12.916666666666666</v>
      </c>
      <c r="B193">
        <f t="shared" si="16"/>
        <v>775</v>
      </c>
      <c r="C193">
        <f t="shared" si="17"/>
        <v>9.8067715777321818E-9</v>
      </c>
      <c r="D193">
        <f t="shared" si="15"/>
        <v>9.8067715777321816</v>
      </c>
    </row>
    <row r="194" spans="1:4">
      <c r="A194">
        <f t="shared" si="14"/>
        <v>13</v>
      </c>
      <c r="B194">
        <f t="shared" si="16"/>
        <v>780</v>
      </c>
      <c r="C194">
        <f t="shared" si="17"/>
        <v>9.6433404549928961E-9</v>
      </c>
      <c r="D194">
        <f t="shared" si="15"/>
        <v>9.6433404549928969</v>
      </c>
    </row>
    <row r="195" spans="1:4">
      <c r="A195">
        <f t="shared" si="14"/>
        <v>13.083333333333334</v>
      </c>
      <c r="B195">
        <f t="shared" si="16"/>
        <v>785</v>
      </c>
      <c r="C195">
        <f t="shared" si="17"/>
        <v>9.4826329331520408E-9</v>
      </c>
      <c r="D195">
        <f t="shared" si="15"/>
        <v>9.4826329331520416</v>
      </c>
    </row>
    <row r="196" spans="1:4">
      <c r="A196">
        <f t="shared" si="14"/>
        <v>13.166666666666666</v>
      </c>
      <c r="B196">
        <f t="shared" si="16"/>
        <v>790</v>
      </c>
      <c r="C196">
        <f t="shared" si="17"/>
        <v>9.3246036230467112E-9</v>
      </c>
      <c r="D196">
        <f t="shared" si="15"/>
        <v>9.3246036230467109</v>
      </c>
    </row>
    <row r="197" spans="1:4">
      <c r="A197">
        <f t="shared" si="14"/>
        <v>13.25</v>
      </c>
      <c r="B197">
        <f t="shared" si="16"/>
        <v>795</v>
      </c>
      <c r="C197">
        <f t="shared" si="17"/>
        <v>9.1692078919302983E-9</v>
      </c>
      <c r="D197">
        <f t="shared" si="15"/>
        <v>9.1692078919302986</v>
      </c>
    </row>
    <row r="198" spans="1:4">
      <c r="A198">
        <f t="shared" si="14"/>
        <v>13.333333333333334</v>
      </c>
      <c r="B198">
        <f t="shared" si="16"/>
        <v>800</v>
      </c>
      <c r="C198">
        <f t="shared" si="17"/>
        <v>9.0164018508667175E-9</v>
      </c>
      <c r="D198">
        <f t="shared" si="15"/>
        <v>9.0164018508667176</v>
      </c>
    </row>
    <row r="199" spans="1:4">
      <c r="A199">
        <f t="shared" si="14"/>
        <v>13.416666666666666</v>
      </c>
      <c r="B199">
        <f t="shared" si="16"/>
        <v>805</v>
      </c>
      <c r="C199">
        <f t="shared" si="17"/>
        <v>8.8661423423347055E-9</v>
      </c>
      <c r="D199">
        <f t="shared" si="15"/>
        <v>8.8661423423347063</v>
      </c>
    </row>
    <row r="200" spans="1:4">
      <c r="A200">
        <f t="shared" si="14"/>
        <v>13.5</v>
      </c>
      <c r="B200">
        <f t="shared" si="16"/>
        <v>810</v>
      </c>
      <c r="C200">
        <f t="shared" si="17"/>
        <v>8.718386928038703E-9</v>
      </c>
      <c r="D200">
        <f t="shared" si="15"/>
        <v>8.7183869280387025</v>
      </c>
    </row>
    <row r="201" spans="1:4">
      <c r="A201">
        <f t="shared" si="14"/>
        <v>13.583333333333334</v>
      </c>
      <c r="B201">
        <f t="shared" si="16"/>
        <v>815</v>
      </c>
      <c r="C201">
        <f t="shared" si="17"/>
        <v>8.5730938769228539E-9</v>
      </c>
      <c r="D201">
        <f t="shared" si="15"/>
        <v>8.5730938769228544</v>
      </c>
    </row>
    <row r="202" spans="1:4">
      <c r="A202">
        <f t="shared" si="14"/>
        <v>13.666666666666666</v>
      </c>
      <c r="B202">
        <f t="shared" si="16"/>
        <v>820</v>
      </c>
      <c r="C202">
        <f t="shared" si="17"/>
        <v>8.430222153384779E-9</v>
      </c>
      <c r="D202">
        <f t="shared" si="15"/>
        <v>8.4302221533847792</v>
      </c>
    </row>
    <row r="203" spans="1:4">
      <c r="A203">
        <f t="shared" si="14"/>
        <v>13.75</v>
      </c>
      <c r="B203">
        <f t="shared" si="16"/>
        <v>825</v>
      </c>
      <c r="C203">
        <f t="shared" si="17"/>
        <v>8.289731405685739E-9</v>
      </c>
      <c r="D203">
        <f t="shared" si="15"/>
        <v>8.289731405685739</v>
      </c>
    </row>
    <row r="204" spans="1:4">
      <c r="A204">
        <f t="shared" si="14"/>
        <v>13.833333333333334</v>
      </c>
      <c r="B204">
        <f t="shared" si="16"/>
        <v>830</v>
      </c>
      <c r="C204">
        <f t="shared" si="17"/>
        <v>8.1515819545539708E-9</v>
      </c>
      <c r="D204">
        <f t="shared" si="15"/>
        <v>8.1515819545539703</v>
      </c>
    </row>
    <row r="205" spans="1:4">
      <c r="A205">
        <f t="shared" si="14"/>
        <v>13.916666666666666</v>
      </c>
      <c r="B205">
        <f t="shared" si="16"/>
        <v>835</v>
      </c>
      <c r="C205">
        <f t="shared" si="17"/>
        <v>8.0157347819779218E-9</v>
      </c>
      <c r="D205">
        <f t="shared" si="15"/>
        <v>8.0157347819779226</v>
      </c>
    </row>
    <row r="206" spans="1:4">
      <c r="A206">
        <f t="shared" si="14"/>
        <v>14</v>
      </c>
      <c r="B206">
        <f t="shared" si="16"/>
        <v>840</v>
      </c>
      <c r="C206">
        <f t="shared" si="17"/>
        <v>7.8821515201862834E-9</v>
      </c>
      <c r="D206">
        <f t="shared" si="15"/>
        <v>7.8821515201862837</v>
      </c>
    </row>
    <row r="207" spans="1:4">
      <c r="A207">
        <f t="shared" si="14"/>
        <v>14.083333333333334</v>
      </c>
      <c r="B207">
        <f t="shared" si="16"/>
        <v>845</v>
      </c>
      <c r="C207">
        <f t="shared" si="17"/>
        <v>7.750794440811634E-9</v>
      </c>
      <c r="D207">
        <f t="shared" si="15"/>
        <v>7.7507944408116343</v>
      </c>
    </row>
    <row r="208" spans="1:4">
      <c r="A208">
        <f t="shared" si="14"/>
        <v>14.166666666666666</v>
      </c>
      <c r="B208">
        <f t="shared" si="16"/>
        <v>850</v>
      </c>
      <c r="C208">
        <f t="shared" si="17"/>
        <v>7.6216264442346996E-9</v>
      </c>
      <c r="D208">
        <f t="shared" si="15"/>
        <v>7.6216264442346997</v>
      </c>
    </row>
    <row r="209" spans="1:4">
      <c r="A209">
        <f t="shared" si="14"/>
        <v>14.25</v>
      </c>
      <c r="B209">
        <f t="shared" si="16"/>
        <v>855</v>
      </c>
      <c r="C209">
        <f t="shared" si="17"/>
        <v>7.4946110491061879E-9</v>
      </c>
      <c r="D209">
        <f t="shared" si="15"/>
        <v>7.4946110491061875</v>
      </c>
    </row>
    <row r="210" spans="1:4">
      <c r="A210">
        <f t="shared" si="14"/>
        <v>14.333333333333334</v>
      </c>
      <c r="B210">
        <f t="shared" si="16"/>
        <v>860</v>
      </c>
      <c r="C210">
        <f t="shared" si="17"/>
        <v>7.3697123820432267E-9</v>
      </c>
      <c r="D210">
        <f t="shared" si="15"/>
        <v>7.3697123820432271</v>
      </c>
    </row>
    <row r="211" spans="1:4">
      <c r="A211">
        <f t="shared" si="14"/>
        <v>14.416666666666666</v>
      </c>
      <c r="B211">
        <f t="shared" si="16"/>
        <v>865</v>
      </c>
      <c r="C211">
        <f t="shared" si="17"/>
        <v>7.2468951674975326E-9</v>
      </c>
      <c r="D211">
        <f t="shared" si="15"/>
        <v>7.2468951674975326</v>
      </c>
    </row>
    <row r="212" spans="1:4">
      <c r="A212">
        <f t="shared" si="14"/>
        <v>14.5</v>
      </c>
      <c r="B212">
        <f t="shared" si="16"/>
        <v>870</v>
      </c>
      <c r="C212">
        <f t="shared" si="17"/>
        <v>7.1261247177924205E-9</v>
      </c>
      <c r="D212">
        <f t="shared" si="15"/>
        <v>7.126124717792421</v>
      </c>
    </row>
    <row r="213" spans="1:4">
      <c r="A213">
        <f t="shared" si="14"/>
        <v>14.583333333333334</v>
      </c>
      <c r="B213">
        <f t="shared" si="16"/>
        <v>875</v>
      </c>
      <c r="C213">
        <f t="shared" si="17"/>
        <v>7.0073669233258421E-9</v>
      </c>
      <c r="D213">
        <f t="shared" si="15"/>
        <v>7.0073669233258418</v>
      </c>
    </row>
    <row r="214" spans="1:4">
      <c r="A214">
        <f t="shared" si="14"/>
        <v>14.666666666666666</v>
      </c>
      <c r="B214">
        <f t="shared" si="16"/>
        <v>880</v>
      </c>
      <c r="C214">
        <f t="shared" si="17"/>
        <v>6.890588242936702E-9</v>
      </c>
      <c r="D214">
        <f t="shared" si="15"/>
        <v>6.890588242936702</v>
      </c>
    </row>
    <row r="215" spans="1:4">
      <c r="A215">
        <f t="shared" si="14"/>
        <v>14.75</v>
      </c>
      <c r="B215">
        <f t="shared" si="16"/>
        <v>885</v>
      </c>
      <c r="C215">
        <f t="shared" si="17"/>
        <v>6.7757556944317142E-9</v>
      </c>
      <c r="D215">
        <f t="shared" si="15"/>
        <v>6.7757556944317141</v>
      </c>
    </row>
    <row r="216" spans="1:4">
      <c r="A216">
        <f t="shared" si="14"/>
        <v>14.833333333333334</v>
      </c>
      <c r="B216">
        <f t="shared" si="16"/>
        <v>890</v>
      </c>
      <c r="C216">
        <f t="shared" si="17"/>
        <v>6.662836845270125E-9</v>
      </c>
      <c r="D216">
        <f t="shared" si="15"/>
        <v>6.6628368452701245</v>
      </c>
    </row>
    <row r="217" spans="1:4">
      <c r="A217">
        <f t="shared" si="14"/>
        <v>14.916666666666666</v>
      </c>
      <c r="B217">
        <f t="shared" si="16"/>
        <v>895</v>
      </c>
      <c r="C217">
        <f t="shared" si="17"/>
        <v>6.5517998034036939E-9</v>
      </c>
      <c r="D217">
        <f t="shared" si="15"/>
        <v>6.5517998034036937</v>
      </c>
    </row>
    <row r="218" spans="1:4">
      <c r="A218">
        <f t="shared" si="14"/>
        <v>15</v>
      </c>
      <c r="B218">
        <f t="shared" si="16"/>
        <v>900</v>
      </c>
      <c r="C218">
        <f t="shared" si="17"/>
        <v>6.4426132082693007E-9</v>
      </c>
      <c r="D218">
        <f t="shared" si="15"/>
        <v>6.4426132082693011</v>
      </c>
    </row>
    <row r="219" spans="1:4">
      <c r="A219">
        <f t="shared" si="14"/>
        <v>15.083333333333334</v>
      </c>
      <c r="B219">
        <f t="shared" si="16"/>
        <v>905</v>
      </c>
      <c r="C219">
        <f t="shared" si="17"/>
        <v>6.3352462219316931E-9</v>
      </c>
      <c r="D219">
        <f t="shared" si="15"/>
        <v>6.3352462219316932</v>
      </c>
    </row>
    <row r="220" spans="1:4">
      <c r="A220">
        <f t="shared" si="14"/>
        <v>15.166666666666666</v>
      </c>
      <c r="B220">
        <f t="shared" si="16"/>
        <v>910</v>
      </c>
      <c r="C220">
        <f t="shared" si="17"/>
        <v>6.2296685203738121E-9</v>
      </c>
      <c r="D220">
        <f t="shared" si="15"/>
        <v>6.2296685203738118</v>
      </c>
    </row>
    <row r="221" spans="1:4">
      <c r="A221">
        <f t="shared" si="14"/>
        <v>15.25</v>
      </c>
      <c r="B221">
        <f t="shared" si="16"/>
        <v>915</v>
      </c>
      <c r="C221">
        <f t="shared" si="17"/>
        <v>6.1258502849322839E-9</v>
      </c>
      <c r="D221">
        <f t="shared" si="15"/>
        <v>6.1258502849322838</v>
      </c>
    </row>
    <row r="222" spans="1:4">
      <c r="A222">
        <f t="shared" si="14"/>
        <v>15.333333333333334</v>
      </c>
      <c r="B222">
        <f t="shared" si="16"/>
        <v>920</v>
      </c>
      <c r="C222">
        <f t="shared" si="17"/>
        <v>6.023762193875636E-9</v>
      </c>
      <c r="D222">
        <f t="shared" si="15"/>
        <v>6.0237621938756361</v>
      </c>
    </row>
    <row r="223" spans="1:4">
      <c r="A223">
        <f t="shared" si="14"/>
        <v>15.416666666666666</v>
      </c>
      <c r="B223">
        <f t="shared" si="16"/>
        <v>925</v>
      </c>
      <c r="C223">
        <f t="shared" si="17"/>
        <v>5.9233754141228633E-9</v>
      </c>
      <c r="D223">
        <f t="shared" si="15"/>
        <v>5.9233754141228632</v>
      </c>
    </row>
    <row r="224" spans="1:4">
      <c r="A224">
        <f t="shared" si="14"/>
        <v>15.5</v>
      </c>
      <c r="B224">
        <f t="shared" si="16"/>
        <v>930</v>
      </c>
      <c r="C224">
        <f t="shared" si="17"/>
        <v>5.8246615930999965E-9</v>
      </c>
      <c r="D224">
        <f t="shared" si="15"/>
        <v>5.8246615930999965</v>
      </c>
    </row>
    <row r="225" spans="1:4">
      <c r="A225">
        <f t="shared" si="14"/>
        <v>15.583333333333334</v>
      </c>
      <c r="B225">
        <f t="shared" si="16"/>
        <v>935</v>
      </c>
      <c r="C225">
        <f t="shared" si="17"/>
        <v>5.7275928507324016E-9</v>
      </c>
      <c r="D225">
        <f t="shared" si="15"/>
        <v>5.7275928507324014</v>
      </c>
    </row>
    <row r="226" spans="1:4">
      <c r="A226">
        <f t="shared" si="14"/>
        <v>15.666666666666666</v>
      </c>
      <c r="B226">
        <f t="shared" si="16"/>
        <v>940</v>
      </c>
      <c r="C226">
        <f t="shared" si="17"/>
        <v>5.6321417715705097E-9</v>
      </c>
      <c r="D226">
        <f t="shared" si="15"/>
        <v>5.6321417715705095</v>
      </c>
    </row>
    <row r="227" spans="1:4">
      <c r="A227">
        <f t="shared" si="14"/>
        <v>15.75</v>
      </c>
      <c r="B227">
        <f t="shared" si="16"/>
        <v>945</v>
      </c>
      <c r="C227">
        <f t="shared" si="17"/>
        <v>5.5382813970467808E-9</v>
      </c>
      <c r="D227">
        <f t="shared" si="15"/>
        <v>5.5382813970467808</v>
      </c>
    </row>
    <row r="228" spans="1:4">
      <c r="A228">
        <f t="shared" si="14"/>
        <v>15.833333333333334</v>
      </c>
      <c r="B228">
        <f t="shared" si="16"/>
        <v>950</v>
      </c>
      <c r="C228">
        <f t="shared" si="17"/>
        <v>5.4459852178617062E-9</v>
      </c>
      <c r="D228">
        <f t="shared" si="15"/>
        <v>5.4459852178617059</v>
      </c>
    </row>
    <row r="229" spans="1:4">
      <c r="A229">
        <f t="shared" si="14"/>
        <v>15.916666666666666</v>
      </c>
      <c r="B229">
        <f t="shared" si="16"/>
        <v>955</v>
      </c>
      <c r="C229">
        <f t="shared" si="17"/>
        <v>5.3552271664966998E-9</v>
      </c>
      <c r="D229">
        <f t="shared" si="15"/>
        <v>5.3552271664967002</v>
      </c>
    </row>
    <row r="230" spans="1:4">
      <c r="A230">
        <f t="shared" si="14"/>
        <v>16</v>
      </c>
      <c r="B230">
        <f t="shared" si="16"/>
        <v>960</v>
      </c>
      <c r="C230">
        <f t="shared" si="17"/>
        <v>5.2659816098517605E-9</v>
      </c>
      <c r="D230">
        <f t="shared" si="15"/>
        <v>5.2659816098517602</v>
      </c>
    </row>
    <row r="231" spans="1:4">
      <c r="A231">
        <f t="shared" ref="A231:A294" si="18">B231/60</f>
        <v>16.083333333333332</v>
      </c>
      <c r="B231">
        <f t="shared" si="16"/>
        <v>965</v>
      </c>
      <c r="C231">
        <f t="shared" si="17"/>
        <v>5.1782233420058265E-9</v>
      </c>
      <c r="D231">
        <f t="shared" ref="D231:D294" si="19">C231*10^9</f>
        <v>5.1782233420058263</v>
      </c>
    </row>
    <row r="232" spans="1:4">
      <c r="A232">
        <f t="shared" si="18"/>
        <v>16.166666666666668</v>
      </c>
      <c r="B232">
        <f t="shared" si="16"/>
        <v>970</v>
      </c>
      <c r="C232">
        <f t="shared" si="17"/>
        <v>5.0919275770977895E-9</v>
      </c>
      <c r="D232">
        <f t="shared" si="19"/>
        <v>5.0919275770977892</v>
      </c>
    </row>
    <row r="233" spans="1:4">
      <c r="A233">
        <f t="shared" si="18"/>
        <v>16.25</v>
      </c>
      <c r="B233">
        <f t="shared" si="16"/>
        <v>975</v>
      </c>
      <c r="C233">
        <f t="shared" si="17"/>
        <v>5.0070699423261368E-9</v>
      </c>
      <c r="D233">
        <f t="shared" si="19"/>
        <v>5.0070699423261367</v>
      </c>
    </row>
    <row r="234" spans="1:4">
      <c r="A234">
        <f t="shared" si="18"/>
        <v>16.333333333333332</v>
      </c>
      <c r="B234">
        <f t="shared" ref="B234:B297" si="20">B233+$J$31/372</f>
        <v>980</v>
      </c>
      <c r="C234">
        <f t="shared" si="17"/>
        <v>4.9236264710652577E-9</v>
      </c>
      <c r="D234">
        <f t="shared" si="19"/>
        <v>4.9236264710652575</v>
      </c>
    </row>
    <row r="235" spans="1:4">
      <c r="A235">
        <f t="shared" si="18"/>
        <v>16.416666666666668</v>
      </c>
      <c r="B235">
        <f t="shared" si="20"/>
        <v>985</v>
      </c>
      <c r="C235">
        <f t="shared" si="17"/>
        <v>4.8415735960964753E-9</v>
      </c>
      <c r="D235">
        <f t="shared" si="19"/>
        <v>4.8415735960964756</v>
      </c>
    </row>
    <row r="236" spans="1:4">
      <c r="A236">
        <f t="shared" si="18"/>
        <v>16.5</v>
      </c>
      <c r="B236">
        <f t="shared" si="20"/>
        <v>990</v>
      </c>
      <c r="C236">
        <f t="shared" si="17"/>
        <v>4.7608881429518723E-9</v>
      </c>
      <c r="D236">
        <f t="shared" si="19"/>
        <v>4.7608881429518721</v>
      </c>
    </row>
    <row r="237" spans="1:4">
      <c r="A237">
        <f t="shared" si="18"/>
        <v>16.583333333333332</v>
      </c>
      <c r="B237">
        <f t="shared" si="20"/>
        <v>995</v>
      </c>
      <c r="C237">
        <f t="shared" si="17"/>
        <v>4.6815473233690507E-9</v>
      </c>
      <c r="D237">
        <f t="shared" si="19"/>
        <v>4.6815473233690508</v>
      </c>
    </row>
    <row r="238" spans="1:4">
      <c r="A238">
        <f t="shared" si="18"/>
        <v>16.666666666666668</v>
      </c>
      <c r="B238">
        <f t="shared" si="20"/>
        <v>1000</v>
      </c>
      <c r="C238">
        <f t="shared" si="17"/>
        <v>4.6035287288549703E-9</v>
      </c>
      <c r="D238">
        <f t="shared" si="19"/>
        <v>4.60352872885497</v>
      </c>
    </row>
    <row r="239" spans="1:4">
      <c r="A239">
        <f t="shared" si="18"/>
        <v>16.75</v>
      </c>
      <c r="B239">
        <f t="shared" si="20"/>
        <v>1005</v>
      </c>
      <c r="C239">
        <f t="shared" si="17"/>
        <v>4.5268103243570326E-9</v>
      </c>
      <c r="D239">
        <f t="shared" si="19"/>
        <v>4.526810324357033</v>
      </c>
    </row>
    <row r="240" spans="1:4">
      <c r="A240">
        <f t="shared" si="18"/>
        <v>16.833333333333332</v>
      </c>
      <c r="B240">
        <f t="shared" si="20"/>
        <v>1010</v>
      </c>
      <c r="C240">
        <f t="shared" si="17"/>
        <v>4.4513704420396607E-9</v>
      </c>
      <c r="D240">
        <f t="shared" si="19"/>
        <v>4.4513704420396607</v>
      </c>
    </row>
    <row r="241" spans="1:4">
      <c r="A241">
        <f t="shared" si="18"/>
        <v>16.916666666666668</v>
      </c>
      <c r="B241">
        <f t="shared" si="20"/>
        <v>1015</v>
      </c>
      <c r="C241">
        <f t="shared" si="17"/>
        <v>4.3771877751645692E-9</v>
      </c>
      <c r="D241">
        <f t="shared" si="19"/>
        <v>4.3771877751645691</v>
      </c>
    </row>
    <row r="242" spans="1:4">
      <c r="A242">
        <f t="shared" si="18"/>
        <v>17</v>
      </c>
      <c r="B242" s="16">
        <f t="shared" si="20"/>
        <v>1020</v>
      </c>
      <c r="C242">
        <f>$E$36*EXP(-$E$32*(B242-720))+(1/$E$32)*($E$33+$E$34*((B242-720)-1/$E$32))</f>
        <v>4.3042413720730384E-9</v>
      </c>
      <c r="D242">
        <f t="shared" si="19"/>
        <v>4.3042413720730384</v>
      </c>
    </row>
    <row r="243" spans="1:4">
      <c r="A243">
        <f t="shared" si="18"/>
        <v>17.083333333333332</v>
      </c>
      <c r="B243">
        <f t="shared" si="20"/>
        <v>1025</v>
      </c>
      <c r="C243">
        <f>$F$36*EXP(-$F$32*(B243-1020))+(1/$F$32)*($F$33+$F$34*((B243-1020)-1/$F$32))</f>
        <v>4.5300436902216835E-9</v>
      </c>
      <c r="D243">
        <f t="shared" si="19"/>
        <v>4.5300436902216834</v>
      </c>
    </row>
    <row r="244" spans="1:4">
      <c r="A244">
        <f t="shared" si="18"/>
        <v>17.166666666666668</v>
      </c>
      <c r="B244">
        <f t="shared" si="20"/>
        <v>1030</v>
      </c>
      <c r="C244">
        <f t="shared" ref="C244:C278" si="21">$F$36*EXP(-$F$32*(B244-1020))+(1/$F$32)*($F$33+$F$34*((B244-1020)-1/$F$32))</f>
        <v>5.3454870303459271E-9</v>
      </c>
      <c r="D244">
        <f t="shared" si="19"/>
        <v>5.345487030345927</v>
      </c>
    </row>
    <row r="245" spans="1:4">
      <c r="A245">
        <f t="shared" si="18"/>
        <v>17.25</v>
      </c>
      <c r="B245">
        <f t="shared" si="20"/>
        <v>1035</v>
      </c>
      <c r="C245">
        <f t="shared" si="21"/>
        <v>6.7407449481897164E-9</v>
      </c>
      <c r="D245">
        <f t="shared" si="19"/>
        <v>6.7407449481897164</v>
      </c>
    </row>
    <row r="246" spans="1:4">
      <c r="A246">
        <f t="shared" si="18"/>
        <v>17.333333333333332</v>
      </c>
      <c r="B246">
        <f t="shared" si="20"/>
        <v>1040</v>
      </c>
      <c r="C246">
        <f t="shared" si="21"/>
        <v>8.7061547584689837E-9</v>
      </c>
      <c r="D246">
        <f t="shared" si="19"/>
        <v>8.7061547584689833</v>
      </c>
    </row>
    <row r="247" spans="1:4">
      <c r="A247">
        <f t="shared" si="18"/>
        <v>17.416666666666668</v>
      </c>
      <c r="B247">
        <f t="shared" si="20"/>
        <v>1045</v>
      </c>
      <c r="C247">
        <f t="shared" si="21"/>
        <v>1.123221480580379E-8</v>
      </c>
      <c r="D247">
        <f t="shared" si="19"/>
        <v>11.232214805803791</v>
      </c>
    </row>
    <row r="248" spans="1:4">
      <c r="A248">
        <f t="shared" si="18"/>
        <v>17.5</v>
      </c>
      <c r="B248">
        <f t="shared" si="20"/>
        <v>1050</v>
      </c>
      <c r="C248">
        <f t="shared" si="21"/>
        <v>1.4309581781137108E-8</v>
      </c>
      <c r="D248">
        <f t="shared" si="19"/>
        <v>14.309581781137108</v>
      </c>
    </row>
    <row r="249" spans="1:4">
      <c r="A249">
        <f t="shared" si="18"/>
        <v>17.583333333333332</v>
      </c>
      <c r="B249">
        <f t="shared" si="20"/>
        <v>1055</v>
      </c>
      <c r="C249">
        <f t="shared" si="21"/>
        <v>1.7929068082871013E-8</v>
      </c>
      <c r="D249">
        <f t="shared" si="19"/>
        <v>17.929068082871012</v>
      </c>
    </row>
    <row r="250" spans="1:4">
      <c r="A250">
        <f t="shared" si="18"/>
        <v>17.666666666666668</v>
      </c>
      <c r="B250">
        <f t="shared" si="20"/>
        <v>1060</v>
      </c>
      <c r="C250">
        <f t="shared" si="21"/>
        <v>2.2081639221982731E-8</v>
      </c>
      <c r="D250">
        <f t="shared" si="19"/>
        <v>22.08163922198273</v>
      </c>
    </row>
    <row r="251" spans="1:4">
      <c r="A251">
        <f t="shared" si="18"/>
        <v>17.75</v>
      </c>
      <c r="B251">
        <f t="shared" si="20"/>
        <v>1065</v>
      </c>
      <c r="C251">
        <f>$F$36*EXP(-$F$32*(B251-1020))+(1/$F$32)*($F$33+$F$34*((B251-1020)-1/$F$32))</f>
        <v>2.6758411270381932E-8</v>
      </c>
      <c r="D251">
        <f t="shared" si="19"/>
        <v>26.758411270381931</v>
      </c>
    </row>
    <row r="252" spans="1:4">
      <c r="A252">
        <f t="shared" si="18"/>
        <v>17.833333333333332</v>
      </c>
      <c r="B252">
        <f t="shared" si="20"/>
        <v>1070</v>
      </c>
      <c r="C252">
        <f t="shared" si="21"/>
        <v>3.1950648351795639E-8</v>
      </c>
      <c r="D252">
        <f t="shared" si="19"/>
        <v>31.950648351795639</v>
      </c>
    </row>
    <row r="253" spans="1:4">
      <c r="A253">
        <f t="shared" si="18"/>
        <v>17.916666666666668</v>
      </c>
      <c r="B253">
        <f t="shared" si="20"/>
        <v>1075</v>
      </c>
      <c r="C253">
        <f t="shared" si="21"/>
        <v>3.7649760174463534E-8</v>
      </c>
      <c r="D253">
        <f t="shared" si="19"/>
        <v>37.649760174463538</v>
      </c>
    </row>
    <row r="254" spans="1:4">
      <c r="A254">
        <f t="shared" si="18"/>
        <v>18</v>
      </c>
      <c r="B254">
        <f t="shared" si="20"/>
        <v>1080</v>
      </c>
      <c r="C254">
        <f t="shared" si="21"/>
        <v>4.3847299604953745E-8</v>
      </c>
      <c r="D254">
        <f t="shared" si="19"/>
        <v>43.847299604953747</v>
      </c>
    </row>
    <row r="255" spans="1:4">
      <c r="A255">
        <f t="shared" si="18"/>
        <v>18.083333333333332</v>
      </c>
      <c r="B255">
        <f t="shared" si="20"/>
        <v>1085</v>
      </c>
      <c r="C255">
        <f t="shared" si="21"/>
        <v>5.0534960282411117E-8</v>
      </c>
      <c r="D255">
        <f t="shared" si="19"/>
        <v>50.53496028241112</v>
      </c>
    </row>
    <row r="256" spans="1:4">
      <c r="A256">
        <f t="shared" si="18"/>
        <v>18.166666666666668</v>
      </c>
      <c r="B256">
        <f t="shared" si="20"/>
        <v>1090</v>
      </c>
      <c r="C256">
        <f t="shared" si="21"/>
        <v>5.7704574272563519E-8</v>
      </c>
      <c r="D256">
        <f t="shared" si="19"/>
        <v>57.704574272563519</v>
      </c>
    </row>
    <row r="257" spans="1:4">
      <c r="A257">
        <f t="shared" si="18"/>
        <v>18.25</v>
      </c>
      <c r="B257">
        <f t="shared" si="20"/>
        <v>1095</v>
      </c>
      <c r="C257">
        <f t="shared" si="21"/>
        <v>6.5348109760823796E-8</v>
      </c>
      <c r="D257">
        <f t="shared" si="19"/>
        <v>65.348109760823789</v>
      </c>
    </row>
    <row r="258" spans="1:4">
      <c r="A258">
        <f t="shared" si="18"/>
        <v>18.333333333333332</v>
      </c>
      <c r="B258">
        <f t="shared" si="20"/>
        <v>1100</v>
      </c>
      <c r="C258">
        <f t="shared" si="21"/>
        <v>7.3457668783840671E-8</v>
      </c>
      <c r="D258">
        <f t="shared" si="19"/>
        <v>73.457668783840674</v>
      </c>
    </row>
    <row r="259" spans="1:4">
      <c r="A259">
        <f t="shared" si="18"/>
        <v>18.416666666666668</v>
      </c>
      <c r="B259">
        <f t="shared" si="20"/>
        <v>1105</v>
      </c>
      <c r="C259">
        <f t="shared" si="21"/>
        <v>8.2025484998847222E-8</v>
      </c>
      <c r="D259">
        <f t="shared" si="19"/>
        <v>82.025484998847219</v>
      </c>
    </row>
    <row r="260" spans="1:4">
      <c r="A260">
        <f t="shared" si="18"/>
        <v>18.5</v>
      </c>
      <c r="B260">
        <f t="shared" si="20"/>
        <v>1110</v>
      </c>
      <c r="C260">
        <f t="shared" si="21"/>
        <v>9.1043921490187531E-8</v>
      </c>
      <c r="D260">
        <f t="shared" si="19"/>
        <v>91.043921490187529</v>
      </c>
    </row>
    <row r="261" spans="1:4">
      <c r="A261">
        <f t="shared" si="18"/>
        <v>18.583333333333332</v>
      </c>
      <c r="B261">
        <f t="shared" si="20"/>
        <v>1115</v>
      </c>
      <c r="C261">
        <f t="shared" si="21"/>
        <v>1.0050546861239854E-7</v>
      </c>
      <c r="D261">
        <f t="shared" si="19"/>
        <v>100.50546861239853</v>
      </c>
    </row>
    <row r="262" spans="1:4">
      <c r="A262">
        <f t="shared" si="18"/>
        <v>18.666666666666668</v>
      </c>
      <c r="B262">
        <f t="shared" si="20"/>
        <v>1120</v>
      </c>
      <c r="C262">
        <f t="shared" si="21"/>
        <v>1.1040274186923402E-7</v>
      </c>
      <c r="D262">
        <f t="shared" si="19"/>
        <v>110.40274186923402</v>
      </c>
    </row>
    <row r="263" spans="1:4">
      <c r="A263">
        <f t="shared" si="18"/>
        <v>18.75</v>
      </c>
      <c r="B263">
        <f t="shared" si="20"/>
        <v>1125</v>
      </c>
      <c r="C263">
        <f t="shared" si="21"/>
        <v>1.2072847982803785E-7</v>
      </c>
      <c r="D263">
        <f t="shared" si="19"/>
        <v>120.72847982803785</v>
      </c>
    </row>
    <row r="264" spans="1:4">
      <c r="A264">
        <f t="shared" si="18"/>
        <v>18.833333333333332</v>
      </c>
      <c r="B264">
        <f t="shared" si="20"/>
        <v>1130</v>
      </c>
      <c r="C264">
        <f t="shared" si="21"/>
        <v>1.314755420688726E-7</v>
      </c>
      <c r="D264">
        <f t="shared" si="19"/>
        <v>131.47554206887261</v>
      </c>
    </row>
    <row r="265" spans="1:4">
      <c r="A265">
        <f t="shared" si="18"/>
        <v>18.916666666666668</v>
      </c>
      <c r="B265">
        <f t="shared" si="20"/>
        <v>1135</v>
      </c>
      <c r="C265">
        <f t="shared" si="21"/>
        <v>1.4263690716782588E-7</v>
      </c>
      <c r="D265">
        <f t="shared" si="19"/>
        <v>142.63690716782588</v>
      </c>
    </row>
    <row r="266" spans="1:4">
      <c r="A266">
        <f t="shared" si="18"/>
        <v>19</v>
      </c>
      <c r="B266">
        <f t="shared" si="20"/>
        <v>1140</v>
      </c>
      <c r="C266">
        <f t="shared" si="21"/>
        <v>1.5420567071392931E-7</v>
      </c>
      <c r="D266">
        <f t="shared" si="19"/>
        <v>154.20567071392932</v>
      </c>
    </row>
    <row r="267" spans="1:4">
      <c r="A267">
        <f t="shared" si="18"/>
        <v>19.083333333333332</v>
      </c>
      <c r="B267">
        <f t="shared" si="20"/>
        <v>1145</v>
      </c>
      <c r="C267">
        <f t="shared" si="21"/>
        <v>1.661750433591193E-7</v>
      </c>
      <c r="D267">
        <f t="shared" si="19"/>
        <v>166.17504335911929</v>
      </c>
    </row>
    <row r="268" spans="1:4">
      <c r="A268">
        <f t="shared" si="18"/>
        <v>19.166666666666668</v>
      </c>
      <c r="B268">
        <f t="shared" si="20"/>
        <v>1150</v>
      </c>
      <c r="C268">
        <f t="shared" si="21"/>
        <v>1.7853834890069889E-7</v>
      </c>
      <c r="D268">
        <f t="shared" si="19"/>
        <v>178.53834890069888</v>
      </c>
    </row>
    <row r="269" spans="1:4">
      <c r="A269">
        <f t="shared" si="18"/>
        <v>19.25</v>
      </c>
      <c r="B269">
        <f t="shared" si="20"/>
        <v>1155</v>
      </c>
      <c r="C269">
        <f t="shared" si="21"/>
        <v>1.912890223957598E-7</v>
      </c>
      <c r="D269">
        <f t="shared" si="19"/>
        <v>191.28902239575979</v>
      </c>
    </row>
    <row r="270" spans="1:4">
      <c r="A270">
        <f t="shared" si="18"/>
        <v>19.333333333333332</v>
      </c>
      <c r="B270">
        <f t="shared" si="20"/>
        <v>1160</v>
      </c>
      <c r="C270">
        <f t="shared" si="21"/>
        <v>2.0442060830701758E-7</v>
      </c>
      <c r="D270">
        <f t="shared" si="19"/>
        <v>204.42060830701757</v>
      </c>
    </row>
    <row r="271" spans="1:4">
      <c r="A271">
        <f t="shared" si="18"/>
        <v>19.416666666666668</v>
      </c>
      <c r="B271">
        <f t="shared" si="20"/>
        <v>1165</v>
      </c>
      <c r="C271">
        <f t="shared" si="21"/>
        <v>2.1792675867955626E-7</v>
      </c>
      <c r="D271">
        <f t="shared" si="19"/>
        <v>217.92675867955626</v>
      </c>
    </row>
    <row r="272" spans="1:4">
      <c r="A272">
        <f t="shared" si="18"/>
        <v>19.5</v>
      </c>
      <c r="B272">
        <f t="shared" si="20"/>
        <v>1170</v>
      </c>
      <c r="C272">
        <f t="shared" si="21"/>
        <v>2.3180123134795411E-7</v>
      </c>
      <c r="D272">
        <f t="shared" si="19"/>
        <v>231.80123134795411</v>
      </c>
    </row>
    <row r="273" spans="1:4">
      <c r="A273">
        <f t="shared" si="18"/>
        <v>19.583333333333332</v>
      </c>
      <c r="B273">
        <f t="shared" si="20"/>
        <v>1175</v>
      </c>
      <c r="C273">
        <f t="shared" si="21"/>
        <v>2.460378881732867E-7</v>
      </c>
      <c r="D273">
        <f t="shared" si="19"/>
        <v>246.03788817328669</v>
      </c>
    </row>
    <row r="274" spans="1:4">
      <c r="A274">
        <f t="shared" si="18"/>
        <v>19.666666666666668</v>
      </c>
      <c r="B274">
        <f t="shared" si="20"/>
        <v>1180</v>
      </c>
      <c r="C274">
        <f t="shared" si="21"/>
        <v>2.606306933095132E-7</v>
      </c>
      <c r="D274">
        <f t="shared" si="19"/>
        <v>260.63069330951322</v>
      </c>
    </row>
    <row r="275" spans="1:4">
      <c r="A275">
        <f t="shared" si="18"/>
        <v>19.75</v>
      </c>
      <c r="B275">
        <f t="shared" si="20"/>
        <v>1185</v>
      </c>
      <c r="C275">
        <f t="shared" si="21"/>
        <v>2.7557371149874982E-7</v>
      </c>
      <c r="D275">
        <f t="shared" si="19"/>
        <v>275.57371149874984</v>
      </c>
    </row>
    <row r="276" spans="1:4">
      <c r="A276">
        <f t="shared" si="18"/>
        <v>19.833333333333332</v>
      </c>
      <c r="B276">
        <f t="shared" si="20"/>
        <v>1190</v>
      </c>
      <c r="C276">
        <f t="shared" si="21"/>
        <v>2.9086110639495864E-7</v>
      </c>
      <c r="D276">
        <f t="shared" si="19"/>
        <v>290.86110639495865</v>
      </c>
    </row>
    <row r="277" spans="1:4">
      <c r="A277">
        <f t="shared" si="18"/>
        <v>19.916666666666668</v>
      </c>
      <c r="B277">
        <f t="shared" si="20"/>
        <v>1195</v>
      </c>
      <c r="C277">
        <f t="shared" si="21"/>
        <v>3.0648713891556562E-7</v>
      </c>
      <c r="D277">
        <f t="shared" si="19"/>
        <v>306.48713891556559</v>
      </c>
    </row>
    <row r="278" spans="1:4">
      <c r="A278">
        <f t="shared" si="18"/>
        <v>20</v>
      </c>
      <c r="B278" s="16">
        <f t="shared" si="20"/>
        <v>1200</v>
      </c>
      <c r="C278">
        <f t="shared" si="21"/>
        <v>3.2244616562055374E-7</v>
      </c>
      <c r="D278">
        <f t="shared" si="19"/>
        <v>322.44616562055376</v>
      </c>
    </row>
    <row r="279" spans="1:4">
      <c r="A279">
        <f t="shared" si="18"/>
        <v>20.083333333333332</v>
      </c>
      <c r="B279">
        <f t="shared" si="20"/>
        <v>1205</v>
      </c>
      <c r="C279">
        <f>$G$36*EXP(-$G$32*(B279-1200))+(1/$G$32)*($G$33+$G$34*((B279-1200)-1/$G$32))</f>
        <v>3.3843510405861455E-7</v>
      </c>
      <c r="D279">
        <f t="shared" si="19"/>
        <v>338.43510405861457</v>
      </c>
    </row>
    <row r="280" spans="1:4">
      <c r="A280">
        <f t="shared" si="18"/>
        <v>20.166666666666668</v>
      </c>
      <c r="B280">
        <f t="shared" si="20"/>
        <v>1210</v>
      </c>
      <c r="C280">
        <f t="shared" ref="C280:C338" si="22">$G$36*EXP(-$G$32*(B280-1200))+(1/$G$32)*($G$33+$G$34*((B280-1200)-1/$G$32))</f>
        <v>3.541575847598323E-7</v>
      </c>
      <c r="D280">
        <f t="shared" si="19"/>
        <v>354.15758475983228</v>
      </c>
    </row>
    <row r="281" spans="1:4">
      <c r="A281">
        <f t="shared" si="18"/>
        <v>20.25</v>
      </c>
      <c r="B281">
        <f t="shared" si="20"/>
        <v>1215</v>
      </c>
      <c r="C281">
        <f t="shared" si="22"/>
        <v>3.6961804827701753E-7</v>
      </c>
      <c r="D281">
        <f t="shared" si="19"/>
        <v>369.61804827701752</v>
      </c>
    </row>
    <row r="282" spans="1:4">
      <c r="A282">
        <f t="shared" si="18"/>
        <v>20.333333333333332</v>
      </c>
      <c r="B282">
        <f t="shared" si="20"/>
        <v>1220</v>
      </c>
      <c r="C282">
        <f t="shared" si="22"/>
        <v>3.848208611605916E-7</v>
      </c>
      <c r="D282">
        <f t="shared" si="19"/>
        <v>384.82086116059162</v>
      </c>
    </row>
    <row r="283" spans="1:4">
      <c r="A283">
        <f t="shared" si="18"/>
        <v>20.416666666666668</v>
      </c>
      <c r="B283">
        <f t="shared" si="20"/>
        <v>1225</v>
      </c>
      <c r="C283">
        <f t="shared" si="22"/>
        <v>3.9977031719184531E-7</v>
      </c>
      <c r="D283">
        <f t="shared" si="19"/>
        <v>399.77031719184532</v>
      </c>
    </row>
    <row r="284" spans="1:4">
      <c r="A284">
        <f t="shared" si="18"/>
        <v>20.5</v>
      </c>
      <c r="B284">
        <f t="shared" si="20"/>
        <v>1230</v>
      </c>
      <c r="C284">
        <f t="shared" si="22"/>
        <v>4.1447063859564671E-7</v>
      </c>
      <c r="D284">
        <f t="shared" si="19"/>
        <v>414.47063859564673</v>
      </c>
    </row>
    <row r="285" spans="1:4">
      <c r="A285">
        <f t="shared" si="18"/>
        <v>20.583333333333332</v>
      </c>
      <c r="B285">
        <f t="shared" si="20"/>
        <v>1235</v>
      </c>
      <c r="C285">
        <f t="shared" si="22"/>
        <v>4.2892597723293738E-7</v>
      </c>
      <c r="D285">
        <f t="shared" si="19"/>
        <v>428.92597723293738</v>
      </c>
    </row>
    <row r="286" spans="1:4">
      <c r="A286">
        <f t="shared" si="18"/>
        <v>20.666666666666668</v>
      </c>
      <c r="B286">
        <f t="shared" si="20"/>
        <v>1240</v>
      </c>
      <c r="C286">
        <f t="shared" si="22"/>
        <v>4.4314041577335686E-7</v>
      </c>
      <c r="D286">
        <f t="shared" si="19"/>
        <v>443.14041577335684</v>
      </c>
    </row>
    <row r="287" spans="1:4">
      <c r="A287">
        <f t="shared" si="18"/>
        <v>20.75</v>
      </c>
      <c r="B287">
        <f t="shared" si="20"/>
        <v>1245</v>
      </c>
      <c r="C287">
        <f t="shared" si="22"/>
        <v>4.5711796884832456E-7</v>
      </c>
      <c r="D287">
        <f t="shared" si="19"/>
        <v>457.11796884832455</v>
      </c>
    </row>
    <row r="288" spans="1:4">
      <c r="A288">
        <f t="shared" si="18"/>
        <v>20.833333333333332</v>
      </c>
      <c r="B288">
        <f t="shared" si="20"/>
        <v>1250</v>
      </c>
      <c r="C288">
        <f t="shared" si="22"/>
        <v>4.7086258418490584E-7</v>
      </c>
      <c r="D288">
        <f t="shared" si="19"/>
        <v>470.86258418490581</v>
      </c>
    </row>
    <row r="289" spans="1:4">
      <c r="A289">
        <f t="shared" si="18"/>
        <v>20.916666666666668</v>
      </c>
      <c r="B289">
        <f t="shared" si="20"/>
        <v>1255</v>
      </c>
      <c r="C289">
        <f t="shared" si="22"/>
        <v>4.843781437207814E-7</v>
      </c>
      <c r="D289">
        <f t="shared" si="19"/>
        <v>484.3781437207814</v>
      </c>
    </row>
    <row r="290" spans="1:4">
      <c r="A290">
        <f t="shared" si="18"/>
        <v>21</v>
      </c>
      <c r="B290">
        <f t="shared" si="20"/>
        <v>1260</v>
      </c>
      <c r="C290">
        <f t="shared" si="22"/>
        <v>4.9766846470063555E-7</v>
      </c>
      <c r="D290">
        <f t="shared" si="19"/>
        <v>497.66846470063558</v>
      </c>
    </row>
    <row r="291" spans="1:4">
      <c r="A291">
        <f t="shared" si="18"/>
        <v>21.083333333333332</v>
      </c>
      <c r="B291">
        <f t="shared" si="20"/>
        <v>1265</v>
      </c>
      <c r="C291">
        <f t="shared" si="22"/>
        <v>5.1073730075427472E-7</v>
      </c>
      <c r="D291">
        <f t="shared" si="19"/>
        <v>510.73730075427471</v>
      </c>
    </row>
    <row r="292" spans="1:4">
      <c r="A292">
        <f t="shared" si="18"/>
        <v>21.166666666666668</v>
      </c>
      <c r="B292">
        <f t="shared" si="20"/>
        <v>1270</v>
      </c>
      <c r="C292">
        <f t="shared" si="22"/>
        <v>5.2358834295677593E-7</v>
      </c>
      <c r="D292">
        <f t="shared" si="19"/>
        <v>523.58834295677593</v>
      </c>
    </row>
    <row r="293" spans="1:4">
      <c r="A293">
        <f t="shared" si="18"/>
        <v>21.25</v>
      </c>
      <c r="B293">
        <f t="shared" si="20"/>
        <v>1275</v>
      </c>
      <c r="C293">
        <f t="shared" si="22"/>
        <v>5.3622522087097142E-7</v>
      </c>
      <c r="D293">
        <f t="shared" si="19"/>
        <v>536.22522087097138</v>
      </c>
    </row>
    <row r="294" spans="1:4">
      <c r="A294">
        <f t="shared" si="18"/>
        <v>21.333333333333332</v>
      </c>
      <c r="B294">
        <f t="shared" si="20"/>
        <v>1280</v>
      </c>
      <c r="C294">
        <f t="shared" si="22"/>
        <v>5.4865150357255613E-7</v>
      </c>
      <c r="D294">
        <f t="shared" si="19"/>
        <v>548.65150357255618</v>
      </c>
    </row>
    <row r="295" spans="1:4">
      <c r="A295">
        <f t="shared" ref="A295:A358" si="23">B295/60</f>
        <v>21.416666666666668</v>
      </c>
      <c r="B295">
        <f t="shared" si="20"/>
        <v>1285</v>
      </c>
      <c r="C295">
        <f t="shared" si="22"/>
        <v>5.6087070065811539E-7</v>
      </c>
      <c r="D295">
        <f t="shared" ref="D295:D358" si="24">C295*10^9</f>
        <v>560.87070065811542</v>
      </c>
    </row>
    <row r="296" spans="1:4">
      <c r="A296">
        <f t="shared" si="23"/>
        <v>21.5</v>
      </c>
      <c r="B296">
        <f t="shared" si="20"/>
        <v>1290</v>
      </c>
      <c r="C296">
        <f t="shared" si="22"/>
        <v>5.7288626323635119E-7</v>
      </c>
      <c r="D296">
        <f t="shared" si="24"/>
        <v>572.88626323635117</v>
      </c>
    </row>
    <row r="297" spans="1:4">
      <c r="A297">
        <f t="shared" si="23"/>
        <v>21.583333333333332</v>
      </c>
      <c r="B297">
        <f t="shared" si="20"/>
        <v>1295</v>
      </c>
      <c r="C297">
        <f t="shared" si="22"/>
        <v>5.8470158490279039E-7</v>
      </c>
      <c r="D297">
        <f t="shared" si="24"/>
        <v>584.70158490279039</v>
      </c>
    </row>
    <row r="298" spans="1:4">
      <c r="A298">
        <f t="shared" si="23"/>
        <v>21.666666666666668</v>
      </c>
      <c r="B298">
        <f t="shared" ref="B298:B361" si="25">B297+$J$31/372</f>
        <v>1300</v>
      </c>
      <c r="C298">
        <f t="shared" si="22"/>
        <v>5.9632000269824975E-7</v>
      </c>
      <c r="D298">
        <f t="shared" si="24"/>
        <v>596.32000269824971</v>
      </c>
    </row>
    <row r="299" spans="1:4">
      <c r="A299">
        <f t="shared" si="23"/>
        <v>21.75</v>
      </c>
      <c r="B299">
        <f t="shared" si="25"/>
        <v>1305</v>
      </c>
      <c r="C299">
        <f t="shared" si="22"/>
        <v>6.077447980513267E-7</v>
      </c>
      <c r="D299">
        <f t="shared" si="24"/>
        <v>607.74479805132671</v>
      </c>
    </row>
    <row r="300" spans="1:4">
      <c r="A300">
        <f t="shared" si="23"/>
        <v>21.833333333333332</v>
      </c>
      <c r="B300">
        <f t="shared" si="25"/>
        <v>1310</v>
      </c>
      <c r="C300">
        <f t="shared" si="22"/>
        <v>6.1897919770518495E-7</v>
      </c>
      <c r="D300">
        <f t="shared" si="24"/>
        <v>618.9791977051849</v>
      </c>
    </row>
    <row r="301" spans="1:4">
      <c r="A301">
        <f t="shared" si="23"/>
        <v>21.916666666666668</v>
      </c>
      <c r="B301">
        <f t="shared" si="25"/>
        <v>1315</v>
      </c>
      <c r="C301">
        <f t="shared" si="22"/>
        <v>6.3002637462889408E-7</v>
      </c>
      <c r="D301">
        <f t="shared" si="24"/>
        <v>630.02637462889413</v>
      </c>
    </row>
    <row r="302" spans="1:4">
      <c r="A302">
        <f t="shared" si="23"/>
        <v>22</v>
      </c>
      <c r="B302">
        <f t="shared" si="25"/>
        <v>1320</v>
      </c>
      <c r="C302">
        <f t="shared" si="22"/>
        <v>6.408894489135817E-7</v>
      </c>
      <c r="D302">
        <f t="shared" si="24"/>
        <v>640.88944891358176</v>
      </c>
    </row>
    <row r="303" spans="1:4">
      <c r="A303">
        <f t="shared" si="23"/>
        <v>22.083333333333332</v>
      </c>
      <c r="B303">
        <f t="shared" si="25"/>
        <v>1325</v>
      </c>
      <c r="C303">
        <f t="shared" si="22"/>
        <v>6.5157148865365146E-7</v>
      </c>
      <c r="D303">
        <f t="shared" si="24"/>
        <v>651.5714886536515</v>
      </c>
    </row>
    <row r="304" spans="1:4">
      <c r="A304">
        <f t="shared" si="23"/>
        <v>22.166666666666668</v>
      </c>
      <c r="B304">
        <f t="shared" si="25"/>
        <v>1330</v>
      </c>
      <c r="C304">
        <f t="shared" si="22"/>
        <v>6.6207551081331508E-7</v>
      </c>
      <c r="D304">
        <f t="shared" si="24"/>
        <v>662.07551081331508</v>
      </c>
    </row>
    <row r="305" spans="1:4">
      <c r="A305">
        <f t="shared" si="23"/>
        <v>22.25</v>
      </c>
      <c r="B305">
        <f t="shared" si="25"/>
        <v>1335</v>
      </c>
      <c r="C305">
        <f t="shared" si="22"/>
        <v>6.7240448207868308E-7</v>
      </c>
      <c r="D305">
        <f t="shared" si="24"/>
        <v>672.40448207868303</v>
      </c>
    </row>
    <row r="306" spans="1:4">
      <c r="A306">
        <f t="shared" si="23"/>
        <v>22.333333333333332</v>
      </c>
      <c r="B306">
        <f t="shared" si="25"/>
        <v>1340</v>
      </c>
      <c r="C306">
        <f t="shared" si="22"/>
        <v>6.8256131969565727E-7</v>
      </c>
      <c r="D306">
        <f t="shared" si="24"/>
        <v>682.56131969565729</v>
      </c>
    </row>
    <row r="307" spans="1:4">
      <c r="A307">
        <f t="shared" si="23"/>
        <v>22.416666666666668</v>
      </c>
      <c r="B307">
        <f t="shared" si="25"/>
        <v>1345</v>
      </c>
      <c r="C307">
        <f t="shared" si="22"/>
        <v>6.9254889229385685E-7</v>
      </c>
      <c r="D307">
        <f t="shared" si="24"/>
        <v>692.54889229385685</v>
      </c>
    </row>
    <row r="308" spans="1:4">
      <c r="A308">
        <f t="shared" si="23"/>
        <v>22.5</v>
      </c>
      <c r="B308">
        <f t="shared" si="25"/>
        <v>1350</v>
      </c>
      <c r="C308">
        <f t="shared" si="22"/>
        <v>7.0237002069681581E-7</v>
      </c>
      <c r="D308">
        <f t="shared" si="24"/>
        <v>702.3700206968158</v>
      </c>
    </row>
    <row r="309" spans="1:4">
      <c r="A309">
        <f t="shared" si="23"/>
        <v>22.583333333333332</v>
      </c>
      <c r="B309">
        <f t="shared" si="25"/>
        <v>1355</v>
      </c>
      <c r="C309">
        <f t="shared" si="22"/>
        <v>7.1202747871867756E-7</v>
      </c>
      <c r="D309">
        <f t="shared" si="24"/>
        <v>712.02747871867757</v>
      </c>
    </row>
    <row r="310" spans="1:4">
      <c r="A310">
        <f t="shared" si="23"/>
        <v>22.666666666666668</v>
      </c>
      <c r="B310">
        <f t="shared" si="25"/>
        <v>1360</v>
      </c>
      <c r="C310">
        <f t="shared" si="22"/>
        <v>7.2152399394761186E-7</v>
      </c>
      <c r="D310">
        <f t="shared" si="24"/>
        <v>721.52399394761187</v>
      </c>
    </row>
    <row r="311" spans="1:4">
      <c r="A311">
        <f t="shared" si="23"/>
        <v>22.75</v>
      </c>
      <c r="B311">
        <f t="shared" si="25"/>
        <v>1365</v>
      </c>
      <c r="C311">
        <f t="shared" si="22"/>
        <v>7.3086224851617756E-7</v>
      </c>
      <c r="D311">
        <f t="shared" si="24"/>
        <v>730.8622485161776</v>
      </c>
    </row>
    <row r="312" spans="1:4">
      <c r="A312">
        <f t="shared" si="23"/>
        <v>22.833333333333332</v>
      </c>
      <c r="B312">
        <f t="shared" si="25"/>
        <v>1370</v>
      </c>
      <c r="C312">
        <f t="shared" si="22"/>
        <v>7.4004487985884595E-7</v>
      </c>
      <c r="D312">
        <f t="shared" si="24"/>
        <v>740.044879858846</v>
      </c>
    </row>
    <row r="313" spans="1:4">
      <c r="A313">
        <f t="shared" si="23"/>
        <v>22.916666666666668</v>
      </c>
      <c r="B313">
        <f t="shared" si="25"/>
        <v>1375</v>
      </c>
      <c r="C313">
        <f t="shared" si="22"/>
        <v>7.4907448145689976E-7</v>
      </c>
      <c r="D313">
        <f t="shared" si="24"/>
        <v>749.07448145689978</v>
      </c>
    </row>
    <row r="314" spans="1:4">
      <c r="A314">
        <f t="shared" si="23"/>
        <v>23</v>
      </c>
      <c r="B314">
        <f t="shared" si="25"/>
        <v>1380</v>
      </c>
      <c r="C314">
        <f t="shared" si="22"/>
        <v>7.579536035709195E-7</v>
      </c>
      <c r="D314">
        <f t="shared" si="24"/>
        <v>757.95360357091954</v>
      </c>
    </row>
    <row r="315" spans="1:4">
      <c r="A315">
        <f t="shared" si="23"/>
        <v>23.083333333333332</v>
      </c>
      <c r="B315">
        <f t="shared" si="25"/>
        <v>1385</v>
      </c>
      <c r="C315">
        <f t="shared" si="22"/>
        <v>7.6668475396106123E-7</v>
      </c>
      <c r="D315">
        <f t="shared" si="24"/>
        <v>766.68475396106123</v>
      </c>
    </row>
    <row r="316" spans="1:4">
      <c r="A316">
        <f t="shared" si="23"/>
        <v>23.166666666666668</v>
      </c>
      <c r="B316">
        <f t="shared" si="25"/>
        <v>1390</v>
      </c>
      <c r="C316">
        <f t="shared" si="22"/>
        <v>7.7527039859533265E-7</v>
      </c>
      <c r="D316">
        <f t="shared" si="24"/>
        <v>775.27039859533261</v>
      </c>
    </row>
    <row r="317" spans="1:4">
      <c r="A317">
        <f t="shared" si="23"/>
        <v>23.25</v>
      </c>
      <c r="B317">
        <f t="shared" si="25"/>
        <v>1395</v>
      </c>
      <c r="C317">
        <f t="shared" si="22"/>
        <v>7.8371296234606369E-7</v>
      </c>
      <c r="D317">
        <f t="shared" si="24"/>
        <v>783.7129623460637</v>
      </c>
    </row>
    <row r="318" spans="1:4">
      <c r="A318">
        <f t="shared" si="23"/>
        <v>23.333333333333332</v>
      </c>
      <c r="B318">
        <f t="shared" si="25"/>
        <v>1400</v>
      </c>
      <c r="C318">
        <f t="shared" si="22"/>
        <v>7.9201482967477218E-7</v>
      </c>
      <c r="D318">
        <f t="shared" si="24"/>
        <v>792.01482967477216</v>
      </c>
    </row>
    <row r="319" spans="1:4">
      <c r="A319">
        <f t="shared" si="23"/>
        <v>23.416666666666668</v>
      </c>
      <c r="B319">
        <f t="shared" si="25"/>
        <v>1405</v>
      </c>
      <c r="C319">
        <f t="shared" si="22"/>
        <v>8.0017834530561456E-7</v>
      </c>
      <c r="D319">
        <f t="shared" si="24"/>
        <v>800.17834530561458</v>
      </c>
    </row>
    <row r="320" spans="1:4">
      <c r="A320">
        <f t="shared" si="23"/>
        <v>23.5</v>
      </c>
      <c r="B320">
        <f t="shared" si="25"/>
        <v>1410</v>
      </c>
      <c r="C320">
        <f t="shared" si="22"/>
        <v>8.0820581488761479E-7</v>
      </c>
      <c r="D320">
        <f t="shared" si="24"/>
        <v>808.20581488761479</v>
      </c>
    </row>
    <row r="321" spans="1:4">
      <c r="A321">
        <f t="shared" si="23"/>
        <v>23.583333333333332</v>
      </c>
      <c r="B321">
        <f t="shared" si="25"/>
        <v>1415</v>
      </c>
      <c r="C321">
        <f t="shared" si="22"/>
        <v>8.1609950564585618E-7</v>
      </c>
      <c r="D321">
        <f t="shared" si="24"/>
        <v>816.0995056458562</v>
      </c>
    </row>
    <row r="322" spans="1:4">
      <c r="A322">
        <f t="shared" si="23"/>
        <v>23.666666666666668</v>
      </c>
      <c r="B322">
        <f t="shared" si="25"/>
        <v>1420</v>
      </c>
      <c r="C322">
        <f t="shared" si="22"/>
        <v>8.2386164702182112E-7</v>
      </c>
      <c r="D322">
        <f t="shared" si="24"/>
        <v>823.86164702182111</v>
      </c>
    </row>
    <row r="323" spans="1:4">
      <c r="A323">
        <f t="shared" si="23"/>
        <v>23.75</v>
      </c>
      <c r="B323">
        <f t="shared" si="25"/>
        <v>1425</v>
      </c>
      <c r="C323">
        <f t="shared" si="22"/>
        <v>8.3149443130306026E-7</v>
      </c>
      <c r="D323">
        <f t="shared" si="24"/>
        <v>831.49443130306031</v>
      </c>
    </row>
    <row r="324" spans="1:4">
      <c r="A324">
        <f t="shared" si="23"/>
        <v>23.833333333333332</v>
      </c>
      <c r="B324">
        <f t="shared" si="25"/>
        <v>1430</v>
      </c>
      <c r="C324">
        <f t="shared" si="22"/>
        <v>8.3900001424236723E-7</v>
      </c>
      <c r="D324">
        <f t="shared" si="24"/>
        <v>839.00001424236723</v>
      </c>
    </row>
    <row r="325" spans="1:4">
      <c r="A325">
        <f t="shared" si="23"/>
        <v>23.916666666666668</v>
      </c>
      <c r="B325">
        <f t="shared" si="25"/>
        <v>1435</v>
      </c>
      <c r="C325">
        <f t="shared" si="22"/>
        <v>8.4638051566663526E-7</v>
      </c>
      <c r="D325">
        <f t="shared" si="24"/>
        <v>846.38051566663523</v>
      </c>
    </row>
    <row r="326" spans="1:4">
      <c r="A326">
        <f t="shared" si="23"/>
        <v>24</v>
      </c>
      <c r="B326">
        <f t="shared" si="25"/>
        <v>1440</v>
      </c>
      <c r="C326">
        <f t="shared" si="22"/>
        <v>8.536380200755668E-7</v>
      </c>
      <c r="D326">
        <f t="shared" si="24"/>
        <v>853.63802007556683</v>
      </c>
    </row>
    <row r="327" spans="1:4">
      <c r="A327">
        <f t="shared" si="23"/>
        <v>24.083333333333332</v>
      </c>
      <c r="B327">
        <f t="shared" si="25"/>
        <v>1445</v>
      </c>
      <c r="C327">
        <f t="shared" si="22"/>
        <v>8.6077457723040617E-7</v>
      </c>
      <c r="D327">
        <f t="shared" si="24"/>
        <v>860.77457723040618</v>
      </c>
    </row>
    <row r="328" spans="1:4">
      <c r="A328">
        <f t="shared" si="23"/>
        <v>24.166666666666668</v>
      </c>
      <c r="B328">
        <f t="shared" si="25"/>
        <v>1450</v>
      </c>
      <c r="C328">
        <f t="shared" si="22"/>
        <v>8.6779220273285985E-7</v>
      </c>
      <c r="D328">
        <f>C328*10^9</f>
        <v>867.79220273285989</v>
      </c>
    </row>
    <row r="329" spans="1:4">
      <c r="A329">
        <f t="shared" si="23"/>
        <v>24.25</v>
      </c>
      <c r="B329">
        <f t="shared" si="25"/>
        <v>1455</v>
      </c>
      <c r="C329">
        <f t="shared" si="22"/>
        <v>8.7469287859437008E-7</v>
      </c>
      <c r="D329">
        <f t="shared" si="24"/>
        <v>874.69287859437009</v>
      </c>
    </row>
    <row r="330" spans="1:4">
      <c r="A330">
        <f t="shared" si="23"/>
        <v>24.333333333333332</v>
      </c>
      <c r="B330">
        <f t="shared" si="25"/>
        <v>1460</v>
      </c>
      <c r="C330">
        <f t="shared" si="22"/>
        <v>8.8147855379590092E-7</v>
      </c>
      <c r="D330">
        <f t="shared" si="24"/>
        <v>881.47855379590089</v>
      </c>
    </row>
    <row r="331" spans="1:4">
      <c r="A331">
        <f t="shared" si="23"/>
        <v>24.416666666666668</v>
      </c>
      <c r="B331">
        <f t="shared" si="25"/>
        <v>1465</v>
      </c>
      <c r="C331">
        <f t="shared" si="22"/>
        <v>8.8815114483839527E-7</v>
      </c>
      <c r="D331">
        <f t="shared" si="24"/>
        <v>888.15114483839523</v>
      </c>
    </row>
    <row r="332" spans="1:4">
      <c r="A332">
        <f t="shared" si="23"/>
        <v>24.5</v>
      </c>
      <c r="B332">
        <f t="shared" si="25"/>
        <v>1470</v>
      </c>
      <c r="C332">
        <f t="shared" si="22"/>
        <v>8.9471253628405889E-7</v>
      </c>
      <c r="D332">
        <f t="shared" si="24"/>
        <v>894.71253628405884</v>
      </c>
    </row>
    <row r="333" spans="1:4">
      <c r="A333">
        <f t="shared" si="23"/>
        <v>24.583333333333332</v>
      </c>
      <c r="B333">
        <f t="shared" si="25"/>
        <v>1475</v>
      </c>
      <c r="C333">
        <f t="shared" si="22"/>
        <v>9.0116458128862351E-7</v>
      </c>
      <c r="D333">
        <f t="shared" si="24"/>
        <v>901.16458128862348</v>
      </c>
    </row>
    <row r="334" spans="1:4">
      <c r="A334">
        <f t="shared" si="23"/>
        <v>24.666666666666668</v>
      </c>
      <c r="B334">
        <f t="shared" si="25"/>
        <v>1480</v>
      </c>
      <c r="C334">
        <f t="shared" si="22"/>
        <v>9.0750910212473955E-7</v>
      </c>
      <c r="D334">
        <f t="shared" si="24"/>
        <v>907.50910212473957</v>
      </c>
    </row>
    <row r="335" spans="1:4">
      <c r="A335">
        <f t="shared" si="23"/>
        <v>24.75</v>
      </c>
      <c r="B335">
        <f t="shared" si="25"/>
        <v>1485</v>
      </c>
      <c r="C335">
        <f t="shared" si="22"/>
        <v>9.1374789069664702E-7</v>
      </c>
      <c r="D335">
        <f t="shared" si="24"/>
        <v>913.747890696647</v>
      </c>
    </row>
    <row r="336" spans="1:4">
      <c r="A336">
        <f t="shared" si="23"/>
        <v>24.833333333333332</v>
      </c>
      <c r="B336">
        <f t="shared" si="25"/>
        <v>1490</v>
      </c>
      <c r="C336">
        <f t="shared" si="22"/>
        <v>9.198827090462691E-7</v>
      </c>
      <c r="D336">
        <f t="shared" si="24"/>
        <v>919.88270904626916</v>
      </c>
    </row>
    <row r="337" spans="1:4">
      <c r="A337">
        <f t="shared" si="23"/>
        <v>24.916666666666668</v>
      </c>
      <c r="B337">
        <f t="shared" si="25"/>
        <v>1495</v>
      </c>
      <c r="C337">
        <f t="shared" si="22"/>
        <v>9.2591528985087104E-7</v>
      </c>
      <c r="D337">
        <f t="shared" si="24"/>
        <v>925.91528985087109</v>
      </c>
    </row>
    <row r="338" spans="1:4">
      <c r="A338">
        <f t="shared" si="23"/>
        <v>25</v>
      </c>
      <c r="B338" s="16">
        <f t="shared" si="25"/>
        <v>1500</v>
      </c>
      <c r="C338">
        <f t="shared" si="22"/>
        <v>9.3184733691242632E-7</v>
      </c>
      <c r="D338">
        <f t="shared" si="24"/>
        <v>931.84733691242627</v>
      </c>
    </row>
    <row r="339" spans="1:4">
      <c r="A339">
        <f t="shared" si="23"/>
        <v>25.083333333333332</v>
      </c>
      <c r="B339">
        <f t="shared" si="25"/>
        <v>1505</v>
      </c>
      <c r="C339">
        <f>$H$36*EXP(-$H$32*(B339-1500))+(1/$H$32)*($H$33+$H$34*((B339-1500)-1/$H$32))</f>
        <v>9.1602044688865662E-7</v>
      </c>
      <c r="D339">
        <f t="shared" si="24"/>
        <v>916.02044688865658</v>
      </c>
    </row>
    <row r="340" spans="1:4">
      <c r="A340">
        <f t="shared" si="23"/>
        <v>25.166666666666668</v>
      </c>
      <c r="B340">
        <f t="shared" si="25"/>
        <v>1510</v>
      </c>
      <c r="C340">
        <f>$H$36*EXP(-$H$32*(B340-1500))+(1/$H$32)*($H$33+$H$34*((B340-1500)-1/$H$32))</f>
        <v>8.9986390999689711E-7</v>
      </c>
      <c r="D340">
        <f t="shared" si="24"/>
        <v>899.86390999689706</v>
      </c>
    </row>
    <row r="341" spans="1:4">
      <c r="A341">
        <f t="shared" si="23"/>
        <v>25.25</v>
      </c>
      <c r="B341">
        <f t="shared" si="25"/>
        <v>1515</v>
      </c>
      <c r="C341">
        <f t="shared" ref="C341:C374" si="26">$H$36*EXP(-$H$32*(B341-1500))+(1/$H$32)*($H$33+$H$34*((B341-1500)-1/$H$32))</f>
        <v>8.8338321984504103E-7</v>
      </c>
      <c r="D341">
        <f t="shared" si="24"/>
        <v>883.38321984504103</v>
      </c>
    </row>
    <row r="342" spans="1:4">
      <c r="A342">
        <f t="shared" si="23"/>
        <v>25.333333333333332</v>
      </c>
      <c r="B342">
        <f t="shared" si="25"/>
        <v>1520</v>
      </c>
      <c r="C342">
        <f t="shared" si="26"/>
        <v>8.6658377848929146E-7</v>
      </c>
      <c r="D342">
        <f t="shared" si="24"/>
        <v>866.58377848929149</v>
      </c>
    </row>
    <row r="343" spans="1:4">
      <c r="A343">
        <f t="shared" si="23"/>
        <v>25.416666666666668</v>
      </c>
      <c r="B343">
        <f t="shared" si="25"/>
        <v>1525</v>
      </c>
      <c r="C343">
        <f t="shared" si="26"/>
        <v>8.4947089795988343E-7</v>
      </c>
      <c r="D343">
        <f t="shared" si="24"/>
        <v>849.47089795988347</v>
      </c>
    </row>
    <row r="344" spans="1:4">
      <c r="A344">
        <f t="shared" si="23"/>
        <v>25.5</v>
      </c>
      <c r="B344">
        <f t="shared" si="25"/>
        <v>1530</v>
      </c>
      <c r="C344">
        <f t="shared" si="26"/>
        <v>8.3204980176137754E-7</v>
      </c>
      <c r="D344">
        <f t="shared" si="24"/>
        <v>832.04980176137758</v>
      </c>
    </row>
    <row r="345" spans="1:4">
      <c r="A345">
        <f t="shared" si="23"/>
        <v>25.583333333333332</v>
      </c>
      <c r="B345">
        <f t="shared" si="25"/>
        <v>1535</v>
      </c>
      <c r="C345">
        <f t="shared" si="26"/>
        <v>8.1432562634795222E-7</v>
      </c>
      <c r="D345">
        <f t="shared" si="24"/>
        <v>814.32562634795227</v>
      </c>
    </row>
    <row r="346" spans="1:4">
      <c r="A346">
        <f t="shared" si="23"/>
        <v>25.666666666666668</v>
      </c>
      <c r="B346">
        <f t="shared" si="25"/>
        <v>1540</v>
      </c>
      <c r="C346">
        <f t="shared" si="26"/>
        <v>7.963034225741088E-7</v>
      </c>
      <c r="D346">
        <f t="shared" si="24"/>
        <v>796.30342257410882</v>
      </c>
    </row>
    <row r="347" spans="1:4">
      <c r="A347">
        <f t="shared" si="23"/>
        <v>25.75</v>
      </c>
      <c r="B347">
        <f t="shared" si="25"/>
        <v>1545</v>
      </c>
      <c r="C347">
        <f t="shared" si="26"/>
        <v>7.7798815712120378E-7</v>
      </c>
      <c r="D347">
        <f t="shared" si="24"/>
        <v>777.98815712120381</v>
      </c>
    </row>
    <row r="348" spans="1:4">
      <c r="A348">
        <f t="shared" si="23"/>
        <v>25.833333333333332</v>
      </c>
      <c r="B348">
        <f t="shared" si="25"/>
        <v>1550</v>
      </c>
      <c r="C348">
        <f t="shared" si="26"/>
        <v>7.5938471390020143E-7</v>
      </c>
      <c r="D348">
        <f t="shared" si="24"/>
        <v>759.3847139002014</v>
      </c>
    </row>
    <row r="349" spans="1:4">
      <c r="A349">
        <f t="shared" si="23"/>
        <v>25.916666666666668</v>
      </c>
      <c r="B349">
        <f t="shared" si="25"/>
        <v>1555</v>
      </c>
      <c r="C349">
        <f t="shared" si="26"/>
        <v>7.4049789543105595E-7</v>
      </c>
      <c r="D349">
        <f t="shared" si="24"/>
        <v>740.49789543105589</v>
      </c>
    </row>
    <row r="350" spans="1:4">
      <c r="A350">
        <f t="shared" si="23"/>
        <v>26</v>
      </c>
      <c r="B350">
        <f t="shared" si="25"/>
        <v>1560</v>
      </c>
      <c r="C350">
        <f t="shared" si="26"/>
        <v>7.2133242419910321E-7</v>
      </c>
      <c r="D350">
        <f t="shared" si="24"/>
        <v>721.33242419910323</v>
      </c>
    </row>
    <row r="351" spans="1:4">
      <c r="A351">
        <f t="shared" si="23"/>
        <v>26.083333333333332</v>
      </c>
      <c r="B351">
        <f t="shared" si="25"/>
        <v>1565</v>
      </c>
      <c r="C351">
        <f t="shared" si="26"/>
        <v>7.0189294398884567E-7</v>
      </c>
      <c r="D351">
        <f t="shared" si="24"/>
        <v>701.89294398884567</v>
      </c>
    </row>
    <row r="352" spans="1:4">
      <c r="A352">
        <f t="shared" si="23"/>
        <v>26.166666666666668</v>
      </c>
      <c r="B352">
        <f t="shared" si="25"/>
        <v>1570</v>
      </c>
      <c r="C352">
        <f t="shared" si="26"/>
        <v>6.8218402119551454E-7</v>
      </c>
      <c r="D352">
        <f t="shared" si="24"/>
        <v>682.18402119551456</v>
      </c>
    </row>
    <row r="353" spans="1:4">
      <c r="A353">
        <f t="shared" si="23"/>
        <v>26.25</v>
      </c>
      <c r="B353">
        <f t="shared" si="25"/>
        <v>1575</v>
      </c>
      <c r="C353">
        <f t="shared" si="26"/>
        <v>6.6221014611477175E-7</v>
      </c>
      <c r="D353">
        <f t="shared" si="24"/>
        <v>662.21014611477176</v>
      </c>
    </row>
    <row r="354" spans="1:4">
      <c r="A354">
        <f t="shared" si="23"/>
        <v>26.333333333333332</v>
      </c>
      <c r="B354">
        <f t="shared" si="25"/>
        <v>1580</v>
      </c>
      <c r="C354">
        <f t="shared" si="26"/>
        <v>6.4197573421091694E-7</v>
      </c>
      <c r="D354">
        <f t="shared" si="24"/>
        <v>641.97573421091693</v>
      </c>
    </row>
    <row r="355" spans="1:4">
      <c r="A355">
        <f t="shared" si="23"/>
        <v>26.416666666666668</v>
      </c>
      <c r="B355">
        <f t="shared" si="25"/>
        <v>1585</v>
      </c>
      <c r="C355">
        <f t="shared" si="26"/>
        <v>6.2148512736396417E-7</v>
      </c>
      <c r="D355">
        <f t="shared" si="24"/>
        <v>621.48512736396412</v>
      </c>
    </row>
    <row r="356" spans="1:4">
      <c r="A356">
        <f t="shared" si="23"/>
        <v>26.5</v>
      </c>
      <c r="B356">
        <f t="shared" si="25"/>
        <v>1590</v>
      </c>
      <c r="C356">
        <f t="shared" si="26"/>
        <v>6.0074259509593353E-7</v>
      </c>
      <c r="D356">
        <f t="shared" si="24"/>
        <v>600.74259509593355</v>
      </c>
    </row>
    <row r="357" spans="1:4">
      <c r="A357">
        <f t="shared" si="23"/>
        <v>26.583333333333332</v>
      </c>
      <c r="B357">
        <f t="shared" si="25"/>
        <v>1595</v>
      </c>
      <c r="C357">
        <f t="shared" si="26"/>
        <v>5.7975233577670458E-7</v>
      </c>
      <c r="D357">
        <f t="shared" si="24"/>
        <v>579.75233577670463</v>
      </c>
    </row>
    <row r="358" spans="1:4">
      <c r="A358">
        <f t="shared" si="23"/>
        <v>26.666666666666668</v>
      </c>
      <c r="B358">
        <f t="shared" si="25"/>
        <v>1600</v>
      </c>
      <c r="C358">
        <f t="shared" si="26"/>
        <v>5.5851847780977804E-7</v>
      </c>
      <c r="D358">
        <f t="shared" si="24"/>
        <v>558.51847780977801</v>
      </c>
    </row>
    <row r="359" spans="1:4">
      <c r="A359">
        <f t="shared" ref="A359:A422" si="27">B359/60</f>
        <v>26.75</v>
      </c>
      <c r="B359">
        <f t="shared" si="25"/>
        <v>1605</v>
      </c>
      <c r="C359">
        <f t="shared" si="26"/>
        <v>5.3704508079827366E-7</v>
      </c>
      <c r="D359">
        <f t="shared" ref="D359:D422" si="28">C359*10^9</f>
        <v>537.0450807982736</v>
      </c>
    </row>
    <row r="360" spans="1:4">
      <c r="A360">
        <f t="shared" si="27"/>
        <v>26.833333333333332</v>
      </c>
      <c r="B360">
        <f t="shared" si="25"/>
        <v>1610</v>
      </c>
      <c r="C360">
        <f t="shared" si="26"/>
        <v>5.1533613669149702E-7</v>
      </c>
      <c r="D360">
        <f t="shared" si="28"/>
        <v>515.33613669149702</v>
      </c>
    </row>
    <row r="361" spans="1:4">
      <c r="A361">
        <f t="shared" si="27"/>
        <v>26.916666666666668</v>
      </c>
      <c r="B361">
        <f t="shared" si="25"/>
        <v>1615</v>
      </c>
      <c r="C361">
        <f t="shared" si="26"/>
        <v>4.9339557091240148E-7</v>
      </c>
      <c r="D361">
        <f t="shared" si="28"/>
        <v>493.39557091240147</v>
      </c>
    </row>
    <row r="362" spans="1:4">
      <c r="A362">
        <f t="shared" si="27"/>
        <v>27</v>
      </c>
      <c r="B362">
        <f t="shared" ref="B362:B425" si="29">B361+$J$31/372</f>
        <v>1620</v>
      </c>
      <c r="C362">
        <f t="shared" si="26"/>
        <v>4.7122724346625466E-7</v>
      </c>
      <c r="D362">
        <f t="shared" si="28"/>
        <v>471.22724346625466</v>
      </c>
    </row>
    <row r="363" spans="1:4">
      <c r="A363">
        <f t="shared" si="27"/>
        <v>27.083333333333332</v>
      </c>
      <c r="B363">
        <f t="shared" si="29"/>
        <v>1625</v>
      </c>
      <c r="C363">
        <f t="shared" si="26"/>
        <v>4.488349500308358E-7</v>
      </c>
      <c r="D363">
        <f t="shared" si="28"/>
        <v>448.83495003083578</v>
      </c>
    </row>
    <row r="364" spans="1:4">
      <c r="A364">
        <f t="shared" si="27"/>
        <v>27.166666666666668</v>
      </c>
      <c r="B364">
        <f t="shared" si="29"/>
        <v>1630</v>
      </c>
      <c r="C364">
        <f t="shared" si="26"/>
        <v>4.2622242302846143E-7</v>
      </c>
      <c r="D364">
        <f t="shared" si="28"/>
        <v>426.22242302846144</v>
      </c>
    </row>
    <row r="365" spans="1:4">
      <c r="A365">
        <f t="shared" si="27"/>
        <v>27.25</v>
      </c>
      <c r="B365">
        <f t="shared" si="29"/>
        <v>1635</v>
      </c>
      <c r="C365">
        <f t="shared" si="26"/>
        <v>4.0339333268014351E-7</v>
      </c>
      <c r="D365">
        <f t="shared" si="28"/>
        <v>403.39333268014349</v>
      </c>
    </row>
    <row r="366" spans="1:4">
      <c r="A366">
        <f t="shared" si="27"/>
        <v>27.333333333333332</v>
      </c>
      <c r="B366">
        <f t="shared" si="29"/>
        <v>1640</v>
      </c>
      <c r="C366">
        <f t="shared" si="26"/>
        <v>3.8035128804218478E-7</v>
      </c>
      <c r="D366">
        <f t="shared" si="28"/>
        <v>380.35128804218476</v>
      </c>
    </row>
    <row r="367" spans="1:4">
      <c r="A367">
        <f t="shared" si="27"/>
        <v>27.416666666666668</v>
      </c>
      <c r="B367">
        <f t="shared" si="29"/>
        <v>1645</v>
      </c>
      <c r="C367">
        <f t="shared" si="26"/>
        <v>3.570998380254961E-7</v>
      </c>
      <c r="D367">
        <f t="shared" si="28"/>
        <v>357.09983802549613</v>
      </c>
    </row>
    <row r="368" spans="1:4">
      <c r="A368">
        <f t="shared" si="27"/>
        <v>27.5</v>
      </c>
      <c r="B368">
        <f t="shared" si="29"/>
        <v>1650</v>
      </c>
      <c r="C368">
        <f t="shared" si="26"/>
        <v>3.3364247239792643E-7</v>
      </c>
      <c r="D368">
        <f t="shared" si="28"/>
        <v>333.64247239792644</v>
      </c>
    </row>
    <row r="369" spans="1:4">
      <c r="A369">
        <f t="shared" si="27"/>
        <v>27.583333333333332</v>
      </c>
      <c r="B369">
        <f t="shared" si="29"/>
        <v>1655</v>
      </c>
      <c r="C369">
        <f t="shared" si="26"/>
        <v>3.0998262276988959E-7</v>
      </c>
      <c r="D369">
        <f t="shared" si="28"/>
        <v>309.98262276988959</v>
      </c>
    </row>
    <row r="370" spans="1:4">
      <c r="A370">
        <f t="shared" si="27"/>
        <v>27.666666666666668</v>
      </c>
      <c r="B370">
        <f t="shared" si="29"/>
        <v>1660</v>
      </c>
      <c r="C370">
        <f t="shared" si="26"/>
        <v>2.8612366356356614E-7</v>
      </c>
      <c r="D370">
        <f t="shared" si="28"/>
        <v>286.12366356356614</v>
      </c>
    </row>
    <row r="371" spans="1:4">
      <c r="A371">
        <f t="shared" si="27"/>
        <v>27.75</v>
      </c>
      <c r="B371">
        <f t="shared" si="29"/>
        <v>1665</v>
      </c>
      <c r="C371">
        <f t="shared" si="26"/>
        <v>2.6206891296595329E-7</v>
      </c>
      <c r="D371">
        <f t="shared" si="28"/>
        <v>262.0689129659533</v>
      </c>
    </row>
    <row r="372" spans="1:4">
      <c r="A372">
        <f t="shared" si="27"/>
        <v>27.833333333333332</v>
      </c>
      <c r="B372">
        <f t="shared" si="29"/>
        <v>1670</v>
      </c>
      <c r="C372">
        <f t="shared" si="26"/>
        <v>2.3782163386602966E-7</v>
      </c>
      <c r="D372">
        <f t="shared" si="28"/>
        <v>237.82163386602966</v>
      </c>
    </row>
    <row r="373" spans="1:4">
      <c r="A373">
        <f t="shared" si="27"/>
        <v>27.916666666666668</v>
      </c>
      <c r="B373">
        <f t="shared" si="29"/>
        <v>1675</v>
      </c>
      <c r="C373">
        <f t="shared" si="26"/>
        <v>2.1338503477630534E-7</v>
      </c>
      <c r="D373">
        <f t="shared" si="28"/>
        <v>213.38503477630533</v>
      </c>
    </row>
    <row r="374" spans="1:4">
      <c r="A374">
        <f t="shared" si="27"/>
        <v>28</v>
      </c>
      <c r="B374" s="16">
        <f t="shared" si="29"/>
        <v>1680</v>
      </c>
      <c r="C374">
        <f t="shared" si="26"/>
        <v>1.887622707390132E-7</v>
      </c>
      <c r="D374">
        <f t="shared" si="28"/>
        <v>188.76227073901319</v>
      </c>
    </row>
    <row r="375" spans="1:4">
      <c r="A375">
        <f t="shared" si="27"/>
        <v>28.083333333333332</v>
      </c>
      <c r="B375">
        <f t="shared" si="29"/>
        <v>1685</v>
      </c>
      <c r="C375">
        <f>$I$36*EXP(-$I$32*(B375-1680))+(1/$I$32)*($I$33+$I$34*((B375-1680)-1/$I$32))</f>
        <v>2.3385830543257543E-7</v>
      </c>
      <c r="D375">
        <f t="shared" si="28"/>
        <v>233.85830543257543</v>
      </c>
    </row>
    <row r="376" spans="1:4">
      <c r="A376">
        <f t="shared" si="27"/>
        <v>28.166666666666668</v>
      </c>
      <c r="B376">
        <f t="shared" si="29"/>
        <v>1690</v>
      </c>
      <c r="C376">
        <f t="shared" ref="C376:C439" si="30">$I$36*EXP(-$I$32*(B376-1680))+(1/$I$32)*($I$33+$I$34*((B376-1680)-1/$I$32))</f>
        <v>2.2996102638250183E-7</v>
      </c>
      <c r="D376">
        <f t="shared" si="28"/>
        <v>229.96102638250184</v>
      </c>
    </row>
    <row r="377" spans="1:4">
      <c r="A377">
        <f t="shared" si="27"/>
        <v>28.25</v>
      </c>
      <c r="B377">
        <f t="shared" si="29"/>
        <v>1695</v>
      </c>
      <c r="C377">
        <f t="shared" si="30"/>
        <v>2.2612869599425167E-7</v>
      </c>
      <c r="D377">
        <f t="shared" si="28"/>
        <v>226.12869599425167</v>
      </c>
    </row>
    <row r="378" spans="1:4">
      <c r="A378">
        <f t="shared" si="27"/>
        <v>28.333333333333332</v>
      </c>
      <c r="B378">
        <f t="shared" si="29"/>
        <v>1700</v>
      </c>
      <c r="C378">
        <f t="shared" si="30"/>
        <v>2.2236023188993554E-7</v>
      </c>
      <c r="D378">
        <f t="shared" si="28"/>
        <v>222.36023188993553</v>
      </c>
    </row>
    <row r="379" spans="1:4">
      <c r="A379">
        <f t="shared" si="27"/>
        <v>28.416666666666668</v>
      </c>
      <c r="B379">
        <f t="shared" si="29"/>
        <v>1705</v>
      </c>
      <c r="C379">
        <f t="shared" si="30"/>
        <v>2.1865456972963222E-7</v>
      </c>
      <c r="D379">
        <f t="shared" si="28"/>
        <v>218.65456972963221</v>
      </c>
    </row>
    <row r="380" spans="1:4">
      <c r="A380">
        <f t="shared" si="27"/>
        <v>28.5</v>
      </c>
      <c r="B380">
        <f t="shared" si="29"/>
        <v>1710</v>
      </c>
      <c r="C380">
        <f t="shared" si="30"/>
        <v>2.1501066291078354E-7</v>
      </c>
      <c r="D380">
        <f t="shared" si="28"/>
        <v>215.01066291078354</v>
      </c>
    </row>
    <row r="381" spans="1:4">
      <c r="A381">
        <f t="shared" si="27"/>
        <v>28.583333333333332</v>
      </c>
      <c r="B381">
        <f t="shared" si="29"/>
        <v>1715</v>
      </c>
      <c r="C381">
        <f t="shared" si="30"/>
        <v>2.1142748227259906E-7</v>
      </c>
      <c r="D381">
        <f t="shared" si="28"/>
        <v>211.42748227259906</v>
      </c>
    </row>
    <row r="382" spans="1:4">
      <c r="A382">
        <f t="shared" si="27"/>
        <v>28.666666666666668</v>
      </c>
      <c r="B382">
        <f t="shared" si="29"/>
        <v>1720</v>
      </c>
      <c r="C382">
        <f t="shared" si="30"/>
        <v>2.0790401580538662E-7</v>
      </c>
      <c r="D382">
        <f t="shared" si="28"/>
        <v>207.90401580538662</v>
      </c>
    </row>
    <row r="383" spans="1:4">
      <c r="A383">
        <f t="shared" si="27"/>
        <v>28.75</v>
      </c>
      <c r="B383">
        <f t="shared" si="29"/>
        <v>1725</v>
      </c>
      <c r="C383">
        <f t="shared" si="30"/>
        <v>2.0443926836472703E-7</v>
      </c>
      <c r="D383">
        <f t="shared" si="28"/>
        <v>204.43926836472704</v>
      </c>
    </row>
    <row r="384" spans="1:4">
      <c r="A384">
        <f t="shared" si="27"/>
        <v>28.833333333333332</v>
      </c>
      <c r="B384">
        <f t="shared" si="29"/>
        <v>1730</v>
      </c>
      <c r="C384">
        <f t="shared" si="30"/>
        <v>2.0103226139041222E-7</v>
      </c>
      <c r="D384">
        <f t="shared" si="28"/>
        <v>201.03226139041223</v>
      </c>
    </row>
    <row r="385" spans="1:4">
      <c r="A385">
        <f t="shared" si="27"/>
        <v>28.916666666666668</v>
      </c>
      <c r="B385">
        <f t="shared" si="29"/>
        <v>1735</v>
      </c>
      <c r="C385">
        <f t="shared" si="30"/>
        <v>1.9768203263006715E-7</v>
      </c>
      <c r="D385">
        <f t="shared" si="28"/>
        <v>197.68203263006714</v>
      </c>
    </row>
    <row r="386" spans="1:4">
      <c r="A386">
        <f t="shared" si="27"/>
        <v>29</v>
      </c>
      <c r="B386">
        <f t="shared" si="29"/>
        <v>1740</v>
      </c>
      <c r="C386">
        <f t="shared" si="30"/>
        <v>1.9438763586737768E-7</v>
      </c>
      <c r="D386">
        <f t="shared" si="28"/>
        <v>194.38763586737767</v>
      </c>
    </row>
    <row r="387" spans="1:4">
      <c r="A387">
        <f t="shared" si="27"/>
        <v>29.083333333333332</v>
      </c>
      <c r="B387">
        <f t="shared" si="29"/>
        <v>1745</v>
      </c>
      <c r="C387">
        <f t="shared" si="30"/>
        <v>1.9114814065484741E-7</v>
      </c>
      <c r="D387">
        <f t="shared" si="28"/>
        <v>191.1481406548474</v>
      </c>
    </row>
    <row r="388" spans="1:4">
      <c r="A388">
        <f t="shared" si="27"/>
        <v>29.166666666666668</v>
      </c>
      <c r="B388">
        <f t="shared" si="29"/>
        <v>1750</v>
      </c>
      <c r="C388">
        <f t="shared" si="30"/>
        <v>1.879626320510085E-7</v>
      </c>
      <c r="D388">
        <f t="shared" si="28"/>
        <v>187.96263205100851</v>
      </c>
    </row>
    <row r="389" spans="1:4">
      <c r="A389">
        <f t="shared" si="27"/>
        <v>29.25</v>
      </c>
      <c r="B389">
        <f t="shared" si="29"/>
        <v>1755</v>
      </c>
      <c r="C389">
        <f t="shared" si="30"/>
        <v>1.8483021036201147E-7</v>
      </c>
      <c r="D389">
        <f t="shared" si="28"/>
        <v>184.83021036201146</v>
      </c>
    </row>
    <row r="390" spans="1:4">
      <c r="A390">
        <f t="shared" si="27"/>
        <v>29.333333333333332</v>
      </c>
      <c r="B390">
        <f t="shared" si="29"/>
        <v>1760</v>
      </c>
      <c r="C390">
        <f t="shared" si="30"/>
        <v>1.8174999088752182E-7</v>
      </c>
      <c r="D390">
        <f t="shared" si="28"/>
        <v>181.74999088752182</v>
      </c>
    </row>
    <row r="391" spans="1:4">
      <c r="A391">
        <f t="shared" si="27"/>
        <v>29.416666666666668</v>
      </c>
      <c r="B391">
        <f t="shared" si="29"/>
        <v>1765</v>
      </c>
      <c r="C391">
        <f t="shared" si="30"/>
        <v>1.7872110367085111E-7</v>
      </c>
      <c r="D391">
        <f t="shared" si="28"/>
        <v>178.72110367085111</v>
      </c>
    </row>
    <row r="392" spans="1:4">
      <c r="A392">
        <f t="shared" si="27"/>
        <v>29.5</v>
      </c>
      <c r="B392">
        <f t="shared" si="29"/>
        <v>1770</v>
      </c>
      <c r="C392">
        <f t="shared" si="30"/>
        <v>1.7574269325325206E-7</v>
      </c>
      <c r="D392">
        <f t="shared" si="28"/>
        <v>175.74269325325207</v>
      </c>
    </row>
    <row r="393" spans="1:4">
      <c r="A393">
        <f t="shared" si="27"/>
        <v>29.583333333333332</v>
      </c>
      <c r="B393">
        <f t="shared" si="29"/>
        <v>1775</v>
      </c>
      <c r="C393">
        <f t="shared" si="30"/>
        <v>1.728139184323087E-7</v>
      </c>
      <c r="D393">
        <f t="shared" si="28"/>
        <v>172.8139184323087</v>
      </c>
    </row>
    <row r="394" spans="1:4">
      <c r="A394">
        <f t="shared" si="27"/>
        <v>29.666666666666668</v>
      </c>
      <c r="B394">
        <f t="shared" si="29"/>
        <v>1780</v>
      </c>
      <c r="C394">
        <f t="shared" si="30"/>
        <v>1.6993395202435257E-7</v>
      </c>
      <c r="D394">
        <f t="shared" si="28"/>
        <v>169.93395202435258</v>
      </c>
    </row>
    <row r="395" spans="1:4">
      <c r="A395">
        <f t="shared" si="27"/>
        <v>29.75</v>
      </c>
      <c r="B395">
        <f t="shared" si="29"/>
        <v>1785</v>
      </c>
      <c r="C395">
        <f t="shared" si="30"/>
        <v>1.6710198063083852E-7</v>
      </c>
      <c r="D395">
        <f t="shared" si="28"/>
        <v>167.10198063083851</v>
      </c>
    </row>
    <row r="396" spans="1:4">
      <c r="A396">
        <f t="shared" si="27"/>
        <v>29.833333333333332</v>
      </c>
      <c r="B396">
        <f t="shared" si="29"/>
        <v>1790</v>
      </c>
      <c r="C396">
        <f t="shared" si="30"/>
        <v>1.6431720440861394E-7</v>
      </c>
      <c r="D396">
        <f t="shared" si="28"/>
        <v>164.31720440861395</v>
      </c>
    </row>
    <row r="397" spans="1:4">
      <c r="A397">
        <f t="shared" si="27"/>
        <v>29.916666666666668</v>
      </c>
      <c r="B397">
        <f t="shared" si="29"/>
        <v>1795</v>
      </c>
      <c r="C397">
        <f t="shared" si="30"/>
        <v>1.6157883684401622E-7</v>
      </c>
      <c r="D397">
        <f t="shared" si="28"/>
        <v>161.57883684401622</v>
      </c>
    </row>
    <row r="398" spans="1:4">
      <c r="A398">
        <f t="shared" si="27"/>
        <v>30</v>
      </c>
      <c r="B398">
        <f t="shared" si="29"/>
        <v>1800</v>
      </c>
      <c r="C398">
        <f t="shared" si="30"/>
        <v>1.5888610453073517E-7</v>
      </c>
      <c r="D398">
        <f t="shared" si="28"/>
        <v>158.88610453073517</v>
      </c>
    </row>
    <row r="399" spans="1:4">
      <c r="A399">
        <f t="shared" si="27"/>
        <v>30.083333333333332</v>
      </c>
      <c r="B399">
        <f t="shared" si="29"/>
        <v>1805</v>
      </c>
      <c r="C399">
        <f t="shared" si="30"/>
        <v>1.5623824695137729E-7</v>
      </c>
      <c r="D399">
        <f t="shared" si="28"/>
        <v>156.23824695137728</v>
      </c>
    </row>
    <row r="400" spans="1:4">
      <c r="A400">
        <f t="shared" si="27"/>
        <v>30.166666666666668</v>
      </c>
      <c r="B400">
        <f t="shared" si="29"/>
        <v>1810</v>
      </c>
      <c r="C400">
        <f t="shared" si="30"/>
        <v>1.5363451626267019E-7</v>
      </c>
      <c r="D400">
        <f t="shared" si="28"/>
        <v>153.63451626267019</v>
      </c>
    </row>
    <row r="401" spans="1:4">
      <c r="A401">
        <f t="shared" si="27"/>
        <v>30.25</v>
      </c>
      <c r="B401">
        <f t="shared" si="29"/>
        <v>1815</v>
      </c>
      <c r="C401">
        <f t="shared" si="30"/>
        <v>1.5107417708424693E-7</v>
      </c>
      <c r="D401">
        <f t="shared" si="28"/>
        <v>151.07417708424694</v>
      </c>
    </row>
    <row r="402" spans="1:4">
      <c r="A402">
        <f t="shared" si="27"/>
        <v>30.333333333333332</v>
      </c>
      <c r="B402">
        <f t="shared" si="29"/>
        <v>1820</v>
      </c>
      <c r="C402">
        <f t="shared" si="30"/>
        <v>1.4855650629094984E-7</v>
      </c>
      <c r="D402">
        <f t="shared" si="28"/>
        <v>148.55650629094984</v>
      </c>
    </row>
    <row r="403" spans="1:4">
      <c r="A403">
        <f t="shared" si="27"/>
        <v>30.416666666666668</v>
      </c>
      <c r="B403">
        <f t="shared" si="29"/>
        <v>1825</v>
      </c>
      <c r="C403">
        <f t="shared" si="30"/>
        <v>1.46080792808596E-7</v>
      </c>
      <c r="D403">
        <f t="shared" si="28"/>
        <v>146.08079280859602</v>
      </c>
    </row>
    <row r="404" spans="1:4">
      <c r="A404">
        <f t="shared" si="27"/>
        <v>30.5</v>
      </c>
      <c r="B404">
        <f t="shared" si="29"/>
        <v>1830</v>
      </c>
      <c r="C404">
        <f t="shared" si="30"/>
        <v>1.4364633741314622E-7</v>
      </c>
      <c r="D404">
        <f t="shared" si="28"/>
        <v>143.64633741314623</v>
      </c>
    </row>
    <row r="405" spans="1:4">
      <c r="A405">
        <f t="shared" si="27"/>
        <v>30.583333333333332</v>
      </c>
      <c r="B405">
        <f t="shared" si="29"/>
        <v>1835</v>
      </c>
      <c r="C405">
        <f t="shared" si="30"/>
        <v>1.4125245253322063E-7</v>
      </c>
      <c r="D405">
        <f t="shared" si="28"/>
        <v>141.25245253322063</v>
      </c>
    </row>
    <row r="406" spans="1:4">
      <c r="A406">
        <f t="shared" si="27"/>
        <v>30.666666666666668</v>
      </c>
      <c r="B406">
        <f t="shared" si="29"/>
        <v>1840</v>
      </c>
      <c r="C406">
        <f t="shared" si="30"/>
        <v>1.3889846205590593E-7</v>
      </c>
      <c r="D406">
        <f t="shared" si="28"/>
        <v>138.89846205590592</v>
      </c>
    </row>
    <row r="407" spans="1:4">
      <c r="A407">
        <f t="shared" si="27"/>
        <v>30.75</v>
      </c>
      <c r="B407">
        <f t="shared" si="29"/>
        <v>1845</v>
      </c>
      <c r="C407">
        <f t="shared" si="30"/>
        <v>1.3658370113579828E-7</v>
      </c>
      <c r="D407">
        <f t="shared" si="28"/>
        <v>136.58370113579829</v>
      </c>
    </row>
    <row r="408" spans="1:4">
      <c r="A408">
        <f t="shared" si="27"/>
        <v>30.833333333333332</v>
      </c>
      <c r="B408">
        <f t="shared" si="29"/>
        <v>1850</v>
      </c>
      <c r="C408">
        <f t="shared" si="30"/>
        <v>1.343075160072289E-7</v>
      </c>
      <c r="D408">
        <f t="shared" si="28"/>
        <v>134.30751600722891</v>
      </c>
    </row>
    <row r="409" spans="1:4">
      <c r="A409">
        <f t="shared" si="27"/>
        <v>30.916666666666668</v>
      </c>
      <c r="B409">
        <f t="shared" si="29"/>
        <v>1855</v>
      </c>
      <c r="C409">
        <f t="shared" si="30"/>
        <v>1.3206926379961892E-7</v>
      </c>
      <c r="D409">
        <f t="shared" si="28"/>
        <v>132.06926379961891</v>
      </c>
    </row>
    <row r="410" spans="1:4">
      <c r="A410">
        <f t="shared" si="27"/>
        <v>31</v>
      </c>
      <c r="B410">
        <f t="shared" si="29"/>
        <v>1860</v>
      </c>
      <c r="C410">
        <f t="shared" si="30"/>
        <v>1.2986831235591104E-7</v>
      </c>
      <c r="D410">
        <f t="shared" si="28"/>
        <v>129.86831235591103</v>
      </c>
    </row>
    <row r="411" spans="1:4">
      <c r="A411">
        <f t="shared" si="27"/>
        <v>31.083333333333332</v>
      </c>
      <c r="B411">
        <f t="shared" si="29"/>
        <v>1865</v>
      </c>
      <c r="C411">
        <f t="shared" si="30"/>
        <v>1.2770404005402766E-7</v>
      </c>
      <c r="D411">
        <f t="shared" si="28"/>
        <v>127.70404005402766</v>
      </c>
    </row>
    <row r="412" spans="1:4">
      <c r="A412">
        <f t="shared" si="27"/>
        <v>31.166666666666668</v>
      </c>
      <c r="B412">
        <f t="shared" si="29"/>
        <v>1870</v>
      </c>
      <c r="C412">
        <f t="shared" si="30"/>
        <v>1.2557583563130376E-7</v>
      </c>
      <c r="D412">
        <f t="shared" si="28"/>
        <v>125.57583563130376</v>
      </c>
    </row>
    <row r="413" spans="1:4">
      <c r="A413">
        <f t="shared" si="27"/>
        <v>31.25</v>
      </c>
      <c r="B413">
        <f t="shared" si="29"/>
        <v>1875</v>
      </c>
      <c r="C413">
        <f t="shared" si="30"/>
        <v>1.2348309801184613E-7</v>
      </c>
      <c r="D413">
        <f t="shared" si="28"/>
        <v>123.48309801184614</v>
      </c>
    </row>
    <row r="414" spans="1:4">
      <c r="A414">
        <f t="shared" si="27"/>
        <v>31.333333333333332</v>
      </c>
      <c r="B414">
        <f t="shared" si="29"/>
        <v>1880</v>
      </c>
      <c r="C414">
        <f t="shared" si="30"/>
        <v>1.2142523613676935E-7</v>
      </c>
      <c r="D414">
        <f t="shared" si="28"/>
        <v>121.42523613676936</v>
      </c>
    </row>
    <row r="415" spans="1:4">
      <c r="A415">
        <f t="shared" si="27"/>
        <v>31.416666666666668</v>
      </c>
      <c r="B415">
        <f t="shared" si="29"/>
        <v>1885</v>
      </c>
      <c r="C415">
        <f t="shared" si="30"/>
        <v>1.1940166879726128E-7</v>
      </c>
      <c r="D415">
        <f t="shared" si="28"/>
        <v>119.40166879726128</v>
      </c>
    </row>
    <row r="416" spans="1:4">
      <c r="A416">
        <f t="shared" si="27"/>
        <v>31.5</v>
      </c>
      <c r="B416">
        <f t="shared" si="29"/>
        <v>1890</v>
      </c>
      <c r="C416">
        <f t="shared" si="30"/>
        <v>1.1741182447042997E-7</v>
      </c>
      <c r="D416">
        <f t="shared" si="28"/>
        <v>117.41182447042996</v>
      </c>
    </row>
    <row r="417" spans="1:4">
      <c r="A417">
        <f t="shared" si="27"/>
        <v>31.583333333333332</v>
      </c>
      <c r="B417">
        <f t="shared" si="29"/>
        <v>1895</v>
      </c>
      <c r="C417">
        <f t="shared" si="30"/>
        <v>1.1545514115788685E-7</v>
      </c>
      <c r="D417">
        <f t="shared" si="28"/>
        <v>115.45514115788686</v>
      </c>
    </row>
    <row r="418" spans="1:4">
      <c r="A418">
        <f t="shared" si="27"/>
        <v>31.666666666666668</v>
      </c>
      <c r="B418">
        <f t="shared" si="29"/>
        <v>1900</v>
      </c>
      <c r="C418">
        <f t="shared" si="30"/>
        <v>1.1353106622701959E-7</v>
      </c>
      <c r="D418">
        <f t="shared" si="28"/>
        <v>113.53106622701959</v>
      </c>
    </row>
    <row r="419" spans="1:4">
      <c r="A419">
        <f t="shared" si="27"/>
        <v>31.75</v>
      </c>
      <c r="B419">
        <f t="shared" si="29"/>
        <v>1905</v>
      </c>
      <c r="C419">
        <f t="shared" si="30"/>
        <v>1.1163905625491E-7</v>
      </c>
      <c r="D419">
        <f t="shared" si="28"/>
        <v>111.63905625491</v>
      </c>
    </row>
    <row r="420" spans="1:4">
      <c r="A420">
        <f t="shared" si="27"/>
        <v>31.833333333333332</v>
      </c>
      <c r="B420">
        <f t="shared" si="29"/>
        <v>1910</v>
      </c>
      <c r="C420">
        <f t="shared" si="30"/>
        <v>1.0977857687485355E-7</v>
      </c>
      <c r="D420">
        <f t="shared" si="28"/>
        <v>109.77857687485356</v>
      </c>
    </row>
    <row r="421" spans="1:4">
      <c r="A421">
        <f t="shared" si="27"/>
        <v>31.916666666666668</v>
      </c>
      <c r="B421">
        <f t="shared" si="29"/>
        <v>1915</v>
      </c>
      <c r="C421">
        <f t="shared" si="30"/>
        <v>1.0794910262543625E-7</v>
      </c>
      <c r="D421">
        <f t="shared" si="28"/>
        <v>107.94910262543624</v>
      </c>
    </row>
    <row r="422" spans="1:4">
      <c r="A422">
        <f t="shared" si="27"/>
        <v>32</v>
      </c>
      <c r="B422">
        <f t="shared" si="29"/>
        <v>1920</v>
      </c>
      <c r="C422">
        <f t="shared" si="30"/>
        <v>1.0615011680212688E-7</v>
      </c>
      <c r="D422">
        <f t="shared" si="28"/>
        <v>106.15011680212687</v>
      </c>
    </row>
    <row r="423" spans="1:4">
      <c r="A423">
        <f t="shared" ref="A423:A486" si="31">B423/60</f>
        <v>32.083333333333336</v>
      </c>
      <c r="B423">
        <f t="shared" si="29"/>
        <v>1925</v>
      </c>
      <c r="C423">
        <f t="shared" si="30"/>
        <v>1.0438111131134233E-7</v>
      </c>
      <c r="D423">
        <f t="shared" ref="D423:D486" si="32">C423*10^9</f>
        <v>104.38111131134234</v>
      </c>
    </row>
    <row r="424" spans="1:4">
      <c r="A424">
        <f t="shared" si="31"/>
        <v>32.166666666666664</v>
      </c>
      <c r="B424">
        <f t="shared" si="29"/>
        <v>1930</v>
      </c>
      <c r="C424">
        <f t="shared" si="30"/>
        <v>1.0264158652694513E-7</v>
      </c>
      <c r="D424">
        <f t="shared" si="32"/>
        <v>102.64158652694513</v>
      </c>
    </row>
    <row r="425" spans="1:4">
      <c r="A425">
        <f t="shared" si="31"/>
        <v>32.25</v>
      </c>
      <c r="B425">
        <f t="shared" si="29"/>
        <v>1935</v>
      </c>
      <c r="C425">
        <f t="shared" si="30"/>
        <v>1.0093105114913231E-7</v>
      </c>
      <c r="D425">
        <f t="shared" si="32"/>
        <v>100.9310511491323</v>
      </c>
    </row>
    <row r="426" spans="1:4">
      <c r="A426">
        <f t="shared" si="31"/>
        <v>32.333333333333336</v>
      </c>
      <c r="B426">
        <f t="shared" ref="B426:B489" si="33">B425+$J$31/372</f>
        <v>1940</v>
      </c>
      <c r="C426">
        <f t="shared" si="30"/>
        <v>9.9249022065675895E-8</v>
      </c>
      <c r="D426">
        <f t="shared" si="32"/>
        <v>99.249022065675902</v>
      </c>
    </row>
    <row r="427" spans="1:4">
      <c r="A427">
        <f t="shared" si="31"/>
        <v>32.416666666666664</v>
      </c>
      <c r="B427">
        <f t="shared" si="33"/>
        <v>1945</v>
      </c>
      <c r="C427">
        <f t="shared" si="30"/>
        <v>9.7595024215476092E-8</v>
      </c>
      <c r="D427">
        <f t="shared" si="32"/>
        <v>97.595024215476087</v>
      </c>
    </row>
    <row r="428" spans="1:4">
      <c r="A428">
        <f t="shared" si="31"/>
        <v>32.5</v>
      </c>
      <c r="B428">
        <f t="shared" si="33"/>
        <v>1950</v>
      </c>
      <c r="C428">
        <f t="shared" si="30"/>
        <v>9.5968590454387952E-8</v>
      </c>
      <c r="D428">
        <f t="shared" si="32"/>
        <v>95.96859045438795</v>
      </c>
    </row>
    <row r="429" spans="1:4">
      <c r="A429">
        <f t="shared" si="31"/>
        <v>32.583333333333336</v>
      </c>
      <c r="B429">
        <f t="shared" si="33"/>
        <v>1955</v>
      </c>
      <c r="C429">
        <f t="shared" si="30"/>
        <v>9.4369261423284476E-8</v>
      </c>
      <c r="D429">
        <f t="shared" si="32"/>
        <v>94.36926142328447</v>
      </c>
    </row>
    <row r="430" spans="1:4">
      <c r="A430">
        <f t="shared" si="31"/>
        <v>32.666666666666664</v>
      </c>
      <c r="B430">
        <f t="shared" si="33"/>
        <v>1960</v>
      </c>
      <c r="C430">
        <f t="shared" si="30"/>
        <v>9.2796585418318216E-8</v>
      </c>
      <c r="D430">
        <f t="shared" si="32"/>
        <v>92.796585418318216</v>
      </c>
    </row>
    <row r="431" spans="1:4">
      <c r="A431">
        <f t="shared" si="31"/>
        <v>32.75</v>
      </c>
      <c r="B431">
        <f t="shared" si="33"/>
        <v>1965</v>
      </c>
      <c r="C431">
        <f t="shared" si="30"/>
        <v>9.125011826334497E-8</v>
      </c>
      <c r="D431">
        <f t="shared" si="32"/>
        <v>91.250118263344973</v>
      </c>
    </row>
    <row r="432" spans="1:4">
      <c r="A432">
        <f t="shared" si="31"/>
        <v>32.833333333333336</v>
      </c>
      <c r="B432">
        <f t="shared" si="33"/>
        <v>1970</v>
      </c>
      <c r="C432">
        <f t="shared" si="30"/>
        <v>8.9729423184473792E-8</v>
      </c>
      <c r="D432">
        <f t="shared" si="32"/>
        <v>89.729423184473788</v>
      </c>
    </row>
    <row r="433" spans="1:4">
      <c r="A433">
        <f t="shared" si="31"/>
        <v>32.916666666666664</v>
      </c>
      <c r="B433">
        <f t="shared" si="33"/>
        <v>1975</v>
      </c>
      <c r="C433">
        <f t="shared" si="30"/>
        <v>8.8234070686707302E-8</v>
      </c>
      <c r="D433">
        <f t="shared" si="32"/>
        <v>88.234070686707298</v>
      </c>
    </row>
    <row r="434" spans="1:4">
      <c r="A434">
        <f t="shared" si="31"/>
        <v>33</v>
      </c>
      <c r="B434">
        <f t="shared" si="33"/>
        <v>1980</v>
      </c>
      <c r="C434">
        <f t="shared" si="30"/>
        <v>8.6763638432638137E-8</v>
      </c>
      <c r="D434">
        <f t="shared" si="32"/>
        <v>86.763638432638132</v>
      </c>
    </row>
    <row r="435" spans="1:4">
      <c r="A435">
        <f t="shared" si="31"/>
        <v>33.083333333333336</v>
      </c>
      <c r="B435">
        <f t="shared" si="33"/>
        <v>1985</v>
      </c>
      <c r="C435">
        <f t="shared" si="30"/>
        <v>8.5317711123166684E-8</v>
      </c>
      <c r="D435">
        <f t="shared" si="32"/>
        <v>85.317711123166688</v>
      </c>
    </row>
    <row r="436" spans="1:4">
      <c r="A436">
        <f t="shared" si="31"/>
        <v>33.166666666666664</v>
      </c>
      <c r="B436">
        <f t="shared" si="33"/>
        <v>1990</v>
      </c>
      <c r="C436">
        <f t="shared" si="30"/>
        <v>8.389588038020674E-8</v>
      </c>
      <c r="D436">
        <f t="shared" si="32"/>
        <v>83.895880380206734</v>
      </c>
    </row>
    <row r="437" spans="1:4">
      <c r="A437">
        <f t="shared" si="31"/>
        <v>33.25</v>
      </c>
      <c r="B437">
        <f t="shared" si="33"/>
        <v>1995</v>
      </c>
      <c r="C437">
        <f t="shared" si="30"/>
        <v>8.2497744631346065E-8</v>
      </c>
      <c r="D437">
        <f t="shared" si="32"/>
        <v>82.497744631346066</v>
      </c>
    </row>
    <row r="438" spans="1:4">
      <c r="A438">
        <f t="shared" si="31"/>
        <v>33.333333333333336</v>
      </c>
      <c r="B438">
        <f t="shared" si="33"/>
        <v>2000</v>
      </c>
      <c r="C438">
        <f t="shared" si="30"/>
        <v>8.1122908996428822E-8</v>
      </c>
      <c r="D438">
        <f t="shared" si="32"/>
        <v>81.122908996428819</v>
      </c>
    </row>
    <row r="439" spans="1:4">
      <c r="A439">
        <f t="shared" si="31"/>
        <v>33.416666666666664</v>
      </c>
      <c r="B439">
        <f t="shared" si="33"/>
        <v>2005</v>
      </c>
      <c r="C439">
        <f t="shared" si="30"/>
        <v>7.9770985176028262E-8</v>
      </c>
      <c r="D439">
        <f t="shared" si="32"/>
        <v>79.770985176028262</v>
      </c>
    </row>
    <row r="440" spans="1:4">
      <c r="A440">
        <f t="shared" si="31"/>
        <v>33.5</v>
      </c>
      <c r="B440">
        <f t="shared" si="33"/>
        <v>2010</v>
      </c>
      <c r="C440">
        <f t="shared" ref="C440:C503" si="34">$I$36*EXP(-$I$32*(B440-1680))+(1/$I$32)*($I$33+$I$34*((B440-1680)-1/$I$32))</f>
        <v>7.8441591341778053E-8</v>
      </c>
      <c r="D440">
        <f t="shared" si="32"/>
        <v>78.44159134177805</v>
      </c>
    </row>
    <row r="441" spans="1:4">
      <c r="A441">
        <f t="shared" si="31"/>
        <v>33.583333333333336</v>
      </c>
      <c r="B441">
        <f t="shared" si="33"/>
        <v>2015</v>
      </c>
      <c r="C441">
        <f t="shared" si="34"/>
        <v>7.7134352028531234E-8</v>
      </c>
      <c r="D441">
        <f t="shared" si="32"/>
        <v>77.134352028531239</v>
      </c>
    </row>
    <row r="442" spans="1:4">
      <c r="A442">
        <f t="shared" si="31"/>
        <v>33.666666666666664</v>
      </c>
      <c r="B442">
        <f t="shared" si="33"/>
        <v>2020</v>
      </c>
      <c r="C442">
        <f t="shared" si="34"/>
        <v>7.5848898028316252E-8</v>
      </c>
      <c r="D442">
        <f t="shared" si="32"/>
        <v>75.848898028316256</v>
      </c>
    </row>
    <row r="443" spans="1:4">
      <c r="A443">
        <f t="shared" si="31"/>
        <v>33.75</v>
      </c>
      <c r="B443">
        <f t="shared" si="33"/>
        <v>2025</v>
      </c>
      <c r="C443">
        <f t="shared" si="34"/>
        <v>7.4584866286060463E-8</v>
      </c>
      <c r="D443">
        <f t="shared" si="32"/>
        <v>74.584866286060461</v>
      </c>
    </row>
    <row r="444" spans="1:4">
      <c r="A444">
        <f t="shared" si="31"/>
        <v>33.833333333333336</v>
      </c>
      <c r="B444">
        <f t="shared" si="33"/>
        <v>2030</v>
      </c>
      <c r="C444">
        <f t="shared" si="34"/>
        <v>7.3341899797051121E-8</v>
      </c>
      <c r="D444">
        <f t="shared" si="32"/>
        <v>73.341899797051127</v>
      </c>
    </row>
    <row r="445" spans="1:4">
      <c r="A445">
        <f t="shared" si="31"/>
        <v>33.916666666666664</v>
      </c>
      <c r="B445">
        <f t="shared" si="33"/>
        <v>2035</v>
      </c>
      <c r="C445">
        <f t="shared" si="34"/>
        <v>7.2119647506105419E-8</v>
      </c>
      <c r="D445">
        <f t="shared" si="32"/>
        <v>72.119647506105423</v>
      </c>
    </row>
    <row r="446" spans="1:4">
      <c r="A446">
        <f t="shared" si="31"/>
        <v>34</v>
      </c>
      <c r="B446">
        <f t="shared" si="33"/>
        <v>2040</v>
      </c>
      <c r="C446">
        <f t="shared" si="34"/>
        <v>7.0917764208420812E-8</v>
      </c>
      <c r="D446">
        <f t="shared" si="32"/>
        <v>70.917764208420806</v>
      </c>
    </row>
    <row r="447" spans="1:4">
      <c r="A447">
        <f t="shared" si="31"/>
        <v>34.083333333333336</v>
      </c>
      <c r="B447">
        <f t="shared" si="33"/>
        <v>2045</v>
      </c>
      <c r="C447">
        <f t="shared" si="34"/>
        <v>6.9735910452077645E-8</v>
      </c>
      <c r="D447">
        <f t="shared" si="32"/>
        <v>69.735910452077647</v>
      </c>
    </row>
    <row r="448" spans="1:4">
      <c r="A448">
        <f t="shared" si="31"/>
        <v>34.166666666666664</v>
      </c>
      <c r="B448">
        <f t="shared" si="33"/>
        <v>2050</v>
      </c>
      <c r="C448">
        <f t="shared" si="34"/>
        <v>6.8573752442166593E-8</v>
      </c>
      <c r="D448">
        <f t="shared" si="32"/>
        <v>68.573752442166594</v>
      </c>
    </row>
    <row r="449" spans="1:4">
      <c r="A449">
        <f t="shared" si="31"/>
        <v>34.25</v>
      </c>
      <c r="B449">
        <f t="shared" si="33"/>
        <v>2055</v>
      </c>
      <c r="C449">
        <f t="shared" si="34"/>
        <v>6.7430961946513917E-8</v>
      </c>
      <c r="D449">
        <f t="shared" si="32"/>
        <v>67.430961946513918</v>
      </c>
    </row>
    <row r="450" spans="1:4">
      <c r="A450">
        <f t="shared" si="31"/>
        <v>34.333333333333336</v>
      </c>
      <c r="B450">
        <f t="shared" si="33"/>
        <v>2060</v>
      </c>
      <c r="C450">
        <f t="shared" si="34"/>
        <v>6.6307216202977644E-8</v>
      </c>
      <c r="D450">
        <f t="shared" si="32"/>
        <v>66.307216202977642</v>
      </c>
    </row>
    <row r="451" spans="1:4">
      <c r="A451">
        <f t="shared" si="31"/>
        <v>34.416666666666664</v>
      </c>
      <c r="B451">
        <f t="shared" si="33"/>
        <v>2065</v>
      </c>
      <c r="C451">
        <f t="shared" si="34"/>
        <v>6.5202197828288919E-8</v>
      </c>
      <c r="D451">
        <f t="shared" si="32"/>
        <v>65.202197828288917</v>
      </c>
    </row>
    <row r="452" spans="1:4">
      <c r="A452">
        <f t="shared" si="31"/>
        <v>34.5</v>
      </c>
      <c r="B452">
        <f t="shared" si="33"/>
        <v>2070</v>
      </c>
      <c r="C452">
        <f t="shared" si="34"/>
        <v>6.4115594728412243E-8</v>
      </c>
      <c r="D452">
        <f t="shared" si="32"/>
        <v>64.115594728412248</v>
      </c>
    </row>
    <row r="453" spans="1:4">
      <c r="A453">
        <f t="shared" si="31"/>
        <v>34.583333333333336</v>
      </c>
      <c r="B453">
        <f t="shared" si="33"/>
        <v>2075</v>
      </c>
      <c r="C453">
        <f t="shared" si="34"/>
        <v>6.3047100010399792E-8</v>
      </c>
      <c r="D453">
        <f t="shared" si="32"/>
        <v>63.047100010399795</v>
      </c>
    </row>
    <row r="454" spans="1:4">
      <c r="A454">
        <f t="shared" si="31"/>
        <v>34.666666666666664</v>
      </c>
      <c r="B454">
        <f t="shared" si="33"/>
        <v>2080</v>
      </c>
      <c r="C454">
        <f t="shared" si="34"/>
        <v>6.1996411895714594E-8</v>
      </c>
      <c r="D454">
        <f t="shared" si="32"/>
        <v>61.996411895714594</v>
      </c>
    </row>
    <row r="455" spans="1:4">
      <c r="A455">
        <f t="shared" si="31"/>
        <v>34.75</v>
      </c>
      <c r="B455">
        <f t="shared" si="33"/>
        <v>2085</v>
      </c>
      <c r="C455">
        <f t="shared" si="34"/>
        <v>6.0963233634998233E-8</v>
      </c>
      <c r="D455">
        <f t="shared" si="32"/>
        <v>60.963233634998232</v>
      </c>
    </row>
    <row r="456" spans="1:4">
      <c r="A456">
        <f t="shared" si="31"/>
        <v>34.833333333333336</v>
      </c>
      <c r="B456">
        <f t="shared" si="33"/>
        <v>2090</v>
      </c>
      <c r="C456">
        <f t="shared" si="34"/>
        <v>5.994727342425891E-8</v>
      </c>
      <c r="D456">
        <f t="shared" si="32"/>
        <v>59.94727342425891</v>
      </c>
    </row>
    <row r="457" spans="1:4">
      <c r="A457">
        <f t="shared" si="31"/>
        <v>34.916666666666664</v>
      </c>
      <c r="B457">
        <f t="shared" si="33"/>
        <v>2095</v>
      </c>
      <c r="C457">
        <f t="shared" si="34"/>
        <v>5.8948244322456256E-8</v>
      </c>
      <c r="D457">
        <f t="shared" si="32"/>
        <v>58.948244322456254</v>
      </c>
    </row>
    <row r="458" spans="1:4">
      <c r="A458">
        <f t="shared" si="31"/>
        <v>35</v>
      </c>
      <c r="B458">
        <f t="shared" si="33"/>
        <v>2100</v>
      </c>
      <c r="C458">
        <f t="shared" si="34"/>
        <v>5.7965864170459618E-8</v>
      </c>
      <c r="D458">
        <f t="shared" si="32"/>
        <v>57.965864170459618</v>
      </c>
    </row>
    <row r="459" spans="1:4">
      <c r="A459">
        <f t="shared" si="31"/>
        <v>35.083333333333336</v>
      </c>
      <c r="B459">
        <f t="shared" si="33"/>
        <v>2105</v>
      </c>
      <c r="C459">
        <f t="shared" si="34"/>
        <v>5.6999855511356958E-8</v>
      </c>
      <c r="D459">
        <f t="shared" si="32"/>
        <v>56.999855511356955</v>
      </c>
    </row>
    <row r="460" spans="1:4">
      <c r="A460">
        <f t="shared" si="31"/>
        <v>35.166666666666664</v>
      </c>
      <c r="B460">
        <f t="shared" si="33"/>
        <v>2110</v>
      </c>
      <c r="C460">
        <f t="shared" si="34"/>
        <v>5.6049945512091683E-8</v>
      </c>
      <c r="D460">
        <f t="shared" si="32"/>
        <v>56.049945512091682</v>
      </c>
    </row>
    <row r="461" spans="1:4">
      <c r="A461">
        <f t="shared" si="31"/>
        <v>35.25</v>
      </c>
      <c r="B461">
        <f t="shared" si="33"/>
        <v>2115</v>
      </c>
      <c r="C461">
        <f t="shared" si="34"/>
        <v>5.5115865886405602E-8</v>
      </c>
      <c r="D461">
        <f t="shared" si="32"/>
        <v>55.115865886405601</v>
      </c>
    </row>
    <row r="462" spans="1:4">
      <c r="A462">
        <f t="shared" si="31"/>
        <v>35.333333333333336</v>
      </c>
      <c r="B462">
        <f t="shared" si="33"/>
        <v>2120</v>
      </c>
      <c r="C462">
        <f t="shared" si="34"/>
        <v>5.4197352819065837E-8</v>
      </c>
      <c r="D462">
        <f t="shared" si="32"/>
        <v>54.197352819065834</v>
      </c>
    </row>
    <row r="463" spans="1:4">
      <c r="A463">
        <f t="shared" si="31"/>
        <v>35.416666666666664</v>
      </c>
      <c r="B463">
        <f t="shared" si="33"/>
        <v>2125</v>
      </c>
      <c r="C463">
        <f t="shared" si="34"/>
        <v>5.3294146891354662E-8</v>
      </c>
      <c r="D463">
        <f t="shared" si="32"/>
        <v>53.294146891354664</v>
      </c>
    </row>
    <row r="464" spans="1:4">
      <c r="A464">
        <f t="shared" si="31"/>
        <v>35.5</v>
      </c>
      <c r="B464">
        <f t="shared" si="33"/>
        <v>2130</v>
      </c>
      <c r="C464">
        <f t="shared" si="34"/>
        <v>5.2405993007800995E-8</v>
      </c>
      <c r="D464">
        <f t="shared" si="32"/>
        <v>52.405993007800994</v>
      </c>
    </row>
    <row r="465" spans="1:4">
      <c r="A465">
        <f t="shared" si="31"/>
        <v>35.583333333333336</v>
      </c>
      <c r="B465">
        <f t="shared" si="33"/>
        <v>2135</v>
      </c>
      <c r="C465">
        <f t="shared" si="34"/>
        <v>5.1532640324132933E-8</v>
      </c>
      <c r="D465">
        <f t="shared" si="32"/>
        <v>51.532640324132934</v>
      </c>
    </row>
    <row r="466" spans="1:4">
      <c r="A466">
        <f t="shared" si="31"/>
        <v>35.666666666666664</v>
      </c>
      <c r="B466">
        <f t="shared" si="33"/>
        <v>2140</v>
      </c>
      <c r="C466">
        <f t="shared" si="34"/>
        <v>5.0673842176430931E-8</v>
      </c>
      <c r="D466">
        <f t="shared" si="32"/>
        <v>50.673842176430931</v>
      </c>
    </row>
    <row r="467" spans="1:4">
      <c r="A467">
        <f t="shared" si="31"/>
        <v>35.75</v>
      </c>
      <c r="B467">
        <f t="shared" si="33"/>
        <v>2145</v>
      </c>
      <c r="C467">
        <f t="shared" si="34"/>
        <v>4.9829356011461782E-8</v>
      </c>
      <c r="D467">
        <f t="shared" si="32"/>
        <v>49.829356011461783</v>
      </c>
    </row>
    <row r="468" spans="1:4">
      <c r="A468">
        <f t="shared" si="31"/>
        <v>35.833333333333336</v>
      </c>
      <c r="B468">
        <f t="shared" si="33"/>
        <v>2150</v>
      </c>
      <c r="C468">
        <f t="shared" si="34"/>
        <v>4.8998943318173374E-8</v>
      </c>
      <c r="D468">
        <f t="shared" si="32"/>
        <v>48.998943318173374</v>
      </c>
    </row>
    <row r="469" spans="1:4">
      <c r="A469">
        <f t="shared" si="31"/>
        <v>35.916666666666664</v>
      </c>
      <c r="B469">
        <f t="shared" si="33"/>
        <v>2155</v>
      </c>
      <c r="C469">
        <f t="shared" si="34"/>
        <v>4.8182369560331289E-8</v>
      </c>
      <c r="D469">
        <f t="shared" si="32"/>
        <v>48.182369560331288</v>
      </c>
    </row>
    <row r="470" spans="1:4">
      <c r="A470">
        <f t="shared" si="31"/>
        <v>36</v>
      </c>
      <c r="B470">
        <f t="shared" si="33"/>
        <v>2160</v>
      </c>
      <c r="C470">
        <f t="shared" si="34"/>
        <v>4.7379404110277933E-8</v>
      </c>
      <c r="D470">
        <f t="shared" si="32"/>
        <v>47.379404110277932</v>
      </c>
    </row>
    <row r="471" spans="1:4">
      <c r="A471">
        <f t="shared" si="31"/>
        <v>36.083333333333336</v>
      </c>
      <c r="B471">
        <f t="shared" si="33"/>
        <v>2165</v>
      </c>
      <c r="C471">
        <f t="shared" si="34"/>
        <v>4.6589820183795606E-8</v>
      </c>
      <c r="D471">
        <f t="shared" si="32"/>
        <v>46.589820183795602</v>
      </c>
    </row>
    <row r="472" spans="1:4">
      <c r="A472">
        <f t="shared" si="31"/>
        <v>36.166666666666664</v>
      </c>
      <c r="B472">
        <f t="shared" si="33"/>
        <v>2170</v>
      </c>
      <c r="C472">
        <f t="shared" si="34"/>
        <v>4.5813394776055035E-8</v>
      </c>
      <c r="D472">
        <f t="shared" si="32"/>
        <v>45.813394776055034</v>
      </c>
    </row>
    <row r="473" spans="1:4">
      <c r="A473">
        <f t="shared" si="31"/>
        <v>36.25</v>
      </c>
      <c r="B473">
        <f t="shared" si="33"/>
        <v>2175</v>
      </c>
      <c r="C473">
        <f t="shared" si="34"/>
        <v>4.504990859863147E-8</v>
      </c>
      <c r="D473">
        <f t="shared" si="32"/>
        <v>45.049908598631468</v>
      </c>
    </row>
    <row r="474" spans="1:4">
      <c r="A474">
        <f t="shared" si="31"/>
        <v>36.333333333333336</v>
      </c>
      <c r="B474">
        <f t="shared" si="33"/>
        <v>2180</v>
      </c>
      <c r="C474">
        <f t="shared" si="34"/>
        <v>4.4299146017570195E-8</v>
      </c>
      <c r="D474">
        <f t="shared" si="32"/>
        <v>44.299146017570195</v>
      </c>
    </row>
    <row r="475" spans="1:4">
      <c r="A475">
        <f t="shared" si="31"/>
        <v>36.416666666666664</v>
      </c>
      <c r="B475">
        <f t="shared" si="33"/>
        <v>2185</v>
      </c>
      <c r="C475">
        <f t="shared" si="34"/>
        <v>4.3560894992484388E-8</v>
      </c>
      <c r="D475">
        <f t="shared" si="32"/>
        <v>43.560894992484386</v>
      </c>
    </row>
    <row r="476" spans="1:4">
      <c r="A476">
        <f t="shared" si="31"/>
        <v>36.5</v>
      </c>
      <c r="B476">
        <f t="shared" si="33"/>
        <v>2190</v>
      </c>
      <c r="C476">
        <f t="shared" si="34"/>
        <v>4.2834947016667847E-8</v>
      </c>
      <c r="D476">
        <f t="shared" si="32"/>
        <v>42.834947016667847</v>
      </c>
    </row>
    <row r="477" spans="1:4">
      <c r="A477">
        <f t="shared" si="31"/>
        <v>36.583333333333336</v>
      </c>
      <c r="B477">
        <f t="shared" si="33"/>
        <v>2195</v>
      </c>
      <c r="C477">
        <f t="shared" si="34"/>
        <v>4.2121097058205694E-8</v>
      </c>
      <c r="D477">
        <f t="shared" si="32"/>
        <v>42.121097058205692</v>
      </c>
    </row>
    <row r="478" spans="1:4">
      <c r="A478">
        <f t="shared" si="31"/>
        <v>36.666666666666664</v>
      </c>
      <c r="B478">
        <f t="shared" si="33"/>
        <v>2200</v>
      </c>
      <c r="C478">
        <f t="shared" si="34"/>
        <v>4.1419143502066588E-8</v>
      </c>
      <c r="D478">
        <f t="shared" si="32"/>
        <v>41.419143502066589</v>
      </c>
    </row>
    <row r="479" spans="1:4">
      <c r="A479">
        <f t="shared" si="31"/>
        <v>36.75</v>
      </c>
      <c r="B479">
        <f t="shared" si="33"/>
        <v>2205</v>
      </c>
      <c r="C479">
        <f t="shared" si="34"/>
        <v>4.0728888093159858E-8</v>
      </c>
      <c r="D479">
        <f t="shared" si="32"/>
        <v>40.72888809315986</v>
      </c>
    </row>
    <row r="480" spans="1:4">
      <c r="A480">
        <f t="shared" si="31"/>
        <v>36.833333333333336</v>
      </c>
      <c r="B480">
        <f t="shared" si="33"/>
        <v>2210</v>
      </c>
      <c r="C480">
        <f t="shared" si="34"/>
        <v>4.0050135880341709E-8</v>
      </c>
      <c r="D480">
        <f t="shared" si="32"/>
        <v>40.050135880341706</v>
      </c>
    </row>
    <row r="481" spans="1:4">
      <c r="A481">
        <f t="shared" si="31"/>
        <v>36.916666666666664</v>
      </c>
      <c r="B481">
        <f t="shared" si="33"/>
        <v>2215</v>
      </c>
      <c r="C481">
        <f t="shared" si="34"/>
        <v>3.9382695161354471E-8</v>
      </c>
      <c r="D481">
        <f t="shared" si="32"/>
        <v>39.382695161354469</v>
      </c>
    </row>
    <row r="482" spans="1:4">
      <c r="A482">
        <f t="shared" si="31"/>
        <v>37</v>
      </c>
      <c r="B482">
        <f t="shared" si="33"/>
        <v>2220</v>
      </c>
      <c r="C482">
        <f t="shared" si="34"/>
        <v>3.8726377428683504E-8</v>
      </c>
      <c r="D482">
        <f t="shared" si="32"/>
        <v>38.726377428683506</v>
      </c>
    </row>
    <row r="483" spans="1:4">
      <c r="A483">
        <f t="shared" si="31"/>
        <v>37.083333333333336</v>
      </c>
      <c r="B483">
        <f t="shared" si="33"/>
        <v>2225</v>
      </c>
      <c r="C483">
        <f t="shared" si="34"/>
        <v>3.8080997316316412E-8</v>
      </c>
      <c r="D483">
        <f t="shared" si="32"/>
        <v>38.080997316316413</v>
      </c>
    </row>
    <row r="484" spans="1:4">
      <c r="A484">
        <f t="shared" si="31"/>
        <v>37.166666666666664</v>
      </c>
      <c r="B484">
        <f t="shared" si="33"/>
        <v>2230</v>
      </c>
      <c r="C484">
        <f t="shared" si="34"/>
        <v>3.7446372547389499E-8</v>
      </c>
      <c r="D484">
        <f t="shared" si="32"/>
        <v>37.446372547389501</v>
      </c>
    </row>
    <row r="485" spans="1:4">
      <c r="A485">
        <f t="shared" si="31"/>
        <v>37.25</v>
      </c>
      <c r="B485">
        <f t="shared" si="33"/>
        <v>2235</v>
      </c>
      <c r="C485">
        <f t="shared" si="34"/>
        <v>3.6822323882706651E-8</v>
      </c>
      <c r="D485">
        <f t="shared" si="32"/>
        <v>36.822323882706648</v>
      </c>
    </row>
    <row r="486" spans="1:4">
      <c r="A486">
        <f t="shared" si="31"/>
        <v>37.333333333333336</v>
      </c>
      <c r="B486">
        <f t="shared" si="33"/>
        <v>2240</v>
      </c>
      <c r="C486">
        <f t="shared" si="34"/>
        <v>3.6208675070116271E-8</v>
      </c>
      <c r="D486">
        <f t="shared" si="32"/>
        <v>36.208675070116271</v>
      </c>
    </row>
    <row r="487" spans="1:4">
      <c r="A487">
        <f t="shared" ref="A487:A518" si="35">B487/60</f>
        <v>37.416666666666664</v>
      </c>
      <c r="B487">
        <f t="shared" si="33"/>
        <v>2245</v>
      </c>
      <c r="C487">
        <f t="shared" si="34"/>
        <v>3.5605252794731781E-8</v>
      </c>
      <c r="D487">
        <f t="shared" ref="D487:D518" si="36">C487*10^9</f>
        <v>35.605252794731783</v>
      </c>
    </row>
    <row r="488" spans="1:4">
      <c r="A488">
        <f t="shared" si="35"/>
        <v>37.5</v>
      </c>
      <c r="B488">
        <f t="shared" si="33"/>
        <v>2250</v>
      </c>
      <c r="C488">
        <f t="shared" si="34"/>
        <v>3.5011886629981694E-8</v>
      </c>
      <c r="D488">
        <f t="shared" si="36"/>
        <v>35.011886629981696</v>
      </c>
    </row>
    <row r="489" spans="1:4">
      <c r="A489">
        <f t="shared" si="35"/>
        <v>37.583333333333336</v>
      </c>
      <c r="B489">
        <f t="shared" si="33"/>
        <v>2255</v>
      </c>
      <c r="C489">
        <f t="shared" si="34"/>
        <v>3.4428408989475474E-8</v>
      </c>
      <c r="D489">
        <f t="shared" si="36"/>
        <v>34.428408989475471</v>
      </c>
    </row>
    <row r="490" spans="1:4">
      <c r="A490">
        <f t="shared" si="35"/>
        <v>37.666666666666664</v>
      </c>
      <c r="B490">
        <f t="shared" ref="B490:B518" si="37">B489+$J$31/372</f>
        <v>2260</v>
      </c>
      <c r="C490">
        <f t="shared" si="34"/>
        <v>3.3854655079671608E-8</v>
      </c>
      <c r="D490">
        <f t="shared" si="36"/>
        <v>33.854655079671609</v>
      </c>
    </row>
    <row r="491" spans="1:4">
      <c r="A491">
        <f t="shared" si="35"/>
        <v>37.75</v>
      </c>
      <c r="B491">
        <f t="shared" si="37"/>
        <v>2265</v>
      </c>
      <c r="C491">
        <f t="shared" si="34"/>
        <v>3.3290462853334314E-8</v>
      </c>
      <c r="D491">
        <f t="shared" si="36"/>
        <v>33.290462853334311</v>
      </c>
    </row>
    <row r="492" spans="1:4">
      <c r="A492">
        <f t="shared" si="35"/>
        <v>37.833333333333336</v>
      </c>
      <c r="B492">
        <f t="shared" si="37"/>
        <v>2270</v>
      </c>
      <c r="C492">
        <f t="shared" si="34"/>
        <v>3.2735672963766076E-8</v>
      </c>
      <c r="D492">
        <f t="shared" si="36"/>
        <v>32.735672963766078</v>
      </c>
    </row>
    <row r="493" spans="1:4">
      <c r="A493">
        <f t="shared" si="35"/>
        <v>37.916666666666664</v>
      </c>
      <c r="B493">
        <f t="shared" si="37"/>
        <v>2275</v>
      </c>
      <c r="C493">
        <f t="shared" si="34"/>
        <v>3.2190128719802808E-8</v>
      </c>
      <c r="D493">
        <f t="shared" si="36"/>
        <v>32.190128719802807</v>
      </c>
    </row>
    <row r="494" spans="1:4">
      <c r="A494">
        <f t="shared" si="35"/>
        <v>38</v>
      </c>
      <c r="B494">
        <f t="shared" si="37"/>
        <v>2280</v>
      </c>
      <c r="C494">
        <f t="shared" si="34"/>
        <v>3.1653676041559012E-8</v>
      </c>
      <c r="D494">
        <f t="shared" si="36"/>
        <v>31.653676041559013</v>
      </c>
    </row>
    <row r="495" spans="1:4">
      <c r="A495">
        <f t="shared" si="35"/>
        <v>38.083333333333336</v>
      </c>
      <c r="B495">
        <f t="shared" si="37"/>
        <v>2285</v>
      </c>
      <c r="C495">
        <f t="shared" si="34"/>
        <v>3.1126163416910529E-8</v>
      </c>
      <c r="D495">
        <f t="shared" si="36"/>
        <v>31.126163416910529</v>
      </c>
    </row>
    <row r="496" spans="1:4">
      <c r="A496">
        <f t="shared" si="35"/>
        <v>38.166666666666664</v>
      </c>
      <c r="B496">
        <f t="shared" si="37"/>
        <v>2290</v>
      </c>
      <c r="C496">
        <f t="shared" si="34"/>
        <v>3.0607441858702423E-8</v>
      </c>
      <c r="D496">
        <f t="shared" si="36"/>
        <v>30.607441858702423</v>
      </c>
    </row>
    <row r="497" spans="1:4">
      <c r="A497">
        <f t="shared" si="35"/>
        <v>38.25</v>
      </c>
      <c r="B497">
        <f t="shared" si="37"/>
        <v>2295</v>
      </c>
      <c r="C497">
        <f t="shared" si="34"/>
        <v>3.0097364862670067E-8</v>
      </c>
      <c r="D497">
        <f t="shared" si="36"/>
        <v>30.097364862670066</v>
      </c>
    </row>
    <row r="498" spans="1:4">
      <c r="A498">
        <f t="shared" si="35"/>
        <v>38.333333333333336</v>
      </c>
      <c r="B498">
        <f t="shared" si="37"/>
        <v>2300</v>
      </c>
      <c r="C498">
        <f t="shared" si="34"/>
        <v>2.9595788366061409E-8</v>
      </c>
      <c r="D498">
        <f t="shared" si="36"/>
        <v>29.595788366061409</v>
      </c>
    </row>
    <row r="499" spans="1:4">
      <c r="A499">
        <f t="shared" si="35"/>
        <v>38.416666666666664</v>
      </c>
      <c r="B499">
        <f t="shared" si="37"/>
        <v>2305</v>
      </c>
      <c r="C499">
        <f t="shared" si="34"/>
        <v>2.9102570706948942E-8</v>
      </c>
      <c r="D499">
        <f t="shared" si="36"/>
        <v>29.102570706948942</v>
      </c>
    </row>
    <row r="500" spans="1:4">
      <c r="A500">
        <f t="shared" si="35"/>
        <v>38.5</v>
      </c>
      <c r="B500">
        <f t="shared" si="37"/>
        <v>2310</v>
      </c>
      <c r="C500">
        <f t="shared" si="34"/>
        <v>2.8617572584219543E-8</v>
      </c>
      <c r="D500">
        <f t="shared" si="36"/>
        <v>28.617572584219541</v>
      </c>
    </row>
    <row r="501" spans="1:4">
      <c r="A501">
        <f t="shared" si="35"/>
        <v>38.583333333333336</v>
      </c>
      <c r="B501">
        <f t="shared" si="37"/>
        <v>2315</v>
      </c>
      <c r="C501">
        <f t="shared" si="34"/>
        <v>2.8140657018231253E-8</v>
      </c>
      <c r="D501">
        <f t="shared" si="36"/>
        <v>28.140657018231252</v>
      </c>
    </row>
    <row r="502" spans="1:4">
      <c r="A502">
        <f t="shared" si="35"/>
        <v>38.666666666666664</v>
      </c>
      <c r="B502">
        <f t="shared" si="37"/>
        <v>2320</v>
      </c>
      <c r="C502">
        <f t="shared" si="34"/>
        <v>2.7671689312125647E-8</v>
      </c>
      <c r="D502">
        <f t="shared" si="36"/>
        <v>27.671689312125647</v>
      </c>
    </row>
    <row r="503" spans="1:4">
      <c r="A503">
        <f t="shared" si="35"/>
        <v>38.75</v>
      </c>
      <c r="B503">
        <f t="shared" si="37"/>
        <v>2325</v>
      </c>
      <c r="C503">
        <f t="shared" si="34"/>
        <v>2.7210537013784951E-8</v>
      </c>
      <c r="D503">
        <f t="shared" si="36"/>
        <v>27.21053701378495</v>
      </c>
    </row>
    <row r="504" spans="1:4">
      <c r="A504">
        <f t="shared" si="35"/>
        <v>38.833333333333336</v>
      </c>
      <c r="B504">
        <f t="shared" si="37"/>
        <v>2330</v>
      </c>
      <c r="C504">
        <f t="shared" ref="C504:C518" si="38">$I$36*EXP(-$I$32*(B504-1680))+(1/$I$32)*($I$33+$I$34*((B504-1680)-1/$I$32))</f>
        <v>2.6757069878423146E-8</v>
      </c>
      <c r="D504">
        <f t="shared" si="36"/>
        <v>26.757069878423145</v>
      </c>
    </row>
    <row r="505" spans="1:4">
      <c r="A505">
        <f t="shared" si="35"/>
        <v>38.916666666666664</v>
      </c>
      <c r="B505">
        <f t="shared" si="37"/>
        <v>2335</v>
      </c>
      <c r="C505">
        <f t="shared" si="38"/>
        <v>2.6311159831800497E-8</v>
      </c>
      <c r="D505">
        <f t="shared" si="36"/>
        <v>26.311159831800495</v>
      </c>
    </row>
    <row r="506" spans="1:4">
      <c r="A506">
        <f t="shared" si="35"/>
        <v>39</v>
      </c>
      <c r="B506">
        <f t="shared" si="37"/>
        <v>2340</v>
      </c>
      <c r="C506">
        <f t="shared" si="38"/>
        <v>2.5872680934051114E-8</v>
      </c>
      <c r="D506">
        <f t="shared" si="36"/>
        <v>25.872680934051115</v>
      </c>
    </row>
    <row r="507" spans="1:4">
      <c r="A507">
        <f t="shared" si="35"/>
        <v>39.083333333333336</v>
      </c>
      <c r="B507">
        <f t="shared" si="37"/>
        <v>2345</v>
      </c>
      <c r="C507">
        <f t="shared" si="38"/>
        <v>2.5441509344113345E-8</v>
      </c>
      <c r="D507">
        <f t="shared" si="36"/>
        <v>25.441509344113346</v>
      </c>
    </row>
    <row r="508" spans="1:4">
      <c r="A508">
        <f t="shared" si="35"/>
        <v>39.166666666666664</v>
      </c>
      <c r="B508">
        <f t="shared" si="37"/>
        <v>2350</v>
      </c>
      <c r="C508">
        <f t="shared" si="38"/>
        <v>2.5017523284752919E-8</v>
      </c>
      <c r="D508">
        <f t="shared" si="36"/>
        <v>25.017523284752919</v>
      </c>
    </row>
    <row r="509" spans="1:4">
      <c r="A509">
        <f t="shared" si="35"/>
        <v>39.25</v>
      </c>
      <c r="B509">
        <f t="shared" si="37"/>
        <v>2355</v>
      </c>
      <c r="C509">
        <f t="shared" si="38"/>
        <v>2.4600603008169E-8</v>
      </c>
      <c r="D509">
        <f t="shared" si="36"/>
        <v>24.600603008168999</v>
      </c>
    </row>
    <row r="510" spans="1:4">
      <c r="A510">
        <f t="shared" si="35"/>
        <v>39.333333333333336</v>
      </c>
      <c r="B510">
        <f t="shared" si="37"/>
        <v>2360</v>
      </c>
      <c r="C510">
        <f t="shared" si="38"/>
        <v>2.4190630762173404E-8</v>
      </c>
      <c r="D510">
        <f t="shared" si="36"/>
        <v>24.190630762173402</v>
      </c>
    </row>
    <row r="511" spans="1:4">
      <c r="A511">
        <f t="shared" si="35"/>
        <v>39.416666666666664</v>
      </c>
      <c r="B511">
        <f t="shared" si="37"/>
        <v>2365</v>
      </c>
      <c r="C511">
        <f t="shared" si="38"/>
        <v>2.3787490756933497E-8</v>
      </c>
      <c r="D511">
        <f t="shared" si="36"/>
        <v>23.787490756933497</v>
      </c>
    </row>
    <row r="512" spans="1:4">
      <c r="A512">
        <f t="shared" si="35"/>
        <v>39.5</v>
      </c>
      <c r="B512">
        <f t="shared" si="37"/>
        <v>2370</v>
      </c>
      <c r="C512">
        <f t="shared" si="38"/>
        <v>2.339106913226922E-8</v>
      </c>
      <c r="D512">
        <f t="shared" si="36"/>
        <v>23.391069132269219</v>
      </c>
    </row>
    <row r="513" spans="1:4">
      <c r="A513">
        <f t="shared" si="35"/>
        <v>39.583333333333336</v>
      </c>
      <c r="B513">
        <f t="shared" si="37"/>
        <v>2375</v>
      </c>
      <c r="C513">
        <f t="shared" si="38"/>
        <v>2.3001253925495224E-8</v>
      </c>
      <c r="D513">
        <f t="shared" si="36"/>
        <v>23.001253925495224</v>
      </c>
    </row>
    <row r="514" spans="1:4">
      <c r="A514">
        <f t="shared" si="35"/>
        <v>39.666666666666664</v>
      </c>
      <c r="B514">
        <f t="shared" si="37"/>
        <v>2380</v>
      </c>
      <c r="C514">
        <f t="shared" si="38"/>
        <v>2.2617935039798859E-8</v>
      </c>
      <c r="D514">
        <f t="shared" si="36"/>
        <v>22.617935039798859</v>
      </c>
    </row>
    <row r="515" spans="1:4">
      <c r="A515">
        <f t="shared" si="35"/>
        <v>39.75</v>
      </c>
      <c r="B515">
        <f t="shared" si="37"/>
        <v>2385</v>
      </c>
      <c r="C515">
        <f t="shared" si="38"/>
        <v>2.2241004213145159E-8</v>
      </c>
      <c r="D515">
        <f t="shared" si="36"/>
        <v>22.24100421314516</v>
      </c>
    </row>
    <row r="516" spans="1:4">
      <c r="A516">
        <f t="shared" si="35"/>
        <v>39.833333333333336</v>
      </c>
      <c r="B516">
        <f t="shared" si="37"/>
        <v>2390</v>
      </c>
      <c r="C516">
        <f t="shared" si="38"/>
        <v>2.1870354987700053E-8</v>
      </c>
      <c r="D516">
        <f t="shared" si="36"/>
        <v>21.870354987700054</v>
      </c>
    </row>
    <row r="517" spans="1:4">
      <c r="A517">
        <f t="shared" si="35"/>
        <v>39.916666666666664</v>
      </c>
      <c r="B517">
        <f t="shared" si="37"/>
        <v>2395</v>
      </c>
      <c r="C517">
        <f t="shared" si="38"/>
        <v>2.1505882679763097E-8</v>
      </c>
      <c r="D517">
        <f t="shared" si="36"/>
        <v>21.505882679763097</v>
      </c>
    </row>
    <row r="518" spans="1:4">
      <c r="A518">
        <f t="shared" si="35"/>
        <v>40</v>
      </c>
      <c r="B518" s="16">
        <f t="shared" si="37"/>
        <v>2400</v>
      </c>
      <c r="C518">
        <f t="shared" si="38"/>
        <v>2.1147484350201331E-8</v>
      </c>
      <c r="D518">
        <f t="shared" si="36"/>
        <v>21.147484350201331</v>
      </c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Tabelle4"/>
  <dimension ref="A1:DO518"/>
  <sheetViews>
    <sheetView topLeftCell="A6" zoomScale="139" zoomScaleNormal="139" workbookViewId="0">
      <selection activeCell="D14" sqref="D14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6" max="7" width="12.125" bestFit="1" customWidth="1"/>
    <col min="8" max="8" width="14.375" customWidth="1"/>
    <col min="9" max="9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  <c r="I7" t="s">
        <v>22</v>
      </c>
    </row>
    <row r="8" spans="1:119">
      <c r="A8" s="4"/>
      <c r="B8" s="5"/>
      <c r="C8" s="5"/>
      <c r="D8" s="5"/>
      <c r="E8" s="5"/>
      <c r="F8" s="5"/>
      <c r="G8" s="6"/>
      <c r="I8" t="s">
        <v>23</v>
      </c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21">
        <v>165.46</v>
      </c>
      <c r="C11" s="21" t="s">
        <v>25</v>
      </c>
      <c r="D11">
        <v>165.46</v>
      </c>
      <c r="E11">
        <v>165.46</v>
      </c>
      <c r="F11">
        <v>165.46</v>
      </c>
      <c r="G11">
        <v>165.46</v>
      </c>
      <c r="H11">
        <v>165.46</v>
      </c>
      <c r="I11">
        <v>165.46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 t="s">
        <v>4</v>
      </c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 t="s">
        <v>4</v>
      </c>
      <c r="D13" s="13">
        <f>1/180</f>
        <v>5.5555555555555558E-3</v>
      </c>
      <c r="E13" s="13">
        <f t="shared" ref="E13:I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 t="s">
        <v>5</v>
      </c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 t="s">
        <v>6</v>
      </c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 ht="23.25">
      <c r="A16" t="s">
        <v>1</v>
      </c>
      <c r="B16" s="13">
        <v>0.9</v>
      </c>
      <c r="C16" s="14" t="s">
        <v>27</v>
      </c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 t="s">
        <v>5</v>
      </c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 t="s">
        <v>5</v>
      </c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 t="s">
        <v>5</v>
      </c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 ht="23.25">
      <c r="A20" s="15" t="s">
        <v>2</v>
      </c>
      <c r="B20" s="19">
        <f>4.826*10^-11</f>
        <v>4.825999999999999E-11</v>
      </c>
      <c r="C20" s="20" t="s">
        <v>26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10</v>
      </c>
      <c r="B21" s="13">
        <v>0</v>
      </c>
      <c r="C21" s="13" t="s">
        <v>8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13">
        <v>0</v>
      </c>
      <c r="C22" s="13" t="s">
        <v>7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10</v>
      </c>
      <c r="B23" s="13">
        <v>0</v>
      </c>
      <c r="C23" s="13" t="s">
        <v>7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13">
        <v>0</v>
      </c>
      <c r="C24" s="13" t="s">
        <v>7</v>
      </c>
      <c r="I24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 s="13">
        <f>2*10^-10</f>
        <v>2.0000000000000001E-10</v>
      </c>
      <c r="C25" s="13" t="s">
        <v>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10</v>
      </c>
      <c r="B26">
        <f>2*10^-10</f>
        <v>2.0000000000000001E-10</v>
      </c>
      <c r="C26" s="13" t="s">
        <v>5</v>
      </c>
      <c r="D26">
        <f>- 1.6666666666667*10^-12</f>
        <v>-1.6666666666667001E-12</v>
      </c>
      <c r="E26">
        <v>0</v>
      </c>
      <c r="F26">
        <v>0</v>
      </c>
      <c r="G26">
        <v>0</v>
      </c>
      <c r="H26">
        <v>0</v>
      </c>
      <c r="I26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13">
        <v>0</v>
      </c>
      <c r="C27" s="13" t="s">
        <v>5</v>
      </c>
      <c r="D27">
        <v>0</v>
      </c>
      <c r="E27">
        <v>0</v>
      </c>
      <c r="F27">
        <v>0</v>
      </c>
      <c r="G27">
        <f>1*10^-5</f>
        <v>1.0000000000000001E-5</v>
      </c>
      <c r="H27">
        <v>0</v>
      </c>
      <c r="I27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10</v>
      </c>
      <c r="B28" s="13">
        <v>0</v>
      </c>
      <c r="C28" s="13" t="s">
        <v>5</v>
      </c>
      <c r="D28">
        <v>0</v>
      </c>
      <c r="E28">
        <v>0</v>
      </c>
      <c r="F28">
        <f>5.55555555555555*10^-8</f>
        <v>5.5555555555555502E-8</v>
      </c>
      <c r="G28">
        <v>0</v>
      </c>
      <c r="H28">
        <f>-5.55555555555555*10^-8</f>
        <v>-5.5555555555555502E-8</v>
      </c>
      <c r="I28" s="13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24</v>
      </c>
      <c r="B30" s="22">
        <v>0</v>
      </c>
      <c r="C30" s="13"/>
      <c r="D30" s="22">
        <v>1</v>
      </c>
      <c r="E30" s="22">
        <v>2</v>
      </c>
      <c r="F30" s="22">
        <v>3</v>
      </c>
      <c r="G30" s="22">
        <v>4</v>
      </c>
      <c r="H30" s="22">
        <v>5</v>
      </c>
      <c r="I30" s="22">
        <v>6</v>
      </c>
      <c r="J30" s="22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13</v>
      </c>
      <c r="B31">
        <v>0</v>
      </c>
      <c r="D31">
        <v>600</v>
      </c>
      <c r="E31">
        <v>720</v>
      </c>
      <c r="F31">
        <v>1020</v>
      </c>
      <c r="G31">
        <v>1200</v>
      </c>
      <c r="H31">
        <v>1380</v>
      </c>
      <c r="I31">
        <v>1560</v>
      </c>
      <c r="J31">
        <v>1860</v>
      </c>
    </row>
    <row r="32" spans="1:119">
      <c r="A32" s="10" t="s">
        <v>14</v>
      </c>
      <c r="B32">
        <f>B13*(1+B14-B12*B18*B16*B15)</f>
        <v>3.3611111111111112E-3</v>
      </c>
      <c r="D32">
        <f>D13*(1+D14-D12*D18*D16*D15)</f>
        <v>3.3611111111111112E-3</v>
      </c>
      <c r="E32">
        <f t="shared" ref="E32:I32" si="1">E13*(1+E14-E12*E18*E16*E15)</f>
        <v>3.3611111111111112E-3</v>
      </c>
      <c r="F32">
        <f t="shared" si="1"/>
        <v>3.3611111111111112E-3</v>
      </c>
      <c r="G32">
        <f t="shared" si="1"/>
        <v>3.3611111111111112E-3</v>
      </c>
      <c r="H32">
        <f t="shared" si="1"/>
        <v>3.3611111111111112E-3</v>
      </c>
      <c r="I32">
        <f t="shared" si="1"/>
        <v>3.3611111111111112E-3</v>
      </c>
    </row>
    <row r="33" spans="1:9">
      <c r="A33" s="10" t="s">
        <v>11</v>
      </c>
      <c r="B33">
        <f>1/B11*(B20+B22*B24*B15+(1-B12)*(B25+B27)*B19*B17*B15)</f>
        <v>7.8121600386800427E-13</v>
      </c>
      <c r="D33">
        <f t="shared" ref="D33:I33" si="2">1/D11*(D20+D22*D24*D15+(1-D12)*(D25+D27)*D19*D17*D15)</f>
        <v>0</v>
      </c>
      <c r="E33">
        <f t="shared" si="2"/>
        <v>0</v>
      </c>
      <c r="F33">
        <f t="shared" si="2"/>
        <v>0</v>
      </c>
      <c r="G33">
        <f t="shared" si="2"/>
        <v>2.4477215036866914E-8</v>
      </c>
      <c r="H33">
        <f t="shared" si="2"/>
        <v>0</v>
      </c>
      <c r="I33">
        <f t="shared" si="2"/>
        <v>0</v>
      </c>
    </row>
    <row r="34" spans="1:9">
      <c r="A34" s="10" t="s">
        <v>12</v>
      </c>
      <c r="B34">
        <f>1/B11*(B21+B23*B24*B15+(1-B12)*(B26+B28)*B19*B17*B15)</f>
        <v>4.8954430073733833E-13</v>
      </c>
      <c r="D34">
        <f t="shared" ref="D34:I34" si="3">1/D11*(D21+D23*D24*D15+(1-D12)*(D26+D28)*D19*D17*D15)</f>
        <v>-4.0795358394779011E-15</v>
      </c>
      <c r="E34">
        <f t="shared" si="3"/>
        <v>0</v>
      </c>
      <c r="F34">
        <f t="shared" si="3"/>
        <v>1.3598452798259385E-10</v>
      </c>
      <c r="G34">
        <f t="shared" si="3"/>
        <v>0</v>
      </c>
      <c r="H34">
        <f t="shared" si="3"/>
        <v>-1.3598452798259385E-10</v>
      </c>
      <c r="I34">
        <f t="shared" si="3"/>
        <v>0</v>
      </c>
    </row>
    <row r="35" spans="1:9" ht="23.25">
      <c r="A35" s="10" t="s">
        <v>15</v>
      </c>
      <c r="B35">
        <f>0.1*10^-9</f>
        <v>1.0000000000000002E-10</v>
      </c>
      <c r="C35" s="14" t="s">
        <v>16</v>
      </c>
      <c r="D35">
        <f>C158</f>
        <v>5.0038431818736928E-8</v>
      </c>
      <c r="E35">
        <f>C182</f>
        <v>3.3404352399403516E-8</v>
      </c>
      <c r="F35">
        <f>C242</f>
        <v>1.2186793550039034E-8</v>
      </c>
      <c r="G35">
        <f>C278</f>
        <v>1.82516079326832E-6</v>
      </c>
      <c r="H35">
        <f>C314</f>
        <v>4.3023762726797372E-6</v>
      </c>
      <c r="I35">
        <f>C350</f>
        <v>5.3091175932397259E-7</v>
      </c>
    </row>
    <row r="36" spans="1:9">
      <c r="A36" s="10" t="s">
        <v>19</v>
      </c>
      <c r="B36">
        <f>B35-(1/B32)*(B33-B34/B32)</f>
        <v>4.3201320732377674E-8</v>
      </c>
      <c r="D36">
        <f>D35-(1/D32)*(D33-D34/D32)</f>
        <v>4.9677317246783963E-8</v>
      </c>
      <c r="E36">
        <f t="shared" ref="E36:H36" si="4">E35-(1/E32)*(E33-E34/E32)</f>
        <v>3.3404352399403516E-8</v>
      </c>
      <c r="F36">
        <f t="shared" si="4"/>
        <v>1.2049339191981954E-5</v>
      </c>
      <c r="G36">
        <f t="shared" si="4"/>
        <v>-5.4573164077829932E-6</v>
      </c>
      <c r="H36">
        <f t="shared" si="4"/>
        <v>-7.7347761257521768E-6</v>
      </c>
      <c r="I36">
        <f>I35-(1/I32)*(I33-I34/I32)</f>
        <v>5.3091175932397259E-7</v>
      </c>
    </row>
    <row r="37" spans="1:9">
      <c r="A37" s="17" t="s">
        <v>20</v>
      </c>
      <c r="B37" s="17" t="s">
        <v>17</v>
      </c>
      <c r="C37" s="17" t="s">
        <v>18</v>
      </c>
      <c r="D37" s="17" t="s">
        <v>21</v>
      </c>
    </row>
    <row r="38" spans="1:9">
      <c r="A38">
        <f>B38/60</f>
        <v>0</v>
      </c>
      <c r="B38" s="16">
        <v>0</v>
      </c>
      <c r="C38" s="16">
        <f>B35</f>
        <v>1.0000000000000002E-10</v>
      </c>
      <c r="D38">
        <f>C38*10^9</f>
        <v>0.10000000000000002</v>
      </c>
    </row>
    <row r="39" spans="1:9">
      <c r="A39">
        <f t="shared" ref="A39:A102" si="5">B39/60</f>
        <v>8.3333333333333329E-2</v>
      </c>
      <c r="B39">
        <f>B38+J31/372</f>
        <v>5</v>
      </c>
      <c r="C39">
        <f>$B$36*EXP(-$B$32*B39)+(1/$B$32)*($B$33+$B$34*(B39-1/$B$32))</f>
        <v>1.0829209606018392E-10</v>
      </c>
      <c r="D39">
        <f t="shared" ref="D39:D102" si="6">C39*10^9</f>
        <v>0.10829209606018392</v>
      </c>
    </row>
    <row r="40" spans="1:9">
      <c r="A40">
        <f t="shared" si="5"/>
        <v>0.16666666666666666</v>
      </c>
      <c r="B40">
        <f>B39+$J$31/372</f>
        <v>10</v>
      </c>
      <c r="C40">
        <f t="shared" ref="C40:C103" si="7">$B$36*EXP(-$B$32*B40)+(1/$B$32)*($B$33+$B$34*(B40-1/$B$32))</f>
        <v>1.2858234615377136E-10</v>
      </c>
      <c r="D40">
        <f t="shared" si="6"/>
        <v>0.12858234615377137</v>
      </c>
    </row>
    <row r="41" spans="1:9">
      <c r="A41">
        <f t="shared" si="5"/>
        <v>0.25</v>
      </c>
      <c r="B41">
        <f>B40+$J$31/372</f>
        <v>15</v>
      </c>
      <c r="C41">
        <f t="shared" si="7"/>
        <v>1.6067079948463822E-10</v>
      </c>
      <c r="D41">
        <f t="shared" si="6"/>
        <v>0.16067079948463822</v>
      </c>
    </row>
    <row r="42" spans="1:9">
      <c r="A42">
        <f t="shared" si="5"/>
        <v>0.33333333333333331</v>
      </c>
      <c r="B42">
        <f t="shared" ref="B42:B105" si="8">B41+$J$31/372</f>
        <v>20</v>
      </c>
      <c r="C42">
        <f t="shared" si="7"/>
        <v>2.0436083746264821E-10</v>
      </c>
      <c r="D42">
        <f t="shared" si="6"/>
        <v>0.20436083746264821</v>
      </c>
    </row>
    <row r="43" spans="1:9">
      <c r="A43">
        <f t="shared" si="5"/>
        <v>0.41666666666666669</v>
      </c>
      <c r="B43">
        <f t="shared" si="8"/>
        <v>25</v>
      </c>
      <c r="C43">
        <f>$B$36*EXP(-$B$32*B43)+(1/$B$32)*($B$33+$B$34*(B43-1/$B$32))</f>
        <v>2.594591181720281E-10</v>
      </c>
      <c r="D43">
        <f t="shared" si="6"/>
        <v>0.2594591181720281</v>
      </c>
    </row>
    <row r="44" spans="1:9">
      <c r="A44">
        <f t="shared" si="5"/>
        <v>0.5</v>
      </c>
      <c r="B44">
        <f t="shared" si="8"/>
        <v>30</v>
      </c>
      <c r="C44">
        <f t="shared" si="7"/>
        <v>3.2577552176514551E-10</v>
      </c>
      <c r="D44">
        <f t="shared" si="6"/>
        <v>0.32577552176514551</v>
      </c>
    </row>
    <row r="45" spans="1:9">
      <c r="A45">
        <f t="shared" si="5"/>
        <v>0.58333333333333337</v>
      </c>
      <c r="B45">
        <f t="shared" si="8"/>
        <v>35</v>
      </c>
      <c r="C45">
        <f t="shared" si="7"/>
        <v>4.0312309676635071E-10</v>
      </c>
      <c r="D45">
        <f t="shared" si="6"/>
        <v>0.40312309676635072</v>
      </c>
    </row>
    <row r="46" spans="1:9">
      <c r="A46">
        <f t="shared" si="5"/>
        <v>0.66666666666666663</v>
      </c>
      <c r="B46">
        <f t="shared" si="8"/>
        <v>40</v>
      </c>
      <c r="C46">
        <f t="shared" si="7"/>
        <v>4.9131800727060294E-10</v>
      </c>
      <c r="D46">
        <f t="shared" si="6"/>
        <v>0.49131800727060293</v>
      </c>
    </row>
    <row r="47" spans="1:9">
      <c r="A47">
        <f t="shared" si="5"/>
        <v>0.75</v>
      </c>
      <c r="B47">
        <f t="shared" si="8"/>
        <v>45</v>
      </c>
      <c r="C47">
        <f t="shared" si="7"/>
        <v>5.9017948102214407E-10</v>
      </c>
      <c r="D47">
        <f t="shared" si="6"/>
        <v>0.59017948102214401</v>
      </c>
    </row>
    <row r="48" spans="1:9">
      <c r="A48">
        <f t="shared" si="5"/>
        <v>0.83333333333333337</v>
      </c>
      <c r="B48">
        <f t="shared" si="8"/>
        <v>50</v>
      </c>
      <c r="C48">
        <f t="shared" si="7"/>
        <v>6.9952975835831049E-10</v>
      </c>
      <c r="D48">
        <f t="shared" si="6"/>
        <v>0.69952975835831044</v>
      </c>
    </row>
    <row r="49" spans="1:4">
      <c r="A49">
        <f t="shared" si="5"/>
        <v>0.91666666666666663</v>
      </c>
      <c r="B49">
        <f t="shared" si="8"/>
        <v>55</v>
      </c>
      <c r="C49">
        <f t="shared" si="7"/>
        <v>8.1919404200434852E-10</v>
      </c>
      <c r="D49">
        <f t="shared" si="6"/>
        <v>0.81919404200434853</v>
      </c>
    </row>
    <row r="50" spans="1:4">
      <c r="A50">
        <f t="shared" si="5"/>
        <v>1</v>
      </c>
      <c r="B50">
        <f t="shared" si="8"/>
        <v>60</v>
      </c>
      <c r="C50">
        <f t="shared" si="7"/>
        <v>9.4900044770480052E-10</v>
      </c>
      <c r="D50">
        <f t="shared" si="6"/>
        <v>0.94900044770480052</v>
      </c>
    </row>
    <row r="51" spans="1:4">
      <c r="A51">
        <f t="shared" si="5"/>
        <v>1.0833333333333333</v>
      </c>
      <c r="B51">
        <f t="shared" si="8"/>
        <v>65</v>
      </c>
      <c r="C51">
        <f t="shared" si="7"/>
        <v>1.0887799556776511E-9</v>
      </c>
      <c r="D51">
        <f t="shared" si="6"/>
        <v>1.0887799556776512</v>
      </c>
    </row>
    <row r="52" spans="1:4">
      <c r="A52">
        <f t="shared" si="5"/>
        <v>1.1666666666666667</v>
      </c>
      <c r="B52">
        <f t="shared" si="8"/>
        <v>70</v>
      </c>
      <c r="C52">
        <f t="shared" si="7"/>
        <v>1.2383663628775091E-9</v>
      </c>
      <c r="D52">
        <f t="shared" si="6"/>
        <v>1.238366362877509</v>
      </c>
    </row>
    <row r="53" spans="1:4">
      <c r="A53">
        <f t="shared" si="5"/>
        <v>1.25</v>
      </c>
      <c r="B53">
        <f t="shared" si="8"/>
        <v>75</v>
      </c>
      <c r="C53">
        <f t="shared" si="7"/>
        <v>1.3975962360543452E-9</v>
      </c>
      <c r="D53">
        <f t="shared" si="6"/>
        <v>1.3975962360543452</v>
      </c>
    </row>
    <row r="54" spans="1:4">
      <c r="A54">
        <f t="shared" si="5"/>
        <v>1.3333333333333333</v>
      </c>
      <c r="B54">
        <f t="shared" si="8"/>
        <v>80</v>
      </c>
      <c r="C54">
        <f t="shared" si="7"/>
        <v>1.5663088655944909E-9</v>
      </c>
      <c r="D54">
        <f t="shared" si="6"/>
        <v>1.566308865594491</v>
      </c>
    </row>
    <row r="55" spans="1:4">
      <c r="A55">
        <f t="shared" si="5"/>
        <v>1.4166666666666667</v>
      </c>
      <c r="B55">
        <f t="shared" si="8"/>
        <v>85</v>
      </c>
      <c r="C55">
        <f t="shared" si="7"/>
        <v>1.7443462201308498E-9</v>
      </c>
      <c r="D55">
        <f t="shared" si="6"/>
        <v>1.7443462201308497</v>
      </c>
    </row>
    <row r="56" spans="1:4">
      <c r="A56">
        <f t="shared" si="5"/>
        <v>1.5</v>
      </c>
      <c r="B56">
        <f t="shared" si="8"/>
        <v>90</v>
      </c>
      <c r="C56">
        <f t="shared" si="7"/>
        <v>1.9315529019096144E-9</v>
      </c>
      <c r="D56">
        <f t="shared" si="6"/>
        <v>1.9315529019096145</v>
      </c>
    </row>
    <row r="57" spans="1:4">
      <c r="A57">
        <f t="shared" si="5"/>
        <v>1.5833333333333333</v>
      </c>
      <c r="B57">
        <f t="shared" si="8"/>
        <v>95</v>
      </c>
      <c r="C57">
        <f t="shared" si="7"/>
        <v>2.1277761029007146E-9</v>
      </c>
      <c r="D57">
        <f t="shared" si="6"/>
        <v>2.1277761029007145</v>
      </c>
    </row>
    <row r="58" spans="1:4">
      <c r="A58">
        <f t="shared" si="5"/>
        <v>1.6666666666666667</v>
      </c>
      <c r="B58">
        <f t="shared" si="8"/>
        <v>100</v>
      </c>
      <c r="C58">
        <f t="shared" si="7"/>
        <v>2.3328655616397922E-9</v>
      </c>
      <c r="D58">
        <f t="shared" si="6"/>
        <v>2.3328655616397924</v>
      </c>
    </row>
    <row r="59" spans="1:4">
      <c r="A59">
        <f t="shared" si="5"/>
        <v>1.75</v>
      </c>
      <c r="B59">
        <f t="shared" si="8"/>
        <v>105</v>
      </c>
      <c r="C59">
        <f t="shared" si="7"/>
        <v>2.5466735207892885E-9</v>
      </c>
      <c r="D59">
        <f t="shared" si="6"/>
        <v>2.5466735207892883</v>
      </c>
    </row>
    <row r="60" spans="1:4">
      <c r="A60">
        <f t="shared" si="5"/>
        <v>1.8333333333333333</v>
      </c>
      <c r="B60">
        <f t="shared" si="8"/>
        <v>110</v>
      </c>
      <c r="C60">
        <f t="shared" si="7"/>
        <v>2.7690546854068953E-9</v>
      </c>
      <c r="D60">
        <f t="shared" si="6"/>
        <v>2.7690546854068954</v>
      </c>
    </row>
    <row r="61" spans="1:4">
      <c r="A61">
        <f t="shared" si="5"/>
        <v>1.9166666666666667</v>
      </c>
      <c r="B61">
        <f t="shared" si="8"/>
        <v>115</v>
      </c>
      <c r="C61">
        <f t="shared" si="7"/>
        <v>2.9998661819093953E-9</v>
      </c>
      <c r="D61">
        <f t="shared" si="6"/>
        <v>2.9998661819093955</v>
      </c>
    </row>
    <row r="62" spans="1:4">
      <c r="A62">
        <f t="shared" si="5"/>
        <v>2</v>
      </c>
      <c r="B62">
        <f t="shared" si="8"/>
        <v>120</v>
      </c>
      <c r="C62">
        <f t="shared" si="7"/>
        <v>3.2389675177203938E-9</v>
      </c>
      <c r="D62">
        <f t="shared" si="6"/>
        <v>3.2389675177203938</v>
      </c>
    </row>
    <row r="63" spans="1:4">
      <c r="A63">
        <f t="shared" si="5"/>
        <v>2.0833333333333335</v>
      </c>
      <c r="B63">
        <f t="shared" si="8"/>
        <v>125</v>
      </c>
      <c r="C63">
        <f t="shared" si="7"/>
        <v>3.4862205415905433E-9</v>
      </c>
      <c r="D63">
        <f t="shared" si="6"/>
        <v>3.4862205415905434</v>
      </c>
    </row>
    <row r="64" spans="1:4">
      <c r="A64">
        <f t="shared" si="5"/>
        <v>2.1666666666666665</v>
      </c>
      <c r="B64">
        <f t="shared" si="8"/>
        <v>130</v>
      </c>
      <c r="C64">
        <f t="shared" si="7"/>
        <v>3.7414894045790211E-9</v>
      </c>
      <c r="D64">
        <f t="shared" si="6"/>
        <v>3.741489404579021</v>
      </c>
    </row>
    <row r="65" spans="1:4">
      <c r="A65">
        <f t="shared" si="5"/>
        <v>2.25</v>
      </c>
      <c r="B65">
        <f t="shared" si="8"/>
        <v>135</v>
      </c>
      <c r="C65">
        <f t="shared" si="7"/>
        <v>4.004640521685269E-9</v>
      </c>
      <c r="D65">
        <f t="shared" si="6"/>
        <v>4.0046405216852694</v>
      </c>
    </row>
    <row r="66" spans="1:4">
      <c r="A66">
        <f t="shared" si="5"/>
        <v>2.3333333333333335</v>
      </c>
      <c r="B66">
        <f t="shared" si="8"/>
        <v>140</v>
      </c>
      <c r="C66">
        <f t="shared" si="7"/>
        <v>4.2755425341200946E-9</v>
      </c>
      <c r="D66">
        <f t="shared" si="6"/>
        <v>4.2755425341200946</v>
      </c>
    </row>
    <row r="67" spans="1:4">
      <c r="A67">
        <f t="shared" si="5"/>
        <v>2.4166666666666665</v>
      </c>
      <c r="B67">
        <f t="shared" si="8"/>
        <v>145</v>
      </c>
      <c r="C67">
        <f t="shared" si="7"/>
        <v>4.5540662722056216E-9</v>
      </c>
      <c r="D67">
        <f t="shared" si="6"/>
        <v>4.5540662722056213</v>
      </c>
    </row>
    <row r="68" spans="1:4">
      <c r="A68">
        <f t="shared" si="5"/>
        <v>2.5</v>
      </c>
      <c r="B68">
        <f t="shared" si="8"/>
        <v>150</v>
      </c>
      <c r="C68">
        <f t="shared" si="7"/>
        <v>4.840084718893435E-9</v>
      </c>
      <c r="D68">
        <f t="shared" si="6"/>
        <v>4.8400847188934346</v>
      </c>
    </row>
    <row r="69" spans="1:4">
      <c r="A69">
        <f t="shared" si="5"/>
        <v>2.5833333333333335</v>
      </c>
      <c r="B69">
        <f t="shared" si="8"/>
        <v>155</v>
      </c>
      <c r="C69">
        <f t="shared" si="7"/>
        <v>5.1334729738907245E-9</v>
      </c>
      <c r="D69">
        <f t="shared" si="6"/>
        <v>5.1334729738907248</v>
      </c>
    </row>
    <row r="70" spans="1:4">
      <c r="A70">
        <f t="shared" si="5"/>
        <v>2.6666666666666665</v>
      </c>
      <c r="B70">
        <f t="shared" si="8"/>
        <v>160</v>
      </c>
      <c r="C70">
        <f t="shared" si="7"/>
        <v>5.4341082183843098E-9</v>
      </c>
      <c r="D70">
        <f t="shared" si="6"/>
        <v>5.4341082183843099</v>
      </c>
    </row>
    <row r="71" spans="1:4">
      <c r="A71">
        <f t="shared" si="5"/>
        <v>2.75</v>
      </c>
      <c r="B71">
        <f t="shared" si="8"/>
        <v>165</v>
      </c>
      <c r="C71">
        <f t="shared" si="7"/>
        <v>5.7418696803524811E-9</v>
      </c>
      <c r="D71">
        <f t="shared" si="6"/>
        <v>5.7418696803524814</v>
      </c>
    </row>
    <row r="72" spans="1:4">
      <c r="A72">
        <f t="shared" si="5"/>
        <v>2.8333333333333335</v>
      </c>
      <c r="B72">
        <f t="shared" si="8"/>
        <v>170</v>
      </c>
      <c r="C72">
        <f t="shared" si="7"/>
        <v>6.0566386004549723E-9</v>
      </c>
      <c r="D72">
        <f t="shared" si="6"/>
        <v>6.0566386004549724</v>
      </c>
    </row>
    <row r="73" spans="1:4">
      <c r="A73">
        <f t="shared" si="5"/>
        <v>2.9166666666666665</v>
      </c>
      <c r="B73">
        <f t="shared" si="8"/>
        <v>175</v>
      </c>
      <c r="C73">
        <f t="shared" si="7"/>
        <v>6.37829819849135E-9</v>
      </c>
      <c r="D73">
        <f t="shared" si="6"/>
        <v>6.3782981984913496</v>
      </c>
    </row>
    <row r="74" spans="1:4">
      <c r="A74">
        <f t="shared" si="5"/>
        <v>3</v>
      </c>
      <c r="B74">
        <f t="shared" si="8"/>
        <v>180</v>
      </c>
      <c r="C74">
        <f t="shared" si="7"/>
        <v>6.7067336404183902E-9</v>
      </c>
      <c r="D74">
        <f t="shared" si="6"/>
        <v>6.7067336404183902</v>
      </c>
    </row>
    <row r="75" spans="1:4">
      <c r="A75">
        <f t="shared" si="5"/>
        <v>3.0833333333333335</v>
      </c>
      <c r="B75">
        <f t="shared" si="8"/>
        <v>185</v>
      </c>
      <c r="C75">
        <f t="shared" si="7"/>
        <v>7.0418320059171378E-9</v>
      </c>
      <c r="D75">
        <f t="shared" si="6"/>
        <v>7.0418320059171373</v>
      </c>
    </row>
    <row r="76" spans="1:4">
      <c r="A76">
        <f t="shared" si="5"/>
        <v>3.1666666666666665</v>
      </c>
      <c r="B76">
        <f t="shared" si="8"/>
        <v>190</v>
      </c>
      <c r="C76">
        <f t="shared" si="7"/>
        <v>7.3834822565004184E-9</v>
      </c>
      <c r="D76">
        <f t="shared" si="6"/>
        <v>7.3834822565004181</v>
      </c>
    </row>
    <row r="77" spans="1:4">
      <c r="A77">
        <f t="shared" si="5"/>
        <v>3.25</v>
      </c>
      <c r="B77">
        <f t="shared" si="8"/>
        <v>195</v>
      </c>
      <c r="C77">
        <f t="shared" si="7"/>
        <v>7.7315752041518739E-9</v>
      </c>
      <c r="D77">
        <f t="shared" si="6"/>
        <v>7.7315752041518735</v>
      </c>
    </row>
    <row r="78" spans="1:4">
      <c r="A78">
        <f t="shared" si="5"/>
        <v>3.3333333333333335</v>
      </c>
      <c r="B78">
        <f t="shared" si="8"/>
        <v>200</v>
      </c>
      <c r="C78">
        <f t="shared" si="7"/>
        <v>8.0860034804876265E-9</v>
      </c>
      <c r="D78">
        <f t="shared" si="6"/>
        <v>8.0860034804876264</v>
      </c>
    </row>
    <row r="79" spans="1:4">
      <c r="A79">
        <f t="shared" si="5"/>
        <v>3.4166666666666665</v>
      </c>
      <c r="B79">
        <f t="shared" si="8"/>
        <v>205</v>
      </c>
      <c r="C79">
        <f t="shared" si="7"/>
        <v>8.4466615064318859E-9</v>
      </c>
      <c r="D79">
        <f t="shared" si="6"/>
        <v>8.4466615064318855</v>
      </c>
    </row>
    <row r="80" spans="1:4">
      <c r="A80">
        <f t="shared" si="5"/>
        <v>3.5</v>
      </c>
      <c r="B80">
        <f t="shared" si="8"/>
        <v>210</v>
      </c>
      <c r="C80">
        <f t="shared" si="7"/>
        <v>8.8134454623978506E-9</v>
      </c>
      <c r="D80">
        <f t="shared" si="6"/>
        <v>8.8134454623978513</v>
      </c>
    </row>
    <row r="81" spans="1:4">
      <c r="A81">
        <f t="shared" si="5"/>
        <v>3.5833333333333335</v>
      </c>
      <c r="B81">
        <f t="shared" si="8"/>
        <v>215</v>
      </c>
      <c r="C81">
        <f t="shared" si="7"/>
        <v>9.1862532589656477E-9</v>
      </c>
      <c r="D81">
        <f t="shared" si="6"/>
        <v>9.1862532589656478</v>
      </c>
    </row>
    <row r="82" spans="1:4">
      <c r="A82">
        <f t="shared" si="5"/>
        <v>3.6666666666666665</v>
      </c>
      <c r="B82">
        <f t="shared" si="8"/>
        <v>220</v>
      </c>
      <c r="C82">
        <f t="shared" si="7"/>
        <v>9.5649845080488462E-9</v>
      </c>
      <c r="D82">
        <f t="shared" si="6"/>
        <v>9.5649845080488465</v>
      </c>
    </row>
    <row r="83" spans="1:4">
      <c r="A83">
        <f t="shared" si="5"/>
        <v>3.75</v>
      </c>
      <c r="B83">
        <f t="shared" si="8"/>
        <v>225</v>
      </c>
      <c r="C83">
        <f t="shared" si="7"/>
        <v>9.9495404945415217E-9</v>
      </c>
      <c r="D83">
        <f t="shared" si="6"/>
        <v>9.9495404945415213</v>
      </c>
    </row>
    <row r="84" spans="1:4">
      <c r="A84">
        <f t="shared" si="5"/>
        <v>3.8333333333333335</v>
      </c>
      <c r="B84">
        <f t="shared" si="8"/>
        <v>230</v>
      </c>
      <c r="C84">
        <f t="shared" si="7"/>
        <v>1.0339824148437806E-8</v>
      </c>
      <c r="D84">
        <f t="shared" si="6"/>
        <v>10.339824148437806</v>
      </c>
    </row>
    <row r="85" spans="1:4">
      <c r="A85">
        <f t="shared" si="5"/>
        <v>3.9166666666666665</v>
      </c>
      <c r="B85">
        <f t="shared" si="8"/>
        <v>235</v>
      </c>
      <c r="C85">
        <f t="shared" si="7"/>
        <v>1.073574001741612E-8</v>
      </c>
      <c r="D85">
        <f t="shared" si="6"/>
        <v>10.73574001741612</v>
      </c>
    </row>
    <row r="86" spans="1:4">
      <c r="A86">
        <f t="shared" si="5"/>
        <v>4</v>
      </c>
      <c r="B86">
        <f t="shared" si="8"/>
        <v>240</v>
      </c>
      <c r="C86">
        <f t="shared" si="7"/>
        <v>1.1137194239880202E-8</v>
      </c>
      <c r="D86">
        <f t="shared" si="6"/>
        <v>11.137194239880202</v>
      </c>
    </row>
    <row r="87" spans="1:4">
      <c r="A87">
        <f t="shared" si="5"/>
        <v>4.083333333333333</v>
      </c>
      <c r="B87">
        <f t="shared" si="8"/>
        <v>245</v>
      </c>
      <c r="C87">
        <f t="shared" si="7"/>
        <v>1.1544094518449499E-8</v>
      </c>
      <c r="D87">
        <f t="shared" si="6"/>
        <v>11.544094518449498</v>
      </c>
    </row>
    <row r="88" spans="1:4">
      <c r="A88">
        <f t="shared" si="5"/>
        <v>4.166666666666667</v>
      </c>
      <c r="B88">
        <f t="shared" si="8"/>
        <v>250</v>
      </c>
      <c r="C88">
        <f t="shared" si="7"/>
        <v>1.1956350093891303E-8</v>
      </c>
      <c r="D88">
        <f t="shared" si="6"/>
        <v>11.956350093891302</v>
      </c>
    </row>
    <row r="89" spans="1:4">
      <c r="A89">
        <f t="shared" si="5"/>
        <v>4.25</v>
      </c>
      <c r="B89">
        <f t="shared" si="8"/>
        <v>255</v>
      </c>
      <c r="C89">
        <f t="shared" si="7"/>
        <v>1.2373871719487309E-8</v>
      </c>
      <c r="D89">
        <f t="shared" si="6"/>
        <v>12.373871719487308</v>
      </c>
    </row>
    <row r="90" spans="1:4">
      <c r="A90">
        <f t="shared" si="5"/>
        <v>4.333333333333333</v>
      </c>
      <c r="B90">
        <f t="shared" si="8"/>
        <v>260</v>
      </c>
      <c r="C90">
        <f t="shared" si="7"/>
        <v>1.2796571635827364E-8</v>
      </c>
      <c r="D90">
        <f t="shared" si="6"/>
        <v>12.796571635827364</v>
      </c>
    </row>
    <row r="91" spans="1:4">
      <c r="A91">
        <f t="shared" si="5"/>
        <v>4.416666666666667</v>
      </c>
      <c r="B91">
        <f t="shared" si="8"/>
        <v>265</v>
      </c>
      <c r="C91">
        <f t="shared" si="7"/>
        <v>1.3224363546023302E-8</v>
      </c>
      <c r="D91">
        <f t="shared" si="6"/>
        <v>13.224363546023302</v>
      </c>
    </row>
    <row r="92" spans="1:4">
      <c r="A92">
        <f t="shared" si="5"/>
        <v>4.5</v>
      </c>
      <c r="B92">
        <f t="shared" si="8"/>
        <v>270</v>
      </c>
      <c r="C92">
        <f t="shared" si="7"/>
        <v>1.3657162591335809E-8</v>
      </c>
      <c r="D92">
        <f t="shared" si="6"/>
        <v>13.657162591335808</v>
      </c>
    </row>
    <row r="93" spans="1:4">
      <c r="A93">
        <f t="shared" si="5"/>
        <v>4.583333333333333</v>
      </c>
      <c r="B93">
        <f t="shared" si="8"/>
        <v>275</v>
      </c>
      <c r="C93">
        <f t="shared" si="7"/>
        <v>1.4094885327207479E-8</v>
      </c>
      <c r="D93">
        <f t="shared" si="6"/>
        <v>14.094885327207479</v>
      </c>
    </row>
    <row r="94" spans="1:4">
      <c r="A94">
        <f t="shared" si="5"/>
        <v>4.666666666666667</v>
      </c>
      <c r="B94">
        <f t="shared" si="8"/>
        <v>280</v>
      </c>
      <c r="C94">
        <f t="shared" si="7"/>
        <v>1.4537449699695315E-8</v>
      </c>
      <c r="D94">
        <f t="shared" si="6"/>
        <v>14.537449699695316</v>
      </c>
    </row>
    <row r="95" spans="1:4">
      <c r="A95">
        <f t="shared" si="5"/>
        <v>4.75</v>
      </c>
      <c r="B95">
        <f t="shared" si="8"/>
        <v>285</v>
      </c>
      <c r="C95">
        <f t="shared" si="7"/>
        <v>1.4984775022295928E-8</v>
      </c>
      <c r="D95">
        <f t="shared" si="6"/>
        <v>14.984775022295928</v>
      </c>
    </row>
    <row r="96" spans="1:4">
      <c r="A96">
        <f t="shared" si="5"/>
        <v>4.833333333333333</v>
      </c>
      <c r="B96">
        <f t="shared" si="8"/>
        <v>290</v>
      </c>
      <c r="C96">
        <f t="shared" si="7"/>
        <v>1.5436781953157008E-8</v>
      </c>
      <c r="D96">
        <f t="shared" si="6"/>
        <v>15.436781953157007</v>
      </c>
    </row>
    <row r="97" spans="1:4">
      <c r="A97">
        <f t="shared" si="5"/>
        <v>4.916666666666667</v>
      </c>
      <c r="B97">
        <f t="shared" si="8"/>
        <v>295</v>
      </c>
      <c r="C97">
        <f t="shared" si="7"/>
        <v>1.5893392472668506E-8</v>
      </c>
      <c r="D97">
        <f t="shared" si="6"/>
        <v>15.893392472668506</v>
      </c>
    </row>
    <row r="98" spans="1:4">
      <c r="A98">
        <f t="shared" si="5"/>
        <v>5</v>
      </c>
      <c r="B98">
        <f t="shared" si="8"/>
        <v>300</v>
      </c>
      <c r="C98">
        <f t="shared" si="7"/>
        <v>1.6354529861427331E-8</v>
      </c>
      <c r="D98">
        <f t="shared" si="6"/>
        <v>16.354529861427331</v>
      </c>
    </row>
    <row r="99" spans="1:4">
      <c r="A99">
        <f t="shared" si="5"/>
        <v>5.083333333333333</v>
      </c>
      <c r="B99">
        <f t="shared" si="8"/>
        <v>305</v>
      </c>
      <c r="C99">
        <f t="shared" si="7"/>
        <v>1.6820118678569204E-8</v>
      </c>
      <c r="D99">
        <f t="shared" si="6"/>
        <v>16.820118678569205</v>
      </c>
    </row>
    <row r="100" spans="1:4">
      <c r="A100">
        <f t="shared" si="5"/>
        <v>5.166666666666667</v>
      </c>
      <c r="B100">
        <f t="shared" si="8"/>
        <v>310</v>
      </c>
      <c r="C100">
        <f t="shared" si="7"/>
        <v>1.7290084740461659E-8</v>
      </c>
      <c r="D100">
        <f t="shared" si="6"/>
        <v>17.290084740461658</v>
      </c>
    </row>
    <row r="101" spans="1:4">
      <c r="A101">
        <f t="shared" si="5"/>
        <v>5.25</v>
      </c>
      <c r="B101">
        <f t="shared" si="8"/>
        <v>315</v>
      </c>
      <c r="C101">
        <f t="shared" si="7"/>
        <v>1.7764355099752096E-8</v>
      </c>
      <c r="D101">
        <f t="shared" si="6"/>
        <v>17.764355099752095</v>
      </c>
    </row>
    <row r="102" spans="1:4">
      <c r="A102">
        <f t="shared" si="5"/>
        <v>5.333333333333333</v>
      </c>
      <c r="B102">
        <f t="shared" si="8"/>
        <v>320</v>
      </c>
      <c r="C102">
        <f t="shared" si="7"/>
        <v>1.8242858024765031E-8</v>
      </c>
      <c r="D102">
        <f t="shared" si="6"/>
        <v>18.242858024765031</v>
      </c>
    </row>
    <row r="103" spans="1:4">
      <c r="A103">
        <f t="shared" ref="A103:A166" si="9">B103/60</f>
        <v>5.416666666666667</v>
      </c>
      <c r="B103">
        <f t="shared" si="8"/>
        <v>325</v>
      </c>
      <c r="C103">
        <f t="shared" si="7"/>
        <v>1.8725522979242682E-8</v>
      </c>
      <c r="D103">
        <f t="shared" ref="D103:D166" si="10">C103*10^9</f>
        <v>18.725522979242683</v>
      </c>
    </row>
    <row r="104" spans="1:4">
      <c r="A104">
        <f t="shared" si="9"/>
        <v>5.5</v>
      </c>
      <c r="B104">
        <f t="shared" si="8"/>
        <v>330</v>
      </c>
      <c r="C104">
        <f t="shared" ref="C104:C158" si="11">$B$36*EXP(-$B$32*B104)+(1/$B$32)*($B$33+$B$34*(B104-1/$B$32))</f>
        <v>1.9212280602423153E-8</v>
      </c>
      <c r="D104">
        <f t="shared" si="10"/>
        <v>19.212280602423153</v>
      </c>
    </row>
    <row r="105" spans="1:4">
      <c r="A105">
        <f t="shared" si="9"/>
        <v>5.583333333333333</v>
      </c>
      <c r="B105">
        <f t="shared" si="8"/>
        <v>335</v>
      </c>
      <c r="C105">
        <f t="shared" si="11"/>
        <v>1.9703062689450671E-8</v>
      </c>
      <c r="D105">
        <f t="shared" si="10"/>
        <v>19.703062689450672</v>
      </c>
    </row>
    <row r="106" spans="1:4">
      <c r="A106">
        <f t="shared" si="9"/>
        <v>5.666666666666667</v>
      </c>
      <c r="B106">
        <f t="shared" ref="B106:B169" si="12">B105+$J$31/372</f>
        <v>340</v>
      </c>
      <c r="C106">
        <f t="shared" si="11"/>
        <v>2.0197802172112241E-8</v>
      </c>
      <c r="D106">
        <f t="shared" si="10"/>
        <v>20.19780217211224</v>
      </c>
    </row>
    <row r="107" spans="1:4">
      <c r="A107">
        <f t="shared" si="9"/>
        <v>5.75</v>
      </c>
      <c r="B107">
        <f t="shared" si="12"/>
        <v>345</v>
      </c>
      <c r="C107">
        <f t="shared" si="11"/>
        <v>2.0696433099895358E-8</v>
      </c>
      <c r="D107">
        <f t="shared" si="10"/>
        <v>20.696433099895359</v>
      </c>
    </row>
    <row r="108" spans="1:4">
      <c r="A108">
        <f t="shared" si="9"/>
        <v>5.833333333333333</v>
      </c>
      <c r="B108">
        <f t="shared" si="12"/>
        <v>350</v>
      </c>
      <c r="C108">
        <f t="shared" si="11"/>
        <v>2.1198890621361369E-8</v>
      </c>
      <c r="D108">
        <f t="shared" si="10"/>
        <v>21.198890621361368</v>
      </c>
    </row>
    <row r="109" spans="1:4">
      <c r="A109">
        <f t="shared" si="9"/>
        <v>5.916666666666667</v>
      </c>
      <c r="B109">
        <f t="shared" si="12"/>
        <v>355</v>
      </c>
      <c r="C109">
        <f t="shared" si="11"/>
        <v>2.1705110965829288E-8</v>
      </c>
      <c r="D109">
        <f t="shared" si="10"/>
        <v>21.705110965829288</v>
      </c>
    </row>
    <row r="110" spans="1:4">
      <c r="A110">
        <f t="shared" si="9"/>
        <v>6</v>
      </c>
      <c r="B110">
        <f t="shared" si="12"/>
        <v>360</v>
      </c>
      <c r="C110">
        <f t="shared" si="11"/>
        <v>2.2215031425364806E-8</v>
      </c>
      <c r="D110">
        <f t="shared" si="10"/>
        <v>22.215031425364806</v>
      </c>
    </row>
    <row r="111" spans="1:4">
      <c r="A111">
        <f t="shared" si="9"/>
        <v>6.083333333333333</v>
      </c>
      <c r="B111">
        <f t="shared" si="12"/>
        <v>365</v>
      </c>
      <c r="C111">
        <f t="shared" si="11"/>
        <v>2.2728590337069485E-8</v>
      </c>
      <c r="D111">
        <f t="shared" si="10"/>
        <v>22.728590337069484</v>
      </c>
    </row>
    <row r="112" spans="1:4">
      <c r="A112">
        <f t="shared" si="9"/>
        <v>6.166666666666667</v>
      </c>
      <c r="B112">
        <f t="shared" si="12"/>
        <v>370</v>
      </c>
      <c r="C112">
        <f t="shared" si="11"/>
        <v>2.3245727065665108E-8</v>
      </c>
      <c r="D112">
        <f t="shared" si="10"/>
        <v>23.245727065665108</v>
      </c>
    </row>
    <row r="113" spans="1:4">
      <c r="A113">
        <f t="shared" si="9"/>
        <v>6.25</v>
      </c>
      <c r="B113">
        <f t="shared" si="12"/>
        <v>375</v>
      </c>
      <c r="C113">
        <f t="shared" si="11"/>
        <v>2.3766381986368247E-8</v>
      </c>
      <c r="D113">
        <f t="shared" si="10"/>
        <v>23.766381986368248</v>
      </c>
    </row>
    <row r="114" spans="1:4">
      <c r="A114">
        <f t="shared" si="9"/>
        <v>6.333333333333333</v>
      </c>
      <c r="B114">
        <f t="shared" si="12"/>
        <v>380</v>
      </c>
      <c r="C114">
        <f t="shared" si="11"/>
        <v>2.4290496468050237E-8</v>
      </c>
      <c r="D114">
        <f t="shared" si="10"/>
        <v>24.290496468050236</v>
      </c>
    </row>
    <row r="115" spans="1:4">
      <c r="A115">
        <f t="shared" si="9"/>
        <v>6.416666666666667</v>
      </c>
      <c r="B115">
        <f t="shared" si="12"/>
        <v>385</v>
      </c>
      <c r="C115">
        <f t="shared" si="11"/>
        <v>2.4818012856677805E-8</v>
      </c>
      <c r="D115">
        <f t="shared" si="10"/>
        <v>24.818012856677804</v>
      </c>
    </row>
    <row r="116" spans="1:4">
      <c r="A116">
        <f t="shared" si="9"/>
        <v>6.5</v>
      </c>
      <c r="B116">
        <f t="shared" si="12"/>
        <v>390</v>
      </c>
      <c r="C116">
        <f t="shared" si="11"/>
        <v>2.5348874459029611E-8</v>
      </c>
      <c r="D116">
        <f t="shared" si="10"/>
        <v>25.348874459029609</v>
      </c>
    </row>
    <row r="117" spans="1:4">
      <c r="A117">
        <f t="shared" si="9"/>
        <v>6.583333333333333</v>
      </c>
      <c r="B117">
        <f t="shared" si="12"/>
        <v>395</v>
      </c>
      <c r="C117">
        <f t="shared" si="11"/>
        <v>2.5883025526684232E-8</v>
      </c>
      <c r="D117">
        <f t="shared" si="10"/>
        <v>25.883025526684232</v>
      </c>
    </row>
    <row r="118" spans="1:4">
      <c r="A118">
        <f t="shared" si="9"/>
        <v>6.666666666666667</v>
      </c>
      <c r="B118">
        <f t="shared" si="12"/>
        <v>400</v>
      </c>
      <c r="C118">
        <f t="shared" si="11"/>
        <v>2.6420411240274927E-8</v>
      </c>
      <c r="D118">
        <f t="shared" si="10"/>
        <v>26.420411240274927</v>
      </c>
    </row>
    <row r="119" spans="1:4">
      <c r="A119">
        <f t="shared" si="9"/>
        <v>6.75</v>
      </c>
      <c r="B119">
        <f t="shared" si="12"/>
        <v>405</v>
      </c>
      <c r="C119">
        <f t="shared" si="11"/>
        <v>2.6960977694006828E-8</v>
      </c>
      <c r="D119">
        <f t="shared" si="10"/>
        <v>26.960977694006829</v>
      </c>
    </row>
    <row r="120" spans="1:4">
      <c r="A120">
        <f t="shared" si="9"/>
        <v>6.833333333333333</v>
      </c>
      <c r="B120">
        <f t="shared" si="12"/>
        <v>410</v>
      </c>
      <c r="C120">
        <f t="shared" si="11"/>
        <v>2.7504671880432139E-8</v>
      </c>
      <c r="D120">
        <f t="shared" si="10"/>
        <v>27.504671880432138</v>
      </c>
    </row>
    <row r="121" spans="1:4">
      <c r="A121">
        <f t="shared" si="9"/>
        <v>6.916666666666667</v>
      </c>
      <c r="B121">
        <f t="shared" si="12"/>
        <v>415</v>
      </c>
      <c r="C121">
        <f t="shared" si="11"/>
        <v>2.8051441675479079E-8</v>
      </c>
      <c r="D121">
        <f t="shared" si="10"/>
        <v>28.051441675479079</v>
      </c>
    </row>
    <row r="122" spans="1:4">
      <c r="A122">
        <f t="shared" si="9"/>
        <v>7</v>
      </c>
      <c r="B122">
        <f t="shared" si="12"/>
        <v>420</v>
      </c>
      <c r="C122">
        <f t="shared" si="11"/>
        <v>2.8601235823730288E-8</v>
      </c>
      <c r="D122">
        <f t="shared" si="10"/>
        <v>28.601235823730288</v>
      </c>
    </row>
    <row r="123" spans="1:4">
      <c r="A123">
        <f t="shared" si="9"/>
        <v>7.083333333333333</v>
      </c>
      <c r="B123">
        <f t="shared" si="12"/>
        <v>425</v>
      </c>
      <c r="C123">
        <f t="shared" si="11"/>
        <v>2.9154003923946605E-8</v>
      </c>
      <c r="D123">
        <f t="shared" si="10"/>
        <v>29.154003923946604</v>
      </c>
    </row>
    <row r="124" spans="1:4">
      <c r="A124">
        <f t="shared" si="9"/>
        <v>7.166666666666667</v>
      </c>
      <c r="B124">
        <f t="shared" si="12"/>
        <v>430</v>
      </c>
      <c r="C124">
        <f t="shared" si="11"/>
        <v>2.9709696414832052E-8</v>
      </c>
      <c r="D124">
        <f t="shared" si="10"/>
        <v>29.709696414832052</v>
      </c>
    </row>
    <row r="125" spans="1:4">
      <c r="A125">
        <f t="shared" si="9"/>
        <v>7.25</v>
      </c>
      <c r="B125">
        <f t="shared" si="12"/>
        <v>435</v>
      </c>
      <c r="C125">
        <f t="shared" si="11"/>
        <v>3.0268264561036119E-8</v>
      </c>
      <c r="D125">
        <f t="shared" si="10"/>
        <v>30.268264561036119</v>
      </c>
    </row>
    <row r="126" spans="1:4">
      <c r="A126">
        <f t="shared" si="9"/>
        <v>7.333333333333333</v>
      </c>
      <c r="B126">
        <f t="shared" si="12"/>
        <v>440</v>
      </c>
      <c r="C126">
        <f t="shared" si="11"/>
        <v>3.0829660439389212E-8</v>
      </c>
      <c r="D126">
        <f t="shared" si="10"/>
        <v>30.829660439389212</v>
      </c>
    </row>
    <row r="127" spans="1:4">
      <c r="A127">
        <f t="shared" si="9"/>
        <v>7.416666666666667</v>
      </c>
      <c r="B127">
        <f t="shared" si="12"/>
        <v>445</v>
      </c>
      <c r="C127">
        <f t="shared" si="11"/>
        <v>3.139383692536761E-8</v>
      </c>
      <c r="D127">
        <f t="shared" si="10"/>
        <v>31.393836925367609</v>
      </c>
    </row>
    <row r="128" spans="1:4">
      <c r="A128">
        <f t="shared" si="9"/>
        <v>7.5</v>
      </c>
      <c r="B128">
        <f t="shared" si="12"/>
        <v>450</v>
      </c>
      <c r="C128">
        <f t="shared" si="11"/>
        <v>3.1960747679783902E-8</v>
      </c>
      <c r="D128">
        <f t="shared" si="10"/>
        <v>31.960747679783903</v>
      </c>
    </row>
    <row r="129" spans="1:4">
      <c r="A129">
        <f t="shared" si="9"/>
        <v>7.583333333333333</v>
      </c>
      <c r="B129">
        <f t="shared" si="12"/>
        <v>455</v>
      </c>
      <c r="C129">
        <f t="shared" si="11"/>
        <v>3.2530347135699233E-8</v>
      </c>
      <c r="D129">
        <f t="shared" si="10"/>
        <v>32.53034713569923</v>
      </c>
    </row>
    <row r="130" spans="1:4">
      <c r="A130">
        <f t="shared" si="9"/>
        <v>7.666666666666667</v>
      </c>
      <c r="B130">
        <f t="shared" si="12"/>
        <v>460</v>
      </c>
      <c r="C130">
        <f t="shared" si="11"/>
        <v>3.3102590485553733E-8</v>
      </c>
      <c r="D130">
        <f t="shared" si="10"/>
        <v>33.102590485553733</v>
      </c>
    </row>
    <row r="131" spans="1:4">
      <c r="A131">
        <f t="shared" si="9"/>
        <v>7.75</v>
      </c>
      <c r="B131">
        <f t="shared" si="12"/>
        <v>465</v>
      </c>
      <c r="C131">
        <f t="shared" si="11"/>
        <v>3.3677433668511337E-8</v>
      </c>
      <c r="D131">
        <f t="shared" si="10"/>
        <v>33.677433668511334</v>
      </c>
    </row>
    <row r="132" spans="1:4">
      <c r="A132">
        <f t="shared" si="9"/>
        <v>7.833333333333333</v>
      </c>
      <c r="B132">
        <f t="shared" si="12"/>
        <v>470</v>
      </c>
      <c r="C132">
        <f t="shared" si="11"/>
        <v>3.4254833358015523E-8</v>
      </c>
      <c r="D132">
        <f t="shared" si="10"/>
        <v>34.254833358015524</v>
      </c>
    </row>
    <row r="133" spans="1:4">
      <c r="A133">
        <f t="shared" si="9"/>
        <v>7.916666666666667</v>
      </c>
      <c r="B133">
        <f t="shared" si="12"/>
        <v>475</v>
      </c>
      <c r="C133">
        <f t="shared" si="11"/>
        <v>3.4834746949552467E-8</v>
      </c>
      <c r="D133">
        <f t="shared" si="10"/>
        <v>34.834746949552468</v>
      </c>
    </row>
    <row r="134" spans="1:4">
      <c r="A134">
        <f t="shared" si="9"/>
        <v>8</v>
      </c>
      <c r="B134">
        <f t="shared" si="12"/>
        <v>480</v>
      </c>
      <c r="C134">
        <f t="shared" si="11"/>
        <v>3.5417132548618126E-8</v>
      </c>
      <c r="D134">
        <f t="shared" si="10"/>
        <v>35.417132548618127</v>
      </c>
    </row>
    <row r="135" spans="1:4">
      <c r="A135">
        <f t="shared" si="9"/>
        <v>8.0833333333333339</v>
      </c>
      <c r="B135">
        <f t="shared" si="12"/>
        <v>485</v>
      </c>
      <c r="C135">
        <f t="shared" si="11"/>
        <v>3.6001948958885782E-8</v>
      </c>
      <c r="D135">
        <f t="shared" si="10"/>
        <v>36.001948958885784</v>
      </c>
    </row>
    <row r="136" spans="1:4">
      <c r="A136">
        <f t="shared" si="9"/>
        <v>8.1666666666666661</v>
      </c>
      <c r="B136">
        <f t="shared" si="12"/>
        <v>490</v>
      </c>
      <c r="C136">
        <f t="shared" si="11"/>
        <v>3.6589155670570869E-8</v>
      </c>
      <c r="D136">
        <f t="shared" si="10"/>
        <v>36.589155670570868</v>
      </c>
    </row>
    <row r="137" spans="1:4">
      <c r="A137">
        <f t="shared" si="9"/>
        <v>8.25</v>
      </c>
      <c r="B137">
        <f t="shared" si="12"/>
        <v>495</v>
      </c>
      <c r="C137">
        <f t="shared" si="11"/>
        <v>3.7178712848989652E-8</v>
      </c>
      <c r="D137">
        <f t="shared" si="10"/>
        <v>37.178712848989655</v>
      </c>
    </row>
    <row r="138" spans="1:4">
      <c r="A138">
        <f t="shared" si="9"/>
        <v>8.3333333333333339</v>
      </c>
      <c r="B138">
        <f t="shared" si="12"/>
        <v>500</v>
      </c>
      <c r="C138">
        <f t="shared" si="11"/>
        <v>3.7770581323308562E-8</v>
      </c>
      <c r="D138">
        <f t="shared" si="10"/>
        <v>37.770581323308562</v>
      </c>
    </row>
    <row r="139" spans="1:4">
      <c r="A139">
        <f t="shared" si="9"/>
        <v>8.4166666666666661</v>
      </c>
      <c r="B139">
        <f t="shared" si="12"/>
        <v>505</v>
      </c>
      <c r="C139">
        <f t="shared" si="11"/>
        <v>3.8364722575481064E-8</v>
      </c>
      <c r="D139">
        <f t="shared" si="10"/>
        <v>38.364722575481061</v>
      </c>
    </row>
    <row r="140" spans="1:4">
      <c r="A140">
        <f t="shared" si="9"/>
        <v>8.5</v>
      </c>
      <c r="B140">
        <f t="shared" si="12"/>
        <v>510</v>
      </c>
      <c r="C140">
        <f t="shared" si="11"/>
        <v>3.8961098729368899E-8</v>
      </c>
      <c r="D140">
        <f t="shared" si="10"/>
        <v>38.961098729368899</v>
      </c>
    </row>
    <row r="141" spans="1:4">
      <c r="A141">
        <f t="shared" si="9"/>
        <v>8.5833333333333339</v>
      </c>
      <c r="B141">
        <f t="shared" si="12"/>
        <v>515</v>
      </c>
      <c r="C141">
        <f t="shared" si="11"/>
        <v>3.9559672540044536E-8</v>
      </c>
      <c r="D141">
        <f t="shared" si="10"/>
        <v>39.559672540044538</v>
      </c>
    </row>
    <row r="142" spans="1:4">
      <c r="A142">
        <f t="shared" si="9"/>
        <v>8.6666666666666661</v>
      </c>
      <c r="B142">
        <f t="shared" si="12"/>
        <v>520</v>
      </c>
      <c r="C142">
        <f t="shared" si="11"/>
        <v>4.0160407383272024E-8</v>
      </c>
      <c r="D142">
        <f t="shared" si="10"/>
        <v>40.160407383272023</v>
      </c>
    </row>
    <row r="143" spans="1:4">
      <c r="A143">
        <f t="shared" si="9"/>
        <v>8.75</v>
      </c>
      <c r="B143">
        <f t="shared" si="12"/>
        <v>525</v>
      </c>
      <c r="C143">
        <f t="shared" si="11"/>
        <v>4.0763267245163067E-8</v>
      </c>
      <c r="D143">
        <f t="shared" si="10"/>
        <v>40.763267245163064</v>
      </c>
    </row>
    <row r="144" spans="1:4">
      <c r="A144">
        <f t="shared" si="9"/>
        <v>8.8333333333333339</v>
      </c>
      <c r="B144">
        <f t="shared" si="12"/>
        <v>530</v>
      </c>
      <c r="C144">
        <f t="shared" si="11"/>
        <v>4.1368216712005473E-8</v>
      </c>
      <c r="D144">
        <f t="shared" si="10"/>
        <v>41.36821671200547</v>
      </c>
    </row>
    <row r="145" spans="1:4">
      <c r="A145">
        <f t="shared" si="9"/>
        <v>8.9166666666666661</v>
      </c>
      <c r="B145">
        <f t="shared" si="12"/>
        <v>535</v>
      </c>
      <c r="C145">
        <f t="shared" si="11"/>
        <v>4.1975220960261196E-8</v>
      </c>
      <c r="D145">
        <f t="shared" si="10"/>
        <v>41.975220960261197</v>
      </c>
    </row>
    <row r="146" spans="1:4">
      <c r="A146">
        <f t="shared" si="9"/>
        <v>9</v>
      </c>
      <c r="B146">
        <f t="shared" si="12"/>
        <v>540</v>
      </c>
      <c r="C146">
        <f t="shared" si="11"/>
        <v>4.2584245746730953E-8</v>
      </c>
      <c r="D146">
        <f t="shared" si="10"/>
        <v>42.58424574673095</v>
      </c>
    </row>
    <row r="147" spans="1:4">
      <c r="A147">
        <f t="shared" si="9"/>
        <v>9.0833333333333339</v>
      </c>
      <c r="B147">
        <f t="shared" si="12"/>
        <v>545</v>
      </c>
      <c r="C147">
        <f t="shared" si="11"/>
        <v>4.319525739888284E-8</v>
      </c>
      <c r="D147">
        <f t="shared" si="10"/>
        <v>43.195257398882838</v>
      </c>
    </row>
    <row r="148" spans="1:4">
      <c r="A148">
        <f t="shared" si="9"/>
        <v>9.1666666666666661</v>
      </c>
      <c r="B148">
        <f t="shared" si="12"/>
        <v>550</v>
      </c>
      <c r="C148">
        <f t="shared" si="11"/>
        <v>4.380822280534208E-8</v>
      </c>
      <c r="D148">
        <f t="shared" si="10"/>
        <v>43.808222805342083</v>
      </c>
    </row>
    <row r="149" spans="1:4">
      <c r="A149">
        <f t="shared" si="9"/>
        <v>9.25</v>
      </c>
      <c r="B149">
        <f t="shared" si="12"/>
        <v>555</v>
      </c>
      <c r="C149">
        <f t="shared" si="11"/>
        <v>4.4423109406539232E-8</v>
      </c>
      <c r="D149">
        <f t="shared" si="10"/>
        <v>44.423109406539233</v>
      </c>
    </row>
    <row r="150" spans="1:4">
      <c r="A150">
        <f t="shared" si="9"/>
        <v>9.3333333333333339</v>
      </c>
      <c r="B150">
        <f t="shared" si="12"/>
        <v>560</v>
      </c>
      <c r="C150">
        <f t="shared" si="11"/>
        <v>4.5039885185514348E-8</v>
      </c>
      <c r="D150">
        <f t="shared" si="10"/>
        <v>45.03988518551435</v>
      </c>
    </row>
    <row r="151" spans="1:4">
      <c r="A151">
        <f t="shared" si="9"/>
        <v>9.4166666666666661</v>
      </c>
      <c r="B151">
        <f t="shared" si="12"/>
        <v>565</v>
      </c>
      <c r="C151">
        <f t="shared" si="11"/>
        <v>4.5658518658874243E-8</v>
      </c>
      <c r="D151">
        <f t="shared" si="10"/>
        <v>45.658518658874243</v>
      </c>
    </row>
    <row r="152" spans="1:4">
      <c r="A152">
        <f t="shared" si="9"/>
        <v>9.5</v>
      </c>
      <c r="B152">
        <f t="shared" si="12"/>
        <v>570</v>
      </c>
      <c r="C152">
        <f t="shared" si="11"/>
        <v>4.6278978867900596E-8</v>
      </c>
      <c r="D152">
        <f t="shared" si="10"/>
        <v>46.278978867900598</v>
      </c>
    </row>
    <row r="153" spans="1:4">
      <c r="A153">
        <f t="shared" si="9"/>
        <v>9.5833333333333339</v>
      </c>
      <c r="B153">
        <f t="shared" si="12"/>
        <v>575</v>
      </c>
      <c r="C153">
        <f t="shared" si="11"/>
        <v>4.6901235369806117E-8</v>
      </c>
      <c r="D153">
        <f t="shared" si="10"/>
        <v>46.901235369806116</v>
      </c>
    </row>
    <row r="154" spans="1:4">
      <c r="A154">
        <f t="shared" si="9"/>
        <v>9.6666666666666661</v>
      </c>
      <c r="B154">
        <f t="shared" si="12"/>
        <v>580</v>
      </c>
      <c r="C154">
        <f t="shared" si="11"/>
        <v>4.752525822913658E-8</v>
      </c>
      <c r="D154">
        <f t="shared" si="10"/>
        <v>47.525258229136583</v>
      </c>
    </row>
    <row r="155" spans="1:4">
      <c r="A155">
        <f t="shared" si="9"/>
        <v>9.75</v>
      </c>
      <c r="B155">
        <f t="shared" si="12"/>
        <v>585</v>
      </c>
      <c r="C155">
        <f t="shared" si="11"/>
        <v>4.8151018009315931E-8</v>
      </c>
      <c r="D155">
        <f t="shared" si="10"/>
        <v>48.151018009315933</v>
      </c>
    </row>
    <row r="156" spans="1:4">
      <c r="A156">
        <f t="shared" si="9"/>
        <v>9.8333333333333339</v>
      </c>
      <c r="B156">
        <f t="shared" si="12"/>
        <v>590</v>
      </c>
      <c r="C156">
        <f t="shared" si="11"/>
        <v>4.8778485764332516E-8</v>
      </c>
      <c r="D156">
        <f t="shared" si="10"/>
        <v>48.778485764332515</v>
      </c>
    </row>
    <row r="157" spans="1:4">
      <c r="A157">
        <f t="shared" si="9"/>
        <v>9.9166666666666661</v>
      </c>
      <c r="B157">
        <f t="shared" si="12"/>
        <v>595</v>
      </c>
      <c r="C157">
        <f t="shared" si="11"/>
        <v>4.9407633030563742E-8</v>
      </c>
      <c r="D157">
        <f t="shared" si="10"/>
        <v>49.407633030563744</v>
      </c>
    </row>
    <row r="158" spans="1:4">
      <c r="A158">
        <f t="shared" si="9"/>
        <v>10</v>
      </c>
      <c r="B158" s="16">
        <f t="shared" si="12"/>
        <v>600</v>
      </c>
      <c r="C158">
        <f t="shared" si="11"/>
        <v>5.0038431818736928E-8</v>
      </c>
      <c r="D158">
        <f t="shared" si="10"/>
        <v>50.038431818736925</v>
      </c>
    </row>
    <row r="159" spans="1:4">
      <c r="A159">
        <f t="shared" si="9"/>
        <v>10.083333333333334</v>
      </c>
      <c r="B159">
        <f t="shared" si="12"/>
        <v>605</v>
      </c>
      <c r="C159">
        <f>$D$36*EXP(-$D$32*(B159-600))+(1/$D$32)*($D$33+$D$34*((B159-600)-1/$D$32))</f>
        <v>4.9204484140218533E-8</v>
      </c>
      <c r="D159">
        <f t="shared" si="10"/>
        <v>49.204484140218533</v>
      </c>
    </row>
    <row r="160" spans="1:4">
      <c r="A160">
        <f t="shared" si="9"/>
        <v>10.166666666666666</v>
      </c>
      <c r="B160">
        <f t="shared" si="12"/>
        <v>610</v>
      </c>
      <c r="C160">
        <f>$D$36*EXP(-$D$32*(B160-600))+(1/$D$32)*($D$33+$D$34*((B160-600)-1/$D$32))</f>
        <v>4.8384333171943925E-8</v>
      </c>
      <c r="D160">
        <f t="shared" si="10"/>
        <v>48.384333171943922</v>
      </c>
    </row>
    <row r="161" spans="1:4">
      <c r="A161">
        <f t="shared" si="9"/>
        <v>10.25</v>
      </c>
      <c r="B161">
        <f t="shared" si="12"/>
        <v>615</v>
      </c>
      <c r="C161">
        <f t="shared" ref="C161:C181" si="13">$D$36*EXP(-$D$32*(B161-600))+(1/$D$32)*($D$33+$D$34*((B161-600)-1/$D$32))</f>
        <v>4.7577748989944005E-8</v>
      </c>
      <c r="D161">
        <f t="shared" si="10"/>
        <v>47.577748989944006</v>
      </c>
    </row>
    <row r="162" spans="1:4">
      <c r="A162">
        <f t="shared" si="9"/>
        <v>10.333333333333334</v>
      </c>
      <c r="B162">
        <f t="shared" si="12"/>
        <v>620</v>
      </c>
      <c r="C162">
        <f t="shared" si="13"/>
        <v>4.67845055019625E-8</v>
      </c>
      <c r="D162">
        <f t="shared" si="10"/>
        <v>46.784505501962499</v>
      </c>
    </row>
    <row r="163" spans="1:4">
      <c r="A163">
        <f t="shared" si="9"/>
        <v>10.416666666666666</v>
      </c>
      <c r="B163">
        <f t="shared" si="12"/>
        <v>625</v>
      </c>
      <c r="C163">
        <f t="shared" si="13"/>
        <v>4.6004380383599942E-8</v>
      </c>
      <c r="D163">
        <f t="shared" si="10"/>
        <v>46.004380383599944</v>
      </c>
    </row>
    <row r="164" spans="1:4">
      <c r="A164">
        <f t="shared" si="9"/>
        <v>10.5</v>
      </c>
      <c r="B164">
        <f t="shared" si="12"/>
        <v>630</v>
      </c>
      <c r="C164">
        <f t="shared" si="13"/>
        <v>4.5237155015521895E-8</v>
      </c>
      <c r="D164">
        <f t="shared" si="10"/>
        <v>45.237155015521893</v>
      </c>
    </row>
    <row r="165" spans="1:4">
      <c r="A165">
        <f t="shared" si="9"/>
        <v>10.583333333333334</v>
      </c>
      <c r="B165">
        <f t="shared" si="12"/>
        <v>635</v>
      </c>
      <c r="C165">
        <f t="shared" si="13"/>
        <v>4.4482614421713542E-8</v>
      </c>
      <c r="D165">
        <f t="shared" si="10"/>
        <v>44.482614421713542</v>
      </c>
    </row>
    <row r="166" spans="1:4">
      <c r="A166">
        <f t="shared" si="9"/>
        <v>10.666666666666666</v>
      </c>
      <c r="B166">
        <f t="shared" si="12"/>
        <v>640</v>
      </c>
      <c r="C166">
        <f t="shared" si="13"/>
        <v>4.3740547208763293E-8</v>
      </c>
      <c r="D166">
        <f t="shared" si="10"/>
        <v>43.740547208763296</v>
      </c>
    </row>
    <row r="167" spans="1:4">
      <c r="A167">
        <f t="shared" ref="A167:A230" si="14">B167/60</f>
        <v>10.75</v>
      </c>
      <c r="B167">
        <f t="shared" si="12"/>
        <v>645</v>
      </c>
      <c r="C167">
        <f t="shared" si="13"/>
        <v>4.3010745506158211E-8</v>
      </c>
      <c r="D167">
        <f t="shared" ref="D167:D230" si="15">C167*10^9</f>
        <v>43.010745506158209</v>
      </c>
    </row>
    <row r="168" spans="1:4">
      <c r="A168">
        <f t="shared" si="14"/>
        <v>10.833333333333334</v>
      </c>
      <c r="B168">
        <f t="shared" si="12"/>
        <v>650</v>
      </c>
      <c r="C168">
        <f t="shared" si="13"/>
        <v>4.2293004907574483E-8</v>
      </c>
      <c r="D168">
        <f t="shared" si="15"/>
        <v>42.293004907574485</v>
      </c>
    </row>
    <row r="169" spans="1:4">
      <c r="A169">
        <f t="shared" si="14"/>
        <v>10.916666666666666</v>
      </c>
      <c r="B169">
        <f t="shared" si="12"/>
        <v>655</v>
      </c>
      <c r="C169">
        <f t="shared" si="13"/>
        <v>4.1587124413146249E-8</v>
      </c>
      <c r="D169">
        <f t="shared" si="15"/>
        <v>41.587124413146249</v>
      </c>
    </row>
    <row r="170" spans="1:4">
      <c r="A170">
        <f t="shared" si="14"/>
        <v>11</v>
      </c>
      <c r="B170">
        <f t="shared" ref="B170:B233" si="16">B169+$J$31/372</f>
        <v>660</v>
      </c>
      <c r="C170">
        <f t="shared" si="13"/>
        <v>4.0892906372696532E-8</v>
      </c>
      <c r="D170">
        <f t="shared" si="15"/>
        <v>40.89290637269653</v>
      </c>
    </row>
    <row r="171" spans="1:4">
      <c r="A171">
        <f t="shared" si="14"/>
        <v>11.083333333333334</v>
      </c>
      <c r="B171">
        <f t="shared" si="16"/>
        <v>665</v>
      </c>
      <c r="C171">
        <f t="shared" si="13"/>
        <v>4.021015642991423E-8</v>
      </c>
      <c r="D171">
        <f t="shared" si="15"/>
        <v>40.210156429914228</v>
      </c>
    </row>
    <row r="172" spans="1:4">
      <c r="A172">
        <f t="shared" si="14"/>
        <v>11.166666666666666</v>
      </c>
      <c r="B172">
        <f t="shared" si="16"/>
        <v>670</v>
      </c>
      <c r="C172">
        <f t="shared" si="13"/>
        <v>3.9538683467461439E-8</v>
      </c>
      <c r="D172">
        <f t="shared" si="15"/>
        <v>39.538683467461439</v>
      </c>
    </row>
    <row r="173" spans="1:4">
      <c r="A173">
        <f t="shared" si="14"/>
        <v>11.25</v>
      </c>
      <c r="B173">
        <f t="shared" si="16"/>
        <v>675</v>
      </c>
      <c r="C173">
        <f t="shared" si="13"/>
        <v>3.8878299552995497E-8</v>
      </c>
      <c r="D173">
        <f t="shared" si="15"/>
        <v>38.8782995529955</v>
      </c>
    </row>
    <row r="174" spans="1:4">
      <c r="A174">
        <f t="shared" si="14"/>
        <v>11.333333333333334</v>
      </c>
      <c r="B174">
        <f t="shared" si="16"/>
        <v>680</v>
      </c>
      <c r="C174">
        <f t="shared" si="13"/>
        <v>3.8228819886090685E-8</v>
      </c>
      <c r="D174">
        <f t="shared" si="15"/>
        <v>38.228819886090683</v>
      </c>
    </row>
    <row r="175" spans="1:4">
      <c r="A175">
        <f t="shared" si="14"/>
        <v>11.416666666666666</v>
      </c>
      <c r="B175">
        <f t="shared" si="16"/>
        <v>685</v>
      </c>
      <c r="C175">
        <f t="shared" si="13"/>
        <v>3.7590062746044393E-8</v>
      </c>
      <c r="D175">
        <f t="shared" si="15"/>
        <v>37.590062746044396</v>
      </c>
    </row>
    <row r="176" spans="1:4">
      <c r="A176">
        <f t="shared" si="14"/>
        <v>11.5</v>
      </c>
      <c r="B176">
        <f t="shared" si="16"/>
        <v>690</v>
      </c>
      <c r="C176">
        <f t="shared" si="13"/>
        <v>3.6961849440553117E-8</v>
      </c>
      <c r="D176">
        <f t="shared" si="15"/>
        <v>36.961849440553117</v>
      </c>
    </row>
    <row r="177" spans="1:4">
      <c r="A177">
        <f t="shared" si="14"/>
        <v>11.583333333333334</v>
      </c>
      <c r="B177">
        <f t="shared" si="16"/>
        <v>695</v>
      </c>
      <c r="C177">
        <f t="shared" si="13"/>
        <v>3.6344004255243809E-8</v>
      </c>
      <c r="D177">
        <f t="shared" si="15"/>
        <v>36.34400425524381</v>
      </c>
    </row>
    <row r="178" spans="1:4">
      <c r="A178">
        <f t="shared" si="14"/>
        <v>11.666666666666666</v>
      </c>
      <c r="B178">
        <f t="shared" si="16"/>
        <v>700</v>
      </c>
      <c r="C178">
        <f t="shared" si="13"/>
        <v>3.5736354404046313E-8</v>
      </c>
      <c r="D178">
        <f t="shared" si="15"/>
        <v>35.73635440404631</v>
      </c>
    </row>
    <row r="179" spans="1:4">
      <c r="A179">
        <f t="shared" si="14"/>
        <v>11.75</v>
      </c>
      <c r="B179">
        <f t="shared" si="16"/>
        <v>705</v>
      </c>
      <c r="C179">
        <f t="shared" si="13"/>
        <v>3.5138729980392744E-8</v>
      </c>
      <c r="D179">
        <f t="shared" si="15"/>
        <v>35.138729980392746</v>
      </c>
    </row>
    <row r="180" spans="1:4">
      <c r="A180">
        <f t="shared" si="14"/>
        <v>11.833333333333334</v>
      </c>
      <c r="B180">
        <f t="shared" si="16"/>
        <v>710</v>
      </c>
      <c r="C180">
        <f t="shared" si="13"/>
        <v>3.4550963909230286E-8</v>
      </c>
      <c r="D180">
        <f t="shared" si="15"/>
        <v>34.550963909230283</v>
      </c>
    </row>
    <row r="181" spans="1:4">
      <c r="A181">
        <f t="shared" si="14"/>
        <v>11.916666666666666</v>
      </c>
      <c r="B181">
        <f t="shared" si="16"/>
        <v>715</v>
      </c>
      <c r="C181">
        <f t="shared" si="13"/>
        <v>3.3972891899833571E-8</v>
      </c>
      <c r="D181">
        <f t="shared" si="15"/>
        <v>33.97289189983357</v>
      </c>
    </row>
    <row r="182" spans="1:4">
      <c r="A182">
        <f t="shared" si="14"/>
        <v>12</v>
      </c>
      <c r="B182" s="16">
        <f t="shared" si="16"/>
        <v>720</v>
      </c>
      <c r="C182">
        <f>$D$36*EXP(-$D$32*(B182-600))+(1/$D$32)*($D$33+$D$34*((B182-600)-1/$D$32))</f>
        <v>3.3404352399403516E-8</v>
      </c>
      <c r="D182">
        <f t="shared" si="15"/>
        <v>33.404352399403514</v>
      </c>
    </row>
    <row r="183" spans="1:4">
      <c r="A183">
        <f t="shared" si="14"/>
        <v>12.083333333333334</v>
      </c>
      <c r="B183">
        <f t="shared" si="16"/>
        <v>725</v>
      </c>
      <c r="C183">
        <f>$E$36*EXP(-$E$32*(B183-720))+(1/$E$32)*($E$33+$E$34*((B183-720)-1/$E$32))</f>
        <v>3.2847664525750018E-8</v>
      </c>
      <c r="D183">
        <f t="shared" si="15"/>
        <v>32.847664525750019</v>
      </c>
    </row>
    <row r="184" spans="1:4">
      <c r="A184">
        <f t="shared" si="14"/>
        <v>12.166666666666666</v>
      </c>
      <c r="B184">
        <f t="shared" si="16"/>
        <v>730</v>
      </c>
      <c r="C184">
        <f t="shared" ref="C184:C241" si="17">$E$36*EXP(-$E$32*(B184-720))+(1/$E$32)*($E$33+$E$34*((B184-720)-1/$E$32))</f>
        <v>3.2300253927852903E-8</v>
      </c>
      <c r="D184">
        <f t="shared" si="15"/>
        <v>32.3002539278529</v>
      </c>
    </row>
    <row r="185" spans="1:4">
      <c r="A185">
        <f t="shared" si="14"/>
        <v>12.25</v>
      </c>
      <c r="B185">
        <f t="shared" si="16"/>
        <v>735</v>
      </c>
      <c r="C185">
        <f t="shared" si="17"/>
        <v>3.1761965998706117E-8</v>
      </c>
      <c r="D185">
        <f t="shared" si="15"/>
        <v>31.761965998706117</v>
      </c>
    </row>
    <row r="186" spans="1:4">
      <c r="A186">
        <f t="shared" si="14"/>
        <v>12.333333333333334</v>
      </c>
      <c r="B186">
        <f t="shared" si="16"/>
        <v>740</v>
      </c>
      <c r="C186">
        <f t="shared" si="17"/>
        <v>3.1232648707849426E-8</v>
      </c>
      <c r="D186">
        <f t="shared" si="15"/>
        <v>31.232648707849425</v>
      </c>
    </row>
    <row r="187" spans="1:4">
      <c r="A187">
        <f t="shared" si="14"/>
        <v>12.416666666666666</v>
      </c>
      <c r="B187">
        <f t="shared" si="16"/>
        <v>745</v>
      </c>
      <c r="C187">
        <f t="shared" si="17"/>
        <v>3.0712152558429988E-8</v>
      </c>
      <c r="D187">
        <f t="shared" si="15"/>
        <v>30.712152558429988</v>
      </c>
    </row>
    <row r="188" spans="1:4">
      <c r="A188">
        <f t="shared" si="14"/>
        <v>12.5</v>
      </c>
      <c r="B188">
        <f t="shared" si="16"/>
        <v>750</v>
      </c>
      <c r="C188">
        <f t="shared" si="17"/>
        <v>3.0200330544979442E-8</v>
      </c>
      <c r="D188">
        <f t="shared" si="15"/>
        <v>30.20033054497944</v>
      </c>
    </row>
    <row r="189" spans="1:4">
      <c r="A189">
        <f t="shared" si="14"/>
        <v>12.583333333333334</v>
      </c>
      <c r="B189">
        <f t="shared" si="16"/>
        <v>755</v>
      </c>
      <c r="C189">
        <f t="shared" si="17"/>
        <v>2.9697038111894654E-8</v>
      </c>
      <c r="D189">
        <f t="shared" si="15"/>
        <v>29.697038111894653</v>
      </c>
    </row>
    <row r="190" spans="1:4">
      <c r="A190">
        <f t="shared" si="14"/>
        <v>12.666666666666666</v>
      </c>
      <c r="B190">
        <f t="shared" si="16"/>
        <v>760</v>
      </c>
      <c r="C190">
        <f t="shared" si="17"/>
        <v>2.9202133112610405E-8</v>
      </c>
      <c r="D190">
        <f t="shared" si="15"/>
        <v>29.202133112610404</v>
      </c>
    </row>
    <row r="191" spans="1:4">
      <c r="A191">
        <f t="shared" si="14"/>
        <v>12.75</v>
      </c>
      <c r="B191">
        <f t="shared" si="16"/>
        <v>765</v>
      </c>
      <c r="C191">
        <f t="shared" si="17"/>
        <v>2.8715475769452457E-8</v>
      </c>
      <c r="D191">
        <f t="shared" si="15"/>
        <v>28.715475769452457</v>
      </c>
    </row>
    <row r="192" spans="1:4">
      <c r="A192">
        <f t="shared" si="14"/>
        <v>12.833333333333334</v>
      </c>
      <c r="B192">
        <f t="shared" si="16"/>
        <v>770</v>
      </c>
      <c r="C192">
        <f t="shared" si="17"/>
        <v>2.8236928634159674E-8</v>
      </c>
      <c r="D192">
        <f t="shared" si="15"/>
        <v>28.236928634159675</v>
      </c>
    </row>
    <row r="193" spans="1:4">
      <c r="A193">
        <f t="shared" si="14"/>
        <v>12.916666666666666</v>
      </c>
      <c r="B193">
        <f t="shared" si="16"/>
        <v>775</v>
      </c>
      <c r="C193">
        <f t="shared" si="17"/>
        <v>2.7766356549064061E-8</v>
      </c>
      <c r="D193">
        <f t="shared" si="15"/>
        <v>27.76635654906406</v>
      </c>
    </row>
    <row r="194" spans="1:4">
      <c r="A194">
        <f t="shared" si="14"/>
        <v>13</v>
      </c>
      <c r="B194">
        <f t="shared" si="16"/>
        <v>780</v>
      </c>
      <c r="C194">
        <f t="shared" si="17"/>
        <v>2.7303626608917716E-8</v>
      </c>
      <c r="D194">
        <f t="shared" si="15"/>
        <v>27.303626608917718</v>
      </c>
    </row>
    <row r="195" spans="1:4">
      <c r="A195">
        <f t="shared" si="14"/>
        <v>13.083333333333334</v>
      </c>
      <c r="B195">
        <f t="shared" si="16"/>
        <v>785</v>
      </c>
      <c r="C195">
        <f t="shared" si="17"/>
        <v>2.6848608123355968E-8</v>
      </c>
      <c r="D195">
        <f t="shared" si="15"/>
        <v>26.848608123355966</v>
      </c>
    </row>
    <row r="196" spans="1:4">
      <c r="A196">
        <f t="shared" si="14"/>
        <v>13.166666666666666</v>
      </c>
      <c r="B196">
        <f t="shared" si="16"/>
        <v>790</v>
      </c>
      <c r="C196">
        <f t="shared" si="17"/>
        <v>2.6401172579986059E-8</v>
      </c>
      <c r="D196">
        <f t="shared" si="15"/>
        <v>26.40117257998606</v>
      </c>
    </row>
    <row r="197" spans="1:4">
      <c r="A197">
        <f t="shared" si="14"/>
        <v>13.25</v>
      </c>
      <c r="B197">
        <f t="shared" si="16"/>
        <v>795</v>
      </c>
      <c r="C197">
        <f t="shared" si="17"/>
        <v>2.5961193608090947E-8</v>
      </c>
      <c r="D197">
        <f t="shared" si="15"/>
        <v>25.961193608090948</v>
      </c>
    </row>
    <row r="198" spans="1:4">
      <c r="A198">
        <f t="shared" si="14"/>
        <v>13.333333333333334</v>
      </c>
      <c r="B198">
        <f t="shared" si="16"/>
        <v>800</v>
      </c>
      <c r="C198">
        <f t="shared" si="17"/>
        <v>2.5528546942938022E-8</v>
      </c>
      <c r="D198">
        <f t="shared" si="15"/>
        <v>25.528546942938021</v>
      </c>
    </row>
    <row r="199" spans="1:4">
      <c r="A199">
        <f t="shared" si="14"/>
        <v>13.416666666666666</v>
      </c>
      <c r="B199">
        <f t="shared" si="16"/>
        <v>805</v>
      </c>
      <c r="C199">
        <f t="shared" si="17"/>
        <v>2.510311039068259E-8</v>
      </c>
      <c r="D199">
        <f t="shared" si="15"/>
        <v>25.103110390682591</v>
      </c>
    </row>
    <row r="200" spans="1:4">
      <c r="A200">
        <f t="shared" si="14"/>
        <v>13.5</v>
      </c>
      <c r="B200">
        <f t="shared" si="16"/>
        <v>810</v>
      </c>
      <c r="C200">
        <f t="shared" si="17"/>
        <v>2.4684763793856251E-8</v>
      </c>
      <c r="D200">
        <f t="shared" si="15"/>
        <v>24.684763793856252</v>
      </c>
    </row>
    <row r="201" spans="1:4">
      <c r="A201">
        <f t="shared" si="14"/>
        <v>13.583333333333334</v>
      </c>
      <c r="B201">
        <f t="shared" si="16"/>
        <v>815</v>
      </c>
      <c r="C201">
        <f t="shared" si="17"/>
        <v>2.4273388997430439E-8</v>
      </c>
      <c r="D201">
        <f t="shared" si="15"/>
        <v>24.273388997430441</v>
      </c>
    </row>
    <row r="202" spans="1:4">
      <c r="A202">
        <f t="shared" si="14"/>
        <v>13.666666666666666</v>
      </c>
      <c r="B202">
        <f t="shared" si="16"/>
        <v>820</v>
      </c>
      <c r="C202">
        <f t="shared" si="17"/>
        <v>2.3868869815445485E-8</v>
      </c>
      <c r="D202">
        <f t="shared" si="15"/>
        <v>23.868869815445485</v>
      </c>
    </row>
    <row r="203" spans="1:4">
      <c r="A203">
        <f t="shared" si="14"/>
        <v>13.75</v>
      </c>
      <c r="B203">
        <f t="shared" si="16"/>
        <v>825</v>
      </c>
      <c r="C203">
        <f t="shared" si="17"/>
        <v>2.3471091998195845E-8</v>
      </c>
      <c r="D203">
        <f t="shared" si="15"/>
        <v>23.471091998195845</v>
      </c>
    </row>
    <row r="204" spans="1:4">
      <c r="A204">
        <f t="shared" si="14"/>
        <v>13.833333333333334</v>
      </c>
      <c r="B204">
        <f t="shared" si="16"/>
        <v>830</v>
      </c>
      <c r="C204">
        <f t="shared" si="17"/>
        <v>2.3079943199962159E-8</v>
      </c>
      <c r="D204">
        <f t="shared" si="15"/>
        <v>23.079943199962159</v>
      </c>
    </row>
    <row r="205" spans="1:4">
      <c r="A205">
        <f t="shared" si="14"/>
        <v>13.916666666666666</v>
      </c>
      <c r="B205">
        <f t="shared" si="16"/>
        <v>835</v>
      </c>
      <c r="C205">
        <f t="shared" si="17"/>
        <v>2.2695312947281076E-8</v>
      </c>
      <c r="D205">
        <f t="shared" si="15"/>
        <v>22.695312947281074</v>
      </c>
    </row>
    <row r="206" spans="1:4">
      <c r="A206">
        <f t="shared" si="14"/>
        <v>14</v>
      </c>
      <c r="B206">
        <f t="shared" si="16"/>
        <v>840</v>
      </c>
      <c r="C206">
        <f t="shared" si="17"/>
        <v>2.2317092607743877E-8</v>
      </c>
      <c r="D206">
        <f t="shared" si="15"/>
        <v>22.317092607743877</v>
      </c>
    </row>
    <row r="207" spans="1:4">
      <c r="A207">
        <f t="shared" si="14"/>
        <v>14.083333333333334</v>
      </c>
      <c r="B207">
        <f t="shared" si="16"/>
        <v>845</v>
      </c>
      <c r="C207">
        <f t="shared" si="17"/>
        <v>2.1945175359315044E-8</v>
      </c>
      <c r="D207">
        <f t="shared" si="15"/>
        <v>21.945175359315044</v>
      </c>
    </row>
    <row r="208" spans="1:4">
      <c r="A208">
        <f t="shared" si="14"/>
        <v>14.166666666666666</v>
      </c>
      <c r="B208">
        <f t="shared" si="16"/>
        <v>850</v>
      </c>
      <c r="C208">
        <f t="shared" si="17"/>
        <v>2.1579456160162165E-8</v>
      </c>
      <c r="D208">
        <f t="shared" si="15"/>
        <v>21.579456160162167</v>
      </c>
    </row>
    <row r="209" spans="1:4">
      <c r="A209">
        <f t="shared" si="14"/>
        <v>14.25</v>
      </c>
      <c r="B209">
        <f t="shared" si="16"/>
        <v>855</v>
      </c>
      <c r="C209">
        <f t="shared" si="17"/>
        <v>2.1219831718988624E-8</v>
      </c>
      <c r="D209">
        <f t="shared" si="15"/>
        <v>21.219831718988623</v>
      </c>
    </row>
    <row r="210" spans="1:4">
      <c r="A210">
        <f t="shared" si="14"/>
        <v>14.333333333333334</v>
      </c>
      <c r="B210">
        <f t="shared" si="16"/>
        <v>860</v>
      </c>
      <c r="C210">
        <f t="shared" si="17"/>
        <v>2.086620046586067E-8</v>
      </c>
      <c r="D210">
        <f t="shared" si="15"/>
        <v>20.866200465860672</v>
      </c>
    </row>
    <row r="211" spans="1:4">
      <c r="A211">
        <f t="shared" si="14"/>
        <v>14.416666666666666</v>
      </c>
      <c r="B211">
        <f t="shared" si="16"/>
        <v>865</v>
      </c>
      <c r="C211">
        <f t="shared" si="17"/>
        <v>2.0518462523520704E-8</v>
      </c>
      <c r="D211">
        <f t="shared" si="15"/>
        <v>20.518462523520704</v>
      </c>
    </row>
    <row r="212" spans="1:4">
      <c r="A212">
        <f t="shared" si="14"/>
        <v>14.5</v>
      </c>
      <c r="B212">
        <f t="shared" si="16"/>
        <v>870</v>
      </c>
      <c r="C212">
        <f t="shared" si="17"/>
        <v>2.017651967917861E-8</v>
      </c>
      <c r="D212">
        <f t="shared" si="15"/>
        <v>20.176519679178611</v>
      </c>
    </row>
    <row r="213" spans="1:4">
      <c r="A213">
        <f t="shared" si="14"/>
        <v>14.583333333333334</v>
      </c>
      <c r="B213">
        <f t="shared" si="16"/>
        <v>875</v>
      </c>
      <c r="C213">
        <f t="shared" si="17"/>
        <v>1.9840275356773172E-8</v>
      </c>
      <c r="D213">
        <f t="shared" si="15"/>
        <v>19.840275356773173</v>
      </c>
    </row>
    <row r="214" spans="1:4">
      <c r="A214">
        <f t="shared" si="14"/>
        <v>14.666666666666666</v>
      </c>
      <c r="B214">
        <f t="shared" si="16"/>
        <v>880</v>
      </c>
      <c r="C214">
        <f t="shared" si="17"/>
        <v>1.9509634589695788E-8</v>
      </c>
      <c r="D214">
        <f t="shared" si="15"/>
        <v>19.509634589695789</v>
      </c>
    </row>
    <row r="215" spans="1:4">
      <c r="A215">
        <f t="shared" si="14"/>
        <v>14.75</v>
      </c>
      <c r="B215">
        <f t="shared" si="16"/>
        <v>885</v>
      </c>
      <c r="C215">
        <f t="shared" si="17"/>
        <v>1.9184503993968735E-8</v>
      </c>
      <c r="D215">
        <f t="shared" si="15"/>
        <v>19.184503993968736</v>
      </c>
    </row>
    <row r="216" spans="1:4">
      <c r="A216">
        <f t="shared" si="14"/>
        <v>14.833333333333334</v>
      </c>
      <c r="B216">
        <f t="shared" si="16"/>
        <v>890</v>
      </c>
      <c r="C216">
        <f t="shared" si="17"/>
        <v>1.8864791741870406E-8</v>
      </c>
      <c r="D216">
        <f t="shared" si="15"/>
        <v>18.864791741870405</v>
      </c>
    </row>
    <row r="217" spans="1:4">
      <c r="A217">
        <f t="shared" si="14"/>
        <v>14.916666666666666</v>
      </c>
      <c r="B217">
        <f t="shared" si="16"/>
        <v>895</v>
      </c>
      <c r="C217">
        <f t="shared" si="17"/>
        <v>1.8550407536000111E-8</v>
      </c>
      <c r="D217">
        <f t="shared" si="15"/>
        <v>18.550407536000112</v>
      </c>
    </row>
    <row r="218" spans="1:4">
      <c r="A218">
        <f t="shared" si="14"/>
        <v>15</v>
      </c>
      <c r="B218">
        <f t="shared" si="16"/>
        <v>900</v>
      </c>
      <c r="C218">
        <f t="shared" si="17"/>
        <v>1.8241262583775076E-8</v>
      </c>
      <c r="D218">
        <f t="shared" si="15"/>
        <v>18.241262583775075</v>
      </c>
    </row>
    <row r="219" spans="1:4">
      <c r="A219">
        <f t="shared" si="14"/>
        <v>15.083333333333334</v>
      </c>
      <c r="B219">
        <f t="shared" si="16"/>
        <v>905</v>
      </c>
      <c r="C219">
        <f t="shared" si="17"/>
        <v>1.7937269572352461E-8</v>
      </c>
      <c r="D219">
        <f t="shared" si="15"/>
        <v>17.937269572352463</v>
      </c>
    </row>
    <row r="220" spans="1:4">
      <c r="A220">
        <f t="shared" si="14"/>
        <v>15.166666666666666</v>
      </c>
      <c r="B220">
        <f t="shared" si="16"/>
        <v>910</v>
      </c>
      <c r="C220">
        <f t="shared" si="17"/>
        <v>1.7638342643969297E-8</v>
      </c>
      <c r="D220">
        <f t="shared" si="15"/>
        <v>17.638342643969299</v>
      </c>
    </row>
    <row r="221" spans="1:4">
      <c r="A221">
        <f t="shared" si="14"/>
        <v>15.25</v>
      </c>
      <c r="B221">
        <f t="shared" si="16"/>
        <v>915</v>
      </c>
      <c r="C221">
        <f t="shared" si="17"/>
        <v>1.7344397371693387E-8</v>
      </c>
      <c r="D221">
        <f t="shared" si="15"/>
        <v>17.344397371693386</v>
      </c>
    </row>
    <row r="222" spans="1:4">
      <c r="A222">
        <f t="shared" si="14"/>
        <v>15.333333333333334</v>
      </c>
      <c r="B222">
        <f t="shared" si="16"/>
        <v>920</v>
      </c>
      <c r="C222">
        <f t="shared" si="17"/>
        <v>1.7055350735578332E-8</v>
      </c>
      <c r="D222">
        <f t="shared" si="15"/>
        <v>17.055350735578333</v>
      </c>
    </row>
    <row r="223" spans="1:4">
      <c r="A223">
        <f t="shared" si="14"/>
        <v>15.416666666666666</v>
      </c>
      <c r="B223">
        <f t="shared" si="16"/>
        <v>925</v>
      </c>
      <c r="C223">
        <f t="shared" si="17"/>
        <v>1.6771121099215941E-8</v>
      </c>
      <c r="D223">
        <f t="shared" si="15"/>
        <v>16.771121099215939</v>
      </c>
    </row>
    <row r="224" spans="1:4">
      <c r="A224">
        <f t="shared" si="14"/>
        <v>15.5</v>
      </c>
      <c r="B224">
        <f t="shared" si="16"/>
        <v>930</v>
      </c>
      <c r="C224">
        <f t="shared" si="17"/>
        <v>1.6491628186679352E-8</v>
      </c>
      <c r="D224">
        <f t="shared" si="15"/>
        <v>16.491628186679353</v>
      </c>
    </row>
    <row r="225" spans="1:4">
      <c r="A225">
        <f t="shared" si="14"/>
        <v>15.583333333333334</v>
      </c>
      <c r="B225">
        <f t="shared" si="16"/>
        <v>935</v>
      </c>
      <c r="C225">
        <f t="shared" si="17"/>
        <v>1.621679305985047E-8</v>
      </c>
      <c r="D225">
        <f t="shared" si="15"/>
        <v>16.21679305985047</v>
      </c>
    </row>
    <row r="226" spans="1:4">
      <c r="A226">
        <f t="shared" si="14"/>
        <v>15.666666666666666</v>
      </c>
      <c r="B226">
        <f t="shared" si="16"/>
        <v>940</v>
      </c>
      <c r="C226">
        <f t="shared" si="17"/>
        <v>1.5946538096125199E-8</v>
      </c>
      <c r="D226">
        <f t="shared" si="15"/>
        <v>15.946538096125199</v>
      </c>
    </row>
    <row r="227" spans="1:4">
      <c r="A227">
        <f t="shared" si="14"/>
        <v>15.75</v>
      </c>
      <c r="B227">
        <f t="shared" si="16"/>
        <v>945</v>
      </c>
      <c r="C227">
        <f t="shared" si="17"/>
        <v>1.568078696649022E-8</v>
      </c>
      <c r="D227">
        <f t="shared" si="15"/>
        <v>15.680786966490221</v>
      </c>
    </row>
    <row r="228" spans="1:4">
      <c r="A228">
        <f t="shared" si="14"/>
        <v>15.833333333333334</v>
      </c>
      <c r="B228">
        <f t="shared" si="16"/>
        <v>950</v>
      </c>
      <c r="C228">
        <f t="shared" si="17"/>
        <v>1.5419464613965138E-8</v>
      </c>
      <c r="D228">
        <f t="shared" si="15"/>
        <v>15.419464613965138</v>
      </c>
    </row>
    <row r="229" spans="1:4">
      <c r="A229">
        <f t="shared" si="14"/>
        <v>15.916666666666666</v>
      </c>
      <c r="B229">
        <f t="shared" si="16"/>
        <v>955</v>
      </c>
      <c r="C229">
        <f t="shared" si="17"/>
        <v>1.5162497232403897E-8</v>
      </c>
      <c r="D229">
        <f t="shared" si="15"/>
        <v>15.162497232403897</v>
      </c>
    </row>
    <row r="230" spans="1:4">
      <c r="A230">
        <f t="shared" si="14"/>
        <v>16</v>
      </c>
      <c r="B230">
        <f t="shared" si="16"/>
        <v>960</v>
      </c>
      <c r="C230">
        <f t="shared" si="17"/>
        <v>1.4909812245649457E-8</v>
      </c>
      <c r="D230">
        <f t="shared" si="15"/>
        <v>14.909812245649457</v>
      </c>
    </row>
    <row r="231" spans="1:4">
      <c r="A231">
        <f t="shared" ref="A231:A294" si="18">B231/60</f>
        <v>16.083333333333332</v>
      </c>
      <c r="B231">
        <f t="shared" si="16"/>
        <v>965</v>
      </c>
      <c r="C231">
        <f t="shared" si="17"/>
        <v>1.4661338287035855E-8</v>
      </c>
      <c r="D231">
        <f t="shared" ref="D231:D294" si="19">C231*10^9</f>
        <v>14.661338287035855</v>
      </c>
    </row>
    <row r="232" spans="1:4">
      <c r="A232">
        <f t="shared" si="18"/>
        <v>16.166666666666668</v>
      </c>
      <c r="B232">
        <f t="shared" si="16"/>
        <v>970</v>
      </c>
      <c r="C232">
        <f t="shared" si="17"/>
        <v>1.4417005179231905E-8</v>
      </c>
      <c r="D232">
        <f t="shared" si="19"/>
        <v>14.417005179231905</v>
      </c>
    </row>
    <row r="233" spans="1:4">
      <c r="A233">
        <f t="shared" si="18"/>
        <v>16.25</v>
      </c>
      <c r="B233">
        <f t="shared" si="16"/>
        <v>975</v>
      </c>
      <c r="C233">
        <f t="shared" si="17"/>
        <v>1.4176743914420754E-8</v>
      </c>
      <c r="D233">
        <f t="shared" si="19"/>
        <v>14.176743914420754</v>
      </c>
    </row>
    <row r="234" spans="1:4">
      <c r="A234">
        <f t="shared" si="18"/>
        <v>16.333333333333332</v>
      </c>
      <c r="B234">
        <f t="shared" ref="B234:B297" si="20">B233+$J$31/372</f>
        <v>980</v>
      </c>
      <c r="C234">
        <f t="shared" si="17"/>
        <v>1.3940486634809787E-8</v>
      </c>
      <c r="D234">
        <f t="shared" si="19"/>
        <v>13.940486634809787</v>
      </c>
    </row>
    <row r="235" spans="1:4">
      <c r="A235">
        <f t="shared" si="18"/>
        <v>16.416666666666668</v>
      </c>
      <c r="B235">
        <f t="shared" si="20"/>
        <v>985</v>
      </c>
      <c r="C235">
        <f t="shared" si="17"/>
        <v>1.3708166613465327E-8</v>
      </c>
      <c r="D235">
        <f t="shared" si="19"/>
        <v>13.708166613465327</v>
      </c>
    </row>
    <row r="236" spans="1:4">
      <c r="A236">
        <f t="shared" si="18"/>
        <v>16.5</v>
      </c>
      <c r="B236">
        <f t="shared" si="20"/>
        <v>990</v>
      </c>
      <c r="C236">
        <f t="shared" si="17"/>
        <v>1.3479718235466711E-8</v>
      </c>
      <c r="D236">
        <f t="shared" si="19"/>
        <v>13.479718235466711</v>
      </c>
    </row>
    <row r="237" spans="1:4">
      <c r="A237">
        <f t="shared" si="18"/>
        <v>16.583333333333332</v>
      </c>
      <c r="B237">
        <f t="shared" si="20"/>
        <v>995</v>
      </c>
      <c r="C237">
        <f t="shared" si="17"/>
        <v>1.3255076979374457E-8</v>
      </c>
      <c r="D237">
        <f t="shared" si="19"/>
        <v>13.255076979374456</v>
      </c>
    </row>
    <row r="238" spans="1:4">
      <c r="A238">
        <f t="shared" si="18"/>
        <v>16.666666666666668</v>
      </c>
      <c r="B238">
        <f t="shared" si="20"/>
        <v>1000</v>
      </c>
      <c r="C238">
        <f t="shared" si="17"/>
        <v>1.3034179399007261E-8</v>
      </c>
      <c r="D238">
        <f t="shared" si="19"/>
        <v>13.034179399007261</v>
      </c>
    </row>
    <row r="239" spans="1:4">
      <c r="A239">
        <f t="shared" si="18"/>
        <v>16.75</v>
      </c>
      <c r="B239">
        <f t="shared" si="20"/>
        <v>1005</v>
      </c>
      <c r="C239">
        <f t="shared" si="17"/>
        <v>1.2816963105522668E-8</v>
      </c>
      <c r="D239">
        <f t="shared" si="19"/>
        <v>12.816963105522667</v>
      </c>
    </row>
    <row r="240" spans="1:4">
      <c r="A240">
        <f t="shared" si="18"/>
        <v>16.833333333333332</v>
      </c>
      <c r="B240">
        <f t="shared" si="20"/>
        <v>1010</v>
      </c>
      <c r="C240">
        <f t="shared" si="17"/>
        <v>1.2603366749796395E-8</v>
      </c>
      <c r="D240">
        <f t="shared" si="19"/>
        <v>12.603366749796395</v>
      </c>
    </row>
    <row r="241" spans="1:4">
      <c r="A241">
        <f t="shared" si="18"/>
        <v>16.916666666666668</v>
      </c>
      <c r="B241">
        <f t="shared" si="20"/>
        <v>1015</v>
      </c>
      <c r="C241">
        <f t="shared" si="17"/>
        <v>1.2393330005095285E-8</v>
      </c>
      <c r="D241">
        <f t="shared" si="19"/>
        <v>12.393330005095285</v>
      </c>
    </row>
    <row r="242" spans="1:4">
      <c r="A242">
        <f t="shared" si="18"/>
        <v>17</v>
      </c>
      <c r="B242" s="16">
        <f t="shared" si="20"/>
        <v>1020</v>
      </c>
      <c r="C242">
        <f>$E$36*EXP(-$E$32*(B242-720))+(1/$E$32)*($E$33+$E$34*((B242-720)-1/$E$32))</f>
        <v>1.2186793550039034E-8</v>
      </c>
      <c r="D242">
        <f t="shared" si="19"/>
        <v>12.186793550039035</v>
      </c>
    </row>
    <row r="243" spans="1:4">
      <c r="A243">
        <f t="shared" si="18"/>
        <v>17.083333333333332</v>
      </c>
      <c r="B243">
        <f t="shared" si="20"/>
        <v>1025</v>
      </c>
      <c r="C243">
        <f>$F$36*EXP(-$F$32*(B243-1020))+(1/$F$32)*($F$33+$F$34*((B243-1020)-1/$F$32))</f>
        <v>1.3674023458692771E-8</v>
      </c>
      <c r="D243">
        <f t="shared" si="19"/>
        <v>13.674023458692771</v>
      </c>
    </row>
    <row r="244" spans="1:4">
      <c r="A244">
        <f t="shared" si="18"/>
        <v>17.166666666666668</v>
      </c>
      <c r="B244">
        <f t="shared" si="20"/>
        <v>1030</v>
      </c>
      <c r="C244">
        <f t="shared" ref="C244:C278" si="21">$F$36*EXP(-$F$32*(B244-1020))+(1/$F$32)*($F$33+$F$34*((B244-1020)-1/$F$32))</f>
        <v>1.8507674846484498E-8</v>
      </c>
      <c r="D244">
        <f t="shared" si="19"/>
        <v>18.507674846484498</v>
      </c>
    </row>
    <row r="245" spans="1:4">
      <c r="A245">
        <f t="shared" si="18"/>
        <v>17.25</v>
      </c>
      <c r="B245">
        <f t="shared" si="20"/>
        <v>1035</v>
      </c>
      <c r="C245">
        <f t="shared" si="21"/>
        <v>2.6631979164602165E-8</v>
      </c>
      <c r="D245">
        <f t="shared" si="19"/>
        <v>26.631979164602164</v>
      </c>
    </row>
    <row r="246" spans="1:4">
      <c r="A246">
        <f t="shared" si="18"/>
        <v>17.333333333333332</v>
      </c>
      <c r="B246">
        <f t="shared" si="20"/>
        <v>1040</v>
      </c>
      <c r="C246">
        <f t="shared" si="21"/>
        <v>3.7992097254339346E-8</v>
      </c>
      <c r="D246">
        <f t="shared" si="19"/>
        <v>37.992097254339349</v>
      </c>
    </row>
    <row r="247" spans="1:4">
      <c r="A247">
        <f t="shared" si="18"/>
        <v>17.416666666666668</v>
      </c>
      <c r="B247">
        <f t="shared" si="20"/>
        <v>1045</v>
      </c>
      <c r="C247">
        <f t="shared" si="21"/>
        <v>5.2534103858697083E-8</v>
      </c>
      <c r="D247">
        <f t="shared" si="19"/>
        <v>52.53410385869708</v>
      </c>
    </row>
    <row r="248" spans="1:4">
      <c r="A248">
        <f t="shared" si="18"/>
        <v>17.5</v>
      </c>
      <c r="B248">
        <f t="shared" si="20"/>
        <v>1050</v>
      </c>
      <c r="C248">
        <f t="shared" si="21"/>
        <v>7.0204972392084368E-8</v>
      </c>
      <c r="D248">
        <f t="shared" si="19"/>
        <v>70.204972392084372</v>
      </c>
    </row>
    <row r="249" spans="1:4">
      <c r="A249">
        <f t="shared" si="18"/>
        <v>17.583333333333332</v>
      </c>
      <c r="B249">
        <f t="shared" si="20"/>
        <v>1055</v>
      </c>
      <c r="C249">
        <f t="shared" si="21"/>
        <v>9.095255996386253E-8</v>
      </c>
      <c r="D249">
        <f t="shared" si="19"/>
        <v>90.952559963862527</v>
      </c>
    </row>
    <row r="250" spans="1:4">
      <c r="A250">
        <f t="shared" si="18"/>
        <v>17.666666666666668</v>
      </c>
      <c r="B250">
        <f t="shared" si="20"/>
        <v>1060</v>
      </c>
      <c r="C250">
        <f t="shared" si="21"/>
        <v>1.14725592651434E-7</v>
      </c>
      <c r="D250">
        <f t="shared" si="19"/>
        <v>114.725592651434</v>
      </c>
    </row>
    <row r="251" spans="1:4">
      <c r="A251">
        <f t="shared" si="18"/>
        <v>17.75</v>
      </c>
      <c r="B251">
        <f t="shared" si="20"/>
        <v>1065</v>
      </c>
      <c r="C251">
        <f>$F$36*EXP(-$F$32*(B251-1020))+(1/$F$32)*($F$33+$F$34*((B251-1020)-1/$F$32))</f>
        <v>1.414736510187843E-7</v>
      </c>
      <c r="D251">
        <f t="shared" si="19"/>
        <v>141.4736510187843</v>
      </c>
    </row>
    <row r="252" spans="1:4">
      <c r="A252">
        <f t="shared" si="18"/>
        <v>17.833333333333332</v>
      </c>
      <c r="B252">
        <f t="shared" si="20"/>
        <v>1070</v>
      </c>
      <c r="C252">
        <f t="shared" si="21"/>
        <v>1.7114715587635384E-7</v>
      </c>
      <c r="D252">
        <f t="shared" si="19"/>
        <v>171.14715587635385</v>
      </c>
    </row>
    <row r="253" spans="1:4">
      <c r="A253">
        <f t="shared" si="18"/>
        <v>17.916666666666668</v>
      </c>
      <c r="B253">
        <f t="shared" si="20"/>
        <v>1075</v>
      </c>
      <c r="C253">
        <f t="shared" si="21"/>
        <v>2.0369735427821791E-7</v>
      </c>
      <c r="D253">
        <f t="shared" si="19"/>
        <v>203.69735427821792</v>
      </c>
    </row>
    <row r="254" spans="1:4">
      <c r="A254">
        <f t="shared" si="18"/>
        <v>18</v>
      </c>
      <c r="B254">
        <f t="shared" si="20"/>
        <v>1080</v>
      </c>
      <c r="C254">
        <f t="shared" si="21"/>
        <v>2.3907630575263609E-7</v>
      </c>
      <c r="D254">
        <f t="shared" si="19"/>
        <v>239.07630575263607</v>
      </c>
    </row>
    <row r="255" spans="1:4">
      <c r="A255">
        <f t="shared" si="18"/>
        <v>18.083333333333332</v>
      </c>
      <c r="B255">
        <f t="shared" si="20"/>
        <v>1085</v>
      </c>
      <c r="C255">
        <f t="shared" si="21"/>
        <v>2.7723686876205435E-7</v>
      </c>
      <c r="D255">
        <f t="shared" si="19"/>
        <v>277.23686876205437</v>
      </c>
    </row>
    <row r="256" spans="1:4">
      <c r="A256">
        <f t="shared" si="18"/>
        <v>18.166666666666668</v>
      </c>
      <c r="B256">
        <f t="shared" si="20"/>
        <v>1090</v>
      </c>
      <c r="C256">
        <f t="shared" si="21"/>
        <v>3.181326873887687E-7</v>
      </c>
      <c r="D256">
        <f t="shared" si="19"/>
        <v>318.13268738876872</v>
      </c>
    </row>
    <row r="257" spans="1:4">
      <c r="A257">
        <f t="shared" si="18"/>
        <v>18.25</v>
      </c>
      <c r="B257">
        <f t="shared" si="20"/>
        <v>1095</v>
      </c>
      <c r="C257">
        <f t="shared" si="21"/>
        <v>3.6171817824246736E-7</v>
      </c>
      <c r="D257">
        <f t="shared" si="19"/>
        <v>361.71817824246733</v>
      </c>
    </row>
    <row r="258" spans="1:4">
      <c r="A258">
        <f t="shared" si="18"/>
        <v>18.333333333333332</v>
      </c>
      <c r="B258">
        <f t="shared" si="20"/>
        <v>1100</v>
      </c>
      <c r="C258">
        <f t="shared" si="21"/>
        <v>4.0794851758596518E-7</v>
      </c>
      <c r="D258">
        <f t="shared" si="19"/>
        <v>407.94851758596519</v>
      </c>
    </row>
    <row r="259" spans="1:4">
      <c r="A259">
        <f t="shared" si="18"/>
        <v>18.416666666666668</v>
      </c>
      <c r="B259">
        <f t="shared" si="20"/>
        <v>1105</v>
      </c>
      <c r="C259">
        <f t="shared" si="21"/>
        <v>4.5677962867547978E-7</v>
      </c>
      <c r="D259">
        <f t="shared" si="19"/>
        <v>456.77962867547978</v>
      </c>
    </row>
    <row r="260" spans="1:4">
      <c r="A260">
        <f t="shared" si="18"/>
        <v>18.5</v>
      </c>
      <c r="B260">
        <f t="shared" si="20"/>
        <v>1110</v>
      </c>
      <c r="C260">
        <f t="shared" si="21"/>
        <v>5.0816816931189501E-7</v>
      </c>
      <c r="D260">
        <f t="shared" si="19"/>
        <v>508.16816931189499</v>
      </c>
    </row>
    <row r="261" spans="1:4">
      <c r="A261">
        <f t="shared" si="18"/>
        <v>18.583333333333332</v>
      </c>
      <c r="B261">
        <f t="shared" si="20"/>
        <v>1115</v>
      </c>
      <c r="C261">
        <f t="shared" si="21"/>
        <v>5.6207151959946449E-7</v>
      </c>
      <c r="D261">
        <f t="shared" si="19"/>
        <v>562.07151959946452</v>
      </c>
    </row>
    <row r="262" spans="1:4">
      <c r="A262">
        <f t="shared" si="18"/>
        <v>18.666666666666668</v>
      </c>
      <c r="B262">
        <f t="shared" si="20"/>
        <v>1120</v>
      </c>
      <c r="C262">
        <f t="shared" si="21"/>
        <v>6.1844776990855702E-7</v>
      </c>
      <c r="D262">
        <f t="shared" si="19"/>
        <v>618.44776990855701</v>
      </c>
    </row>
    <row r="263" spans="1:4">
      <c r="A263">
        <f t="shared" si="18"/>
        <v>18.75</v>
      </c>
      <c r="B263">
        <f t="shared" si="20"/>
        <v>1125</v>
      </c>
      <c r="C263">
        <f t="shared" si="21"/>
        <v>6.7725570903895548E-7</v>
      </c>
      <c r="D263">
        <f t="shared" si="19"/>
        <v>677.2557090389555</v>
      </c>
    </row>
    <row r="264" spans="1:4">
      <c r="A264">
        <f t="shared" si="18"/>
        <v>18.833333333333332</v>
      </c>
      <c r="B264">
        <f t="shared" si="20"/>
        <v>1130</v>
      </c>
      <c r="C264">
        <f t="shared" si="21"/>
        <v>7.3845481258045536E-7</v>
      </c>
      <c r="D264">
        <f t="shared" si="19"/>
        <v>738.45481258045538</v>
      </c>
    </row>
    <row r="265" spans="1:4">
      <c r="A265">
        <f t="shared" si="18"/>
        <v>18.916666666666668</v>
      </c>
      <c r="B265">
        <f t="shared" si="20"/>
        <v>1135</v>
      </c>
      <c r="C265">
        <f t="shared" si="21"/>
        <v>8.0200523146741071E-7</v>
      </c>
      <c r="D265">
        <f t="shared" si="19"/>
        <v>802.00523146741068</v>
      </c>
    </row>
    <row r="266" spans="1:4">
      <c r="A266">
        <f t="shared" si="18"/>
        <v>19</v>
      </c>
      <c r="B266">
        <f t="shared" si="20"/>
        <v>1140</v>
      </c>
      <c r="C266">
        <f t="shared" si="21"/>
        <v>8.6786778072403465E-7</v>
      </c>
      <c r="D266">
        <f t="shared" si="19"/>
        <v>867.86778072403467</v>
      </c>
    </row>
    <row r="267" spans="1:4">
      <c r="A267">
        <f t="shared" si="18"/>
        <v>19.083333333333332</v>
      </c>
      <c r="B267">
        <f t="shared" si="20"/>
        <v>1145</v>
      </c>
      <c r="C267">
        <f t="shared" si="21"/>
        <v>9.3600392839725662E-7</v>
      </c>
      <c r="D267">
        <f t="shared" si="19"/>
        <v>936.00392839725657</v>
      </c>
    </row>
    <row r="268" spans="1:4">
      <c r="A268">
        <f t="shared" si="18"/>
        <v>19.166666666666668</v>
      </c>
      <c r="B268">
        <f t="shared" si="20"/>
        <v>1150</v>
      </c>
      <c r="C268">
        <f t="shared" si="21"/>
        <v>1.0063757846740024E-6</v>
      </c>
      <c r="D268">
        <f t="shared" si="19"/>
        <v>1006.3757846740024</v>
      </c>
    </row>
    <row r="269" spans="1:4">
      <c r="A269">
        <f t="shared" si="18"/>
        <v>19.25</v>
      </c>
      <c r="B269">
        <f t="shared" si="20"/>
        <v>1155</v>
      </c>
      <c r="C269">
        <f t="shared" si="21"/>
        <v>1.0789460911798695E-6</v>
      </c>
      <c r="D269">
        <f t="shared" si="19"/>
        <v>1078.9460911798694</v>
      </c>
    </row>
    <row r="270" spans="1:4">
      <c r="A270">
        <f t="shared" si="18"/>
        <v>19.333333333333332</v>
      </c>
      <c r="B270">
        <f t="shared" si="20"/>
        <v>1160</v>
      </c>
      <c r="C270">
        <f t="shared" si="21"/>
        <v>1.1536782104560951E-6</v>
      </c>
      <c r="D270">
        <f t="shared" si="19"/>
        <v>1153.678210456095</v>
      </c>
    </row>
    <row r="271" spans="1:4">
      <c r="A271">
        <f t="shared" si="18"/>
        <v>19.416666666666668</v>
      </c>
      <c r="B271">
        <f t="shared" si="20"/>
        <v>1165</v>
      </c>
      <c r="C271">
        <f t="shared" si="21"/>
        <v>1.2305361156119332E-6</v>
      </c>
      <c r="D271">
        <f t="shared" si="19"/>
        <v>1230.5361156119332</v>
      </c>
    </row>
    <row r="272" spans="1:4">
      <c r="A272">
        <f t="shared" si="18"/>
        <v>19.5</v>
      </c>
      <c r="B272">
        <f t="shared" si="20"/>
        <v>1170</v>
      </c>
      <c r="C272">
        <f t="shared" si="21"/>
        <v>1.3094843801494543E-6</v>
      </c>
      <c r="D272">
        <f t="shared" si="19"/>
        <v>1309.4843801494544</v>
      </c>
    </row>
    <row r="273" spans="1:4">
      <c r="A273">
        <f t="shared" si="18"/>
        <v>19.583333333333332</v>
      </c>
      <c r="B273">
        <f t="shared" si="20"/>
        <v>1175</v>
      </c>
      <c r="C273">
        <f t="shared" si="21"/>
        <v>1.3904881679579168E-6</v>
      </c>
      <c r="D273">
        <f t="shared" si="19"/>
        <v>1390.4881679579169</v>
      </c>
    </row>
    <row r="274" spans="1:4">
      <c r="A274">
        <f t="shared" si="18"/>
        <v>19.666666666666668</v>
      </c>
      <c r="B274">
        <f t="shared" si="20"/>
        <v>1180</v>
      </c>
      <c r="C274">
        <f t="shared" si="21"/>
        <v>1.4735132234748938E-6</v>
      </c>
      <c r="D274">
        <f t="shared" si="19"/>
        <v>1473.5132234748939</v>
      </c>
    </row>
    <row r="275" spans="1:4">
      <c r="A275">
        <f t="shared" si="18"/>
        <v>19.75</v>
      </c>
      <c r="B275">
        <f t="shared" si="20"/>
        <v>1185</v>
      </c>
      <c r="C275">
        <f t="shared" si="21"/>
        <v>1.5585258620113608E-6</v>
      </c>
      <c r="D275">
        <f t="shared" si="19"/>
        <v>1558.5258620113609</v>
      </c>
    </row>
    <row r="276" spans="1:4">
      <c r="A276">
        <f t="shared" si="18"/>
        <v>19.833333333333332</v>
      </c>
      <c r="B276">
        <f t="shared" si="20"/>
        <v>1190</v>
      </c>
      <c r="C276">
        <f t="shared" si="21"/>
        <v>1.6454929602380066E-6</v>
      </c>
      <c r="D276">
        <f t="shared" si="19"/>
        <v>1645.4929602380066</v>
      </c>
    </row>
    <row r="277" spans="1:4">
      <c r="A277">
        <f t="shared" si="18"/>
        <v>19.916666666666668</v>
      </c>
      <c r="B277">
        <f t="shared" si="20"/>
        <v>1195</v>
      </c>
      <c r="C277">
        <f t="shared" si="21"/>
        <v>1.7343819468301128E-6</v>
      </c>
      <c r="D277">
        <f t="shared" si="19"/>
        <v>1734.3819468301128</v>
      </c>
    </row>
    <row r="278" spans="1:4">
      <c r="A278">
        <f t="shared" si="18"/>
        <v>20</v>
      </c>
      <c r="B278" s="16">
        <f t="shared" si="20"/>
        <v>1200</v>
      </c>
      <c r="C278">
        <f t="shared" si="21"/>
        <v>1.82516079326832E-6</v>
      </c>
      <c r="D278">
        <f t="shared" si="19"/>
        <v>1825.16079326832</v>
      </c>
    </row>
    <row r="279" spans="1:4">
      <c r="A279">
        <f t="shared" si="18"/>
        <v>20.083333333333332</v>
      </c>
      <c r="B279">
        <f t="shared" si="20"/>
        <v>1205</v>
      </c>
      <c r="C279">
        <f>$G$36*EXP(-$G$32*(B279-1200))+(1/$G$32)*($G$33+$G$34*((B279-1200)-1/$G$32))</f>
        <v>1.9161076803858592E-6</v>
      </c>
      <c r="D279">
        <f t="shared" si="19"/>
        <v>1916.1076803858591</v>
      </c>
    </row>
    <row r="280" spans="1:4">
      <c r="A280">
        <f t="shared" si="18"/>
        <v>20.166666666666668</v>
      </c>
      <c r="B280">
        <f t="shared" si="20"/>
        <v>1210</v>
      </c>
      <c r="C280">
        <f t="shared" ref="C280:C314" si="22">$G$36*EXP(-$G$32*(B280-1200))+(1/$G$32)*($G$33+$G$34*((B280-1200)-1/$G$32))</f>
        <v>2.0055389258109783E-6</v>
      </c>
      <c r="D280">
        <f t="shared" si="19"/>
        <v>2005.5389258109783</v>
      </c>
    </row>
    <row r="281" spans="1:4">
      <c r="A281">
        <f t="shared" si="18"/>
        <v>20.25</v>
      </c>
      <c r="B281">
        <f t="shared" si="20"/>
        <v>1215</v>
      </c>
      <c r="C281">
        <f t="shared" si="22"/>
        <v>2.0934797879094381E-6</v>
      </c>
      <c r="D281">
        <f t="shared" si="19"/>
        <v>2093.4797879094381</v>
      </c>
    </row>
    <row r="282" spans="1:4">
      <c r="A282">
        <f t="shared" si="18"/>
        <v>20.333333333333332</v>
      </c>
      <c r="B282">
        <f t="shared" si="20"/>
        <v>1220</v>
      </c>
      <c r="C282">
        <f t="shared" si="22"/>
        <v>2.1799551041130553E-6</v>
      </c>
      <c r="D282">
        <f t="shared" si="19"/>
        <v>2179.9551041130553</v>
      </c>
    </row>
    <row r="283" spans="1:4">
      <c r="A283">
        <f t="shared" si="18"/>
        <v>20.416666666666668</v>
      </c>
      <c r="B283">
        <f t="shared" si="20"/>
        <v>1225</v>
      </c>
      <c r="C283">
        <f t="shared" si="22"/>
        <v>2.2649892979346144E-6</v>
      </c>
      <c r="D283">
        <f t="shared" si="19"/>
        <v>2264.9892979346146</v>
      </c>
    </row>
    <row r="284" spans="1:4">
      <c r="A284">
        <f t="shared" si="18"/>
        <v>20.5</v>
      </c>
      <c r="B284">
        <f t="shared" si="20"/>
        <v>1230</v>
      </c>
      <c r="C284">
        <f t="shared" si="22"/>
        <v>2.3486063858658892E-6</v>
      </c>
      <c r="D284">
        <f t="shared" si="19"/>
        <v>2348.606385865889</v>
      </c>
    </row>
    <row r="285" spans="1:4">
      <c r="A285">
        <f t="shared" si="18"/>
        <v>20.583333333333332</v>
      </c>
      <c r="B285">
        <f t="shared" si="20"/>
        <v>1235</v>
      </c>
      <c r="C285">
        <f t="shared" si="22"/>
        <v>2.4308299841606932E-6</v>
      </c>
      <c r="D285">
        <f t="shared" si="19"/>
        <v>2430.8299841606931</v>
      </c>
    </row>
    <row r="286" spans="1:4">
      <c r="A286">
        <f t="shared" si="18"/>
        <v>20.666666666666668</v>
      </c>
      <c r="B286">
        <f t="shared" si="20"/>
        <v>1240</v>
      </c>
      <c r="C286">
        <f t="shared" si="22"/>
        <v>2.5116833155049042E-6</v>
      </c>
      <c r="D286">
        <f t="shared" si="19"/>
        <v>2511.6833155049044</v>
      </c>
    </row>
    <row r="287" spans="1:4">
      <c r="A287">
        <f t="shared" si="18"/>
        <v>20.75</v>
      </c>
      <c r="B287">
        <f t="shared" si="20"/>
        <v>1245</v>
      </c>
      <c r="C287">
        <f t="shared" si="22"/>
        <v>2.5911892155753203E-6</v>
      </c>
      <c r="D287">
        <f t="shared" si="19"/>
        <v>2591.1892155753203</v>
      </c>
    </row>
    <row r="288" spans="1:4">
      <c r="A288">
        <f t="shared" si="18"/>
        <v>20.833333333333332</v>
      </c>
      <c r="B288">
        <f t="shared" si="20"/>
        <v>1250</v>
      </c>
      <c r="C288">
        <f t="shared" si="22"/>
        <v>2.6693701394892196E-6</v>
      </c>
      <c r="D288">
        <f t="shared" si="19"/>
        <v>2669.3701394892196</v>
      </c>
    </row>
    <row r="289" spans="1:4">
      <c r="A289">
        <f t="shared" si="18"/>
        <v>20.916666666666668</v>
      </c>
      <c r="B289">
        <f t="shared" si="20"/>
        <v>1255</v>
      </c>
      <c r="C289">
        <f t="shared" si="22"/>
        <v>2.746248168146432E-6</v>
      </c>
      <c r="D289">
        <f t="shared" si="19"/>
        <v>2746.2481681464319</v>
      </c>
    </row>
    <row r="290" spans="1:4">
      <c r="A290">
        <f t="shared" si="18"/>
        <v>21</v>
      </c>
      <c r="B290">
        <f t="shared" si="20"/>
        <v>1260</v>
      </c>
      <c r="C290">
        <f t="shared" si="22"/>
        <v>2.8218450144657206E-6</v>
      </c>
      <c r="D290">
        <f t="shared" si="19"/>
        <v>2821.8450144657204</v>
      </c>
    </row>
    <row r="291" spans="1:4">
      <c r="A291">
        <f t="shared" si="18"/>
        <v>21.083333333333332</v>
      </c>
      <c r="B291">
        <f t="shared" si="20"/>
        <v>1265</v>
      </c>
      <c r="C291">
        <f t="shared" si="22"/>
        <v>2.8961820295172401E-6</v>
      </c>
      <c r="D291">
        <f t="shared" si="19"/>
        <v>2896.1820295172402</v>
      </c>
    </row>
    <row r="292" spans="1:4">
      <c r="A292">
        <f t="shared" si="18"/>
        <v>21.166666666666668</v>
      </c>
      <c r="B292">
        <f t="shared" si="20"/>
        <v>1270</v>
      </c>
      <c r="C292">
        <f t="shared" si="22"/>
        <v>2.9692802085527812E-6</v>
      </c>
      <c r="D292">
        <f t="shared" si="19"/>
        <v>2969.280208552781</v>
      </c>
    </row>
    <row r="293" spans="1:4">
      <c r="A293">
        <f t="shared" si="18"/>
        <v>21.25</v>
      </c>
      <c r="B293">
        <f t="shared" si="20"/>
        <v>1275</v>
      </c>
      <c r="C293">
        <f t="shared" si="22"/>
        <v>3.0411601969355392E-6</v>
      </c>
      <c r="D293">
        <f t="shared" si="19"/>
        <v>3041.1601969355393</v>
      </c>
    </row>
    <row r="294" spans="1:4">
      <c r="A294">
        <f t="shared" si="18"/>
        <v>21.333333333333332</v>
      </c>
      <c r="B294">
        <f t="shared" si="20"/>
        <v>1280</v>
      </c>
      <c r="C294">
        <f t="shared" si="22"/>
        <v>3.1118422959710473E-6</v>
      </c>
      <c r="D294">
        <f t="shared" si="19"/>
        <v>3111.8422959710474</v>
      </c>
    </row>
    <row r="295" spans="1:4">
      <c r="A295">
        <f t="shared" ref="A295:A358" si="23">B295/60</f>
        <v>21.416666666666668</v>
      </c>
      <c r="B295">
        <f t="shared" si="20"/>
        <v>1285</v>
      </c>
      <c r="C295">
        <f t="shared" si="22"/>
        <v>3.181346468640943E-6</v>
      </c>
      <c r="D295">
        <f t="shared" ref="D295:D358" si="24">C295*10^9</f>
        <v>3181.3464686409429</v>
      </c>
    </row>
    <row r="296" spans="1:4">
      <c r="A296">
        <f t="shared" si="23"/>
        <v>21.5</v>
      </c>
      <c r="B296">
        <f t="shared" si="20"/>
        <v>1290</v>
      </c>
      <c r="C296">
        <f t="shared" si="22"/>
        <v>3.2496923452411825E-6</v>
      </c>
      <c r="D296">
        <f t="shared" si="24"/>
        <v>3249.6923452411825</v>
      </c>
    </row>
    <row r="297" spans="1:4">
      <c r="A297">
        <f t="shared" si="23"/>
        <v>21.583333333333332</v>
      </c>
      <c r="B297">
        <f t="shared" si="20"/>
        <v>1295</v>
      </c>
      <c r="C297">
        <f t="shared" si="22"/>
        <v>3.3168992289262878E-6</v>
      </c>
      <c r="D297">
        <f t="shared" si="24"/>
        <v>3316.8992289262878</v>
      </c>
    </row>
    <row r="298" spans="1:4">
      <c r="A298">
        <f t="shared" si="23"/>
        <v>21.666666666666668</v>
      </c>
      <c r="B298">
        <f t="shared" ref="B298:B361" si="25">B297+$J$31/372</f>
        <v>1300</v>
      </c>
      <c r="C298">
        <f t="shared" si="22"/>
        <v>3.3829861011612022E-6</v>
      </c>
      <c r="D298">
        <f t="shared" si="24"/>
        <v>3382.986101161202</v>
      </c>
    </row>
    <row r="299" spans="1:4">
      <c r="A299">
        <f t="shared" si="23"/>
        <v>21.75</v>
      </c>
      <c r="B299">
        <f t="shared" si="25"/>
        <v>1305</v>
      </c>
      <c r="C299">
        <f t="shared" si="22"/>
        <v>3.4479716270822896E-6</v>
      </c>
      <c r="D299">
        <f t="shared" si="24"/>
        <v>3447.9716270822896</v>
      </c>
    </row>
    <row r="300" spans="1:4">
      <c r="A300">
        <f t="shared" si="23"/>
        <v>21.833333333333332</v>
      </c>
      <c r="B300">
        <f t="shared" si="25"/>
        <v>1310</v>
      </c>
      <c r="C300">
        <f t="shared" si="22"/>
        <v>3.5118741607689904E-6</v>
      </c>
      <c r="D300">
        <f t="shared" si="24"/>
        <v>3511.8741607689904</v>
      </c>
    </row>
    <row r="301" spans="1:4">
      <c r="A301">
        <f t="shared" si="23"/>
        <v>21.916666666666668</v>
      </c>
      <c r="B301">
        <f t="shared" si="25"/>
        <v>1315</v>
      </c>
      <c r="C301">
        <f t="shared" si="22"/>
        <v>3.5747117504276262E-6</v>
      </c>
      <c r="D301">
        <f t="shared" si="24"/>
        <v>3574.7117504276262</v>
      </c>
    </row>
    <row r="302" spans="1:4">
      <c r="A302">
        <f t="shared" si="23"/>
        <v>22</v>
      </c>
      <c r="B302">
        <f t="shared" si="25"/>
        <v>1320</v>
      </c>
      <c r="C302">
        <f t="shared" si="22"/>
        <v>3.6365021434888152E-6</v>
      </c>
      <c r="D302">
        <f t="shared" si="24"/>
        <v>3636.5021434888154</v>
      </c>
    </row>
    <row r="303" spans="1:4">
      <c r="A303">
        <f t="shared" si="23"/>
        <v>22.083333333333332</v>
      </c>
      <c r="B303">
        <f t="shared" si="25"/>
        <v>1325</v>
      </c>
      <c r="C303">
        <f t="shared" si="22"/>
        <v>3.6972627916199375E-6</v>
      </c>
      <c r="D303">
        <f t="shared" si="24"/>
        <v>3697.2627916199376</v>
      </c>
    </row>
    <row r="304" spans="1:4">
      <c r="A304">
        <f t="shared" si="23"/>
        <v>22.166666666666668</v>
      </c>
      <c r="B304">
        <f t="shared" si="25"/>
        <v>1330</v>
      </c>
      <c r="C304">
        <f t="shared" si="22"/>
        <v>3.757010855654069E-6</v>
      </c>
      <c r="D304">
        <f t="shared" si="24"/>
        <v>3757.010855654069</v>
      </c>
    </row>
    <row r="305" spans="1:4">
      <c r="A305">
        <f t="shared" si="23"/>
        <v>22.25</v>
      </c>
      <c r="B305">
        <f t="shared" si="25"/>
        <v>1335</v>
      </c>
      <c r="C305">
        <f t="shared" si="22"/>
        <v>3.815763210436771E-6</v>
      </c>
      <c r="D305">
        <f t="shared" si="24"/>
        <v>3815.7632104367708</v>
      </c>
    </row>
    <row r="306" spans="1:4">
      <c r="A306">
        <f t="shared" si="23"/>
        <v>22.333333333333332</v>
      </c>
      <c r="B306">
        <f t="shared" si="25"/>
        <v>1340</v>
      </c>
      <c r="C306">
        <f t="shared" si="22"/>
        <v>3.8735364495921131E-6</v>
      </c>
      <c r="D306">
        <f t="shared" si="24"/>
        <v>3873.5364495921131</v>
      </c>
    </row>
    <row r="307" spans="1:4">
      <c r="A307">
        <f t="shared" si="23"/>
        <v>22.416666666666668</v>
      </c>
      <c r="B307">
        <f t="shared" si="25"/>
        <v>1345</v>
      </c>
      <c r="C307">
        <f t="shared" si="22"/>
        <v>3.9303468902092603E-6</v>
      </c>
      <c r="D307">
        <f t="shared" si="24"/>
        <v>3930.3468902092604</v>
      </c>
    </row>
    <row r="308" spans="1:4">
      <c r="A308">
        <f t="shared" si="23"/>
        <v>22.5</v>
      </c>
      <c r="B308">
        <f t="shared" si="25"/>
        <v>1350</v>
      </c>
      <c r="C308">
        <f t="shared" si="22"/>
        <v>3.9862105774509694E-6</v>
      </c>
      <c r="D308">
        <f t="shared" si="24"/>
        <v>3986.2105774509696</v>
      </c>
    </row>
    <row r="309" spans="1:4">
      <c r="A309">
        <f t="shared" si="23"/>
        <v>22.583333333333332</v>
      </c>
      <c r="B309">
        <f t="shared" si="25"/>
        <v>1355</v>
      </c>
      <c r="C309">
        <f t="shared" si="22"/>
        <v>4.0411432890852725E-6</v>
      </c>
      <c r="D309">
        <f t="shared" si="24"/>
        <v>4041.1432890852725</v>
      </c>
    </row>
    <row r="310" spans="1:4">
      <c r="A310">
        <f t="shared" si="23"/>
        <v>22.666666666666668</v>
      </c>
      <c r="B310">
        <f t="shared" si="25"/>
        <v>1360</v>
      </c>
      <c r="C310">
        <f t="shared" si="22"/>
        <v>4.0951605399416485E-6</v>
      </c>
      <c r="D310">
        <f t="shared" si="24"/>
        <v>4095.1605399416485</v>
      </c>
    </row>
    <row r="311" spans="1:4">
      <c r="A311">
        <f t="shared" si="23"/>
        <v>22.75</v>
      </c>
      <c r="B311">
        <f t="shared" si="25"/>
        <v>1365</v>
      </c>
      <c r="C311">
        <f t="shared" si="22"/>
        <v>4.1482775862929256E-6</v>
      </c>
      <c r="D311">
        <f t="shared" si="24"/>
        <v>4148.2775862929257</v>
      </c>
    </row>
    <row r="312" spans="1:4">
      <c r="A312">
        <f t="shared" si="23"/>
        <v>22.833333333333332</v>
      </c>
      <c r="B312">
        <f t="shared" si="25"/>
        <v>1370</v>
      </c>
      <c r="C312">
        <f t="shared" si="22"/>
        <v>4.2005094301641638E-6</v>
      </c>
      <c r="D312">
        <f t="shared" si="24"/>
        <v>4200.5094301641639</v>
      </c>
    </row>
    <row r="313" spans="1:4">
      <c r="A313">
        <f t="shared" si="23"/>
        <v>22.916666666666668</v>
      </c>
      <c r="B313">
        <f t="shared" si="25"/>
        <v>1375</v>
      </c>
      <c r="C313">
        <f t="shared" si="22"/>
        <v>4.251870823569725E-6</v>
      </c>
      <c r="D313">
        <f t="shared" si="24"/>
        <v>4251.870823569725</v>
      </c>
    </row>
    <row r="314" spans="1:4">
      <c r="A314">
        <f t="shared" si="23"/>
        <v>23</v>
      </c>
      <c r="B314" s="16">
        <f t="shared" si="25"/>
        <v>1380</v>
      </c>
      <c r="C314">
        <f t="shared" si="22"/>
        <v>4.3023762726797372E-6</v>
      </c>
      <c r="D314">
        <f t="shared" si="24"/>
        <v>4302.3762726797368</v>
      </c>
    </row>
    <row r="315" spans="1:4">
      <c r="A315">
        <f t="shared" si="23"/>
        <v>23.083333333333332</v>
      </c>
      <c r="B315">
        <f t="shared" si="25"/>
        <v>1385</v>
      </c>
      <c r="C315">
        <f>$H$36*EXP(-$H$32*(B315-1380))+(1/$H$32)*($H$33+$H$34*((B315-1380)-1/$H$32))</f>
        <v>4.2289862885920734E-6</v>
      </c>
      <c r="D315">
        <f t="shared" si="24"/>
        <v>4228.9862885920738</v>
      </c>
    </row>
    <row r="316" spans="1:4">
      <c r="A316">
        <f t="shared" si="23"/>
        <v>23.166666666666668</v>
      </c>
      <c r="B316">
        <f t="shared" si="25"/>
        <v>1390</v>
      </c>
      <c r="C316">
        <f t="shared" ref="C316:C350" si="26">$H$36*EXP(-$H$32*(B316-1380))+(1/$H$32)*($H$33+$H$34*((B316-1380)-1/$H$32))</f>
        <v>4.1534481517674726E-6</v>
      </c>
      <c r="D316">
        <f t="shared" si="24"/>
        <v>4153.4481517674722</v>
      </c>
    </row>
    <row r="317" spans="1:4">
      <c r="A317">
        <f t="shared" si="23"/>
        <v>23.25</v>
      </c>
      <c r="B317">
        <f t="shared" si="25"/>
        <v>1395</v>
      </c>
      <c r="C317">
        <f t="shared" si="26"/>
        <v>4.0757976614504452E-6</v>
      </c>
      <c r="D317">
        <f t="shared" si="24"/>
        <v>4075.797661450445</v>
      </c>
    </row>
    <row r="318" spans="1:4">
      <c r="A318">
        <f t="shared" si="23"/>
        <v>23.333333333333332</v>
      </c>
      <c r="B318">
        <f t="shared" si="25"/>
        <v>1400</v>
      </c>
      <c r="C318">
        <f t="shared" si="26"/>
        <v>3.9960700202864435E-6</v>
      </c>
      <c r="D318">
        <f t="shared" si="24"/>
        <v>3996.0700202864437</v>
      </c>
    </row>
    <row r="319" spans="1:4">
      <c r="A319">
        <f t="shared" si="23"/>
        <v>23.416666666666668</v>
      </c>
      <c r="B319">
        <f t="shared" si="25"/>
        <v>1405</v>
      </c>
      <c r="C319">
        <f t="shared" si="26"/>
        <v>3.9142998442642597E-6</v>
      </c>
      <c r="D319">
        <f t="shared" si="24"/>
        <v>3914.2998442642597</v>
      </c>
    </row>
    <row r="320" spans="1:4">
      <c r="A320">
        <f t="shared" si="23"/>
        <v>23.5</v>
      </c>
      <c r="B320">
        <f t="shared" si="25"/>
        <v>1410</v>
      </c>
      <c r="C320">
        <f t="shared" si="26"/>
        <v>3.8305211724927362E-6</v>
      </c>
      <c r="D320">
        <f t="shared" si="24"/>
        <v>3830.5211724927362</v>
      </c>
    </row>
    <row r="321" spans="1:4">
      <c r="A321">
        <f t="shared" si="23"/>
        <v>23.583333333333332</v>
      </c>
      <c r="B321">
        <f t="shared" si="25"/>
        <v>1415</v>
      </c>
      <c r="C321">
        <f t="shared" si="26"/>
        <v>3.7447674768145394E-6</v>
      </c>
      <c r="D321">
        <f t="shared" si="24"/>
        <v>3744.7674768145394</v>
      </c>
    </row>
    <row r="322" spans="1:4">
      <c r="A322">
        <f t="shared" si="23"/>
        <v>23.666666666666668</v>
      </c>
      <c r="B322">
        <f t="shared" si="25"/>
        <v>1420</v>
      </c>
      <c r="C322">
        <f t="shared" si="26"/>
        <v>3.6570716712597286E-6</v>
      </c>
      <c r="D322">
        <f t="shared" si="24"/>
        <v>3657.0716712597286</v>
      </c>
    </row>
    <row r="323" spans="1:4">
      <c r="A323">
        <f t="shared" si="23"/>
        <v>23.75</v>
      </c>
      <c r="B323">
        <f t="shared" si="25"/>
        <v>1425</v>
      </c>
      <c r="C323">
        <f t="shared" si="26"/>
        <v>3.5674661213417765E-6</v>
      </c>
      <c r="D323">
        <f t="shared" si="24"/>
        <v>3567.4661213417767</v>
      </c>
    </row>
    <row r="324" spans="1:4">
      <c r="A324">
        <f t="shared" si="23"/>
        <v>23.833333333333332</v>
      </c>
      <c r="B324">
        <f t="shared" si="25"/>
        <v>1430</v>
      </c>
      <c r="C324">
        <f t="shared" si="26"/>
        <v>3.4759826531986706E-6</v>
      </c>
      <c r="D324">
        <f t="shared" si="24"/>
        <v>3475.9826531986705</v>
      </c>
    </row>
    <row r="325" spans="1:4">
      <c r="A325">
        <f t="shared" si="23"/>
        <v>23.916666666666668</v>
      </c>
      <c r="B325">
        <f t="shared" si="25"/>
        <v>1435</v>
      </c>
      <c r="C325">
        <f t="shared" si="26"/>
        <v>3.3826525625816672E-6</v>
      </c>
      <c r="D325">
        <f t="shared" si="24"/>
        <v>3382.6525625816671</v>
      </c>
    </row>
    <row r="326" spans="1:4">
      <c r="A326">
        <f t="shared" si="23"/>
        <v>24</v>
      </c>
      <c r="B326">
        <f t="shared" si="25"/>
        <v>1440</v>
      </c>
      <c r="C326">
        <f t="shared" si="26"/>
        <v>3.2875066236942607E-6</v>
      </c>
      <c r="D326">
        <f t="shared" si="24"/>
        <v>3287.5066236942607</v>
      </c>
    </row>
    <row r="327" spans="1:4">
      <c r="A327">
        <f t="shared" si="23"/>
        <v>24.083333333333332</v>
      </c>
      <c r="B327">
        <f t="shared" si="25"/>
        <v>1445</v>
      </c>
      <c r="C327">
        <f t="shared" si="26"/>
        <v>3.190575097883852E-6</v>
      </c>
      <c r="D327">
        <f t="shared" si="24"/>
        <v>3190.5750978838519</v>
      </c>
    </row>
    <row r="328" spans="1:4">
      <c r="A328">
        <f t="shared" si="23"/>
        <v>24.166666666666668</v>
      </c>
      <c r="B328">
        <f t="shared" si="25"/>
        <v>1450</v>
      </c>
      <c r="C328">
        <f t="shared" si="26"/>
        <v>3.091887742188551E-6</v>
      </c>
      <c r="D328">
        <f t="shared" si="24"/>
        <v>3091.8877421885509</v>
      </c>
    </row>
    <row r="329" spans="1:4">
      <c r="A329">
        <f t="shared" si="23"/>
        <v>24.25</v>
      </c>
      <c r="B329">
        <f t="shared" si="25"/>
        <v>1455</v>
      </c>
      <c r="C329">
        <f t="shared" si="26"/>
        <v>2.9914738177415615E-6</v>
      </c>
      <c r="D329">
        <f t="shared" si="24"/>
        <v>2991.4738177415616</v>
      </c>
    </row>
    <row r="330" spans="1:4">
      <c r="A330">
        <f t="shared" si="23"/>
        <v>24.333333333333332</v>
      </c>
      <c r="B330">
        <f t="shared" si="25"/>
        <v>1460</v>
      </c>
      <c r="C330">
        <f t="shared" si="26"/>
        <v>2.8893620980354968E-6</v>
      </c>
      <c r="D330">
        <f t="shared" si="24"/>
        <v>2889.3620980354967</v>
      </c>
    </row>
    <row r="331" spans="1:4">
      <c r="A331">
        <f t="shared" si="23"/>
        <v>24.416666666666668</v>
      </c>
      <c r="B331">
        <f t="shared" si="25"/>
        <v>1465</v>
      </c>
      <c r="C331">
        <f t="shared" si="26"/>
        <v>2.7855808770489789E-6</v>
      </c>
      <c r="D331">
        <f t="shared" si="24"/>
        <v>2785.5808770489789</v>
      </c>
    </row>
    <row r="332" spans="1:4">
      <c r="A332">
        <f t="shared" si="23"/>
        <v>24.5</v>
      </c>
      <c r="B332">
        <f t="shared" si="25"/>
        <v>1470</v>
      </c>
      <c r="C332">
        <f t="shared" si="26"/>
        <v>2.6801579772377991E-6</v>
      </c>
      <c r="D332">
        <f t="shared" si="24"/>
        <v>2680.1579772377991</v>
      </c>
    </row>
    <row r="333" spans="1:4">
      <c r="A333">
        <f t="shared" si="23"/>
        <v>24.583333333333332</v>
      </c>
      <c r="B333">
        <f t="shared" si="25"/>
        <v>1475</v>
      </c>
      <c r="C333">
        <f t="shared" si="26"/>
        <v>2.5731207573929104E-6</v>
      </c>
      <c r="D333">
        <f t="shared" si="24"/>
        <v>2573.1207573929105</v>
      </c>
    </row>
    <row r="334" spans="1:4">
      <c r="A334">
        <f t="shared" si="23"/>
        <v>24.666666666666668</v>
      </c>
      <c r="B334">
        <f t="shared" si="25"/>
        <v>1480</v>
      </c>
      <c r="C334">
        <f t="shared" si="26"/>
        <v>2.4644961203674524E-6</v>
      </c>
      <c r="D334">
        <f t="shared" si="24"/>
        <v>2464.4961203674525</v>
      </c>
    </row>
    <row r="335" spans="1:4">
      <c r="A335">
        <f t="shared" si="23"/>
        <v>24.75</v>
      </c>
      <c r="B335">
        <f t="shared" si="25"/>
        <v>1485</v>
      </c>
      <c r="C335">
        <f t="shared" si="26"/>
        <v>2.3543105206750299E-6</v>
      </c>
      <c r="D335">
        <f t="shared" si="24"/>
        <v>2354.3105206750297</v>
      </c>
    </row>
    <row r="336" spans="1:4">
      <c r="A336">
        <f t="shared" si="23"/>
        <v>24.833333333333332</v>
      </c>
      <c r="B336">
        <f t="shared" si="25"/>
        <v>1490</v>
      </c>
      <c r="C336">
        <f t="shared" si="26"/>
        <v>2.2425899719613329E-6</v>
      </c>
      <c r="D336">
        <f t="shared" si="24"/>
        <v>2242.589971961333</v>
      </c>
    </row>
    <row r="337" spans="1:4">
      <c r="A337">
        <f t="shared" si="23"/>
        <v>24.916666666666668</v>
      </c>
      <c r="B337">
        <f t="shared" si="25"/>
        <v>1495</v>
      </c>
      <c r="C337">
        <f t="shared" si="26"/>
        <v>2.1293600543512693E-6</v>
      </c>
      <c r="D337">
        <f t="shared" si="24"/>
        <v>2129.3600543512694</v>
      </c>
    </row>
    <row r="338" spans="1:4">
      <c r="A338">
        <f t="shared" si="23"/>
        <v>25</v>
      </c>
      <c r="B338">
        <f t="shared" si="25"/>
        <v>1500</v>
      </c>
      <c r="C338">
        <f t="shared" si="26"/>
        <v>2.0146459216736404E-6</v>
      </c>
      <c r="D338">
        <f t="shared" si="24"/>
        <v>2014.6459216736405</v>
      </c>
    </row>
    <row r="339" spans="1:4">
      <c r="A339">
        <f t="shared" si="23"/>
        <v>25.083333333333332</v>
      </c>
      <c r="B339">
        <f t="shared" si="25"/>
        <v>1505</v>
      </c>
      <c r="C339">
        <f t="shared" si="26"/>
        <v>1.8984723085654212E-6</v>
      </c>
      <c r="D339">
        <f t="shared" si="24"/>
        <v>1898.4723085654211</v>
      </c>
    </row>
    <row r="340" spans="1:4">
      <c r="A340">
        <f t="shared" si="23"/>
        <v>25.166666666666668</v>
      </c>
      <c r="B340">
        <f t="shared" si="25"/>
        <v>1510</v>
      </c>
      <c r="C340">
        <f t="shared" si="26"/>
        <v>1.7808635374576506E-6</v>
      </c>
      <c r="D340">
        <f t="shared" si="24"/>
        <v>1780.8635374576506</v>
      </c>
    </row>
    <row r="341" spans="1:4">
      <c r="A341">
        <f t="shared" si="23"/>
        <v>25.25</v>
      </c>
      <c r="B341">
        <f t="shared" si="25"/>
        <v>1515</v>
      </c>
      <c r="C341">
        <f t="shared" si="26"/>
        <v>1.6618435254448873E-6</v>
      </c>
      <c r="D341">
        <f t="shared" si="24"/>
        <v>1661.8435254448873</v>
      </c>
    </row>
    <row r="342" spans="1:4">
      <c r="A342">
        <f t="shared" si="23"/>
        <v>25.333333333333332</v>
      </c>
      <c r="B342">
        <f t="shared" si="25"/>
        <v>1520</v>
      </c>
      <c r="C342">
        <f t="shared" si="26"/>
        <v>1.5414357910402071E-6</v>
      </c>
      <c r="D342">
        <f t="shared" si="24"/>
        <v>1541.4357910402071</v>
      </c>
    </row>
    <row r="343" spans="1:4">
      <c r="A343">
        <f t="shared" si="23"/>
        <v>25.416666666666668</v>
      </c>
      <c r="B343">
        <f t="shared" si="25"/>
        <v>1525</v>
      </c>
      <c r="C343">
        <f t="shared" si="26"/>
        <v>1.4196634608176055E-6</v>
      </c>
      <c r="D343">
        <f t="shared" si="24"/>
        <v>1419.6634608176055</v>
      </c>
    </row>
    <row r="344" spans="1:4">
      <c r="A344">
        <f t="shared" si="23"/>
        <v>25.5</v>
      </c>
      <c r="B344">
        <f t="shared" si="25"/>
        <v>1530</v>
      </c>
      <c r="C344">
        <f t="shared" si="26"/>
        <v>1.2965492759437187E-6</v>
      </c>
      <c r="D344">
        <f t="shared" si="24"/>
        <v>1296.5492759437186</v>
      </c>
    </row>
    <row r="345" spans="1:4">
      <c r="A345">
        <f t="shared" si="23"/>
        <v>25.583333333333332</v>
      </c>
      <c r="B345">
        <f t="shared" si="25"/>
        <v>1535</v>
      </c>
      <c r="C345">
        <f t="shared" si="26"/>
        <v>1.1721155986006855E-6</v>
      </c>
      <c r="D345">
        <f t="shared" si="24"/>
        <v>1172.1155986006854</v>
      </c>
    </row>
    <row r="346" spans="1:4">
      <c r="A346">
        <f t="shared" si="23"/>
        <v>25.666666666666668</v>
      </c>
      <c r="B346">
        <f t="shared" si="25"/>
        <v>1540</v>
      </c>
      <c r="C346">
        <f t="shared" si="26"/>
        <v>1.0463844183019739E-6</v>
      </c>
      <c r="D346">
        <f t="shared" si="24"/>
        <v>1046.3844183019739</v>
      </c>
    </row>
    <row r="347" spans="1:4">
      <c r="A347">
        <f t="shared" si="23"/>
        <v>25.75</v>
      </c>
      <c r="B347">
        <f t="shared" si="25"/>
        <v>1545</v>
      </c>
      <c r="C347">
        <f t="shared" si="26"/>
        <v>9.1937735810294951E-7</v>
      </c>
      <c r="D347">
        <f t="shared" si="24"/>
        <v>919.37735810294953</v>
      </c>
    </row>
    <row r="348" spans="1:4">
      <c r="A348">
        <f t="shared" si="23"/>
        <v>25.833333333333332</v>
      </c>
      <c r="B348">
        <f t="shared" si="25"/>
        <v>1550</v>
      </c>
      <c r="C348">
        <f t="shared" si="26"/>
        <v>7.9111568070795443E-7</v>
      </c>
      <c r="D348">
        <f t="shared" si="24"/>
        <v>791.11568070795443</v>
      </c>
    </row>
    <row r="349" spans="1:4">
      <c r="A349">
        <f t="shared" si="23"/>
        <v>25.916666666666668</v>
      </c>
      <c r="B349">
        <f t="shared" si="25"/>
        <v>1555</v>
      </c>
      <c r="C349">
        <f t="shared" si="26"/>
        <v>6.6162029447559701E-7</v>
      </c>
      <c r="D349">
        <f t="shared" si="24"/>
        <v>661.62029447559701</v>
      </c>
    </row>
    <row r="350" spans="1:4">
      <c r="A350">
        <f t="shared" si="23"/>
        <v>26</v>
      </c>
      <c r="B350" s="16">
        <f t="shared" si="25"/>
        <v>1560</v>
      </c>
      <c r="C350">
        <f t="shared" si="26"/>
        <v>5.3091175932397259E-7</v>
      </c>
      <c r="D350">
        <f t="shared" si="24"/>
        <v>530.91175932397255</v>
      </c>
    </row>
    <row r="351" spans="1:4">
      <c r="A351">
        <f t="shared" si="23"/>
        <v>26.083333333333332</v>
      </c>
      <c r="B351">
        <f t="shared" si="25"/>
        <v>1565</v>
      </c>
      <c r="C351">
        <f>$I$36*EXP(-$I$32*(B351-1560))+(1/$I$32)*($I$33+$I$34*((B351-1560)-1/$I$32))</f>
        <v>5.2206404586250831E-7</v>
      </c>
      <c r="D351">
        <f t="shared" si="24"/>
        <v>522.06404586250835</v>
      </c>
    </row>
    <row r="352" spans="1:4">
      <c r="A352">
        <f t="shared" si="23"/>
        <v>26.166666666666668</v>
      </c>
      <c r="B352">
        <f t="shared" si="25"/>
        <v>1570</v>
      </c>
      <c r="C352">
        <f t="shared" ref="C352:C415" si="27">$I$36*EXP(-$I$32*(B352-1560))+(1/$I$32)*($I$33+$I$34*((B352-1560)-1/$I$32))</f>
        <v>5.1336378069564533E-7</v>
      </c>
      <c r="D352">
        <f t="shared" si="24"/>
        <v>513.36378069564535</v>
      </c>
    </row>
    <row r="353" spans="1:4">
      <c r="A353">
        <f t="shared" si="23"/>
        <v>26.25</v>
      </c>
      <c r="B353">
        <f t="shared" si="25"/>
        <v>1575</v>
      </c>
      <c r="C353">
        <f t="shared" si="27"/>
        <v>5.0480850657839344E-7</v>
      </c>
      <c r="D353">
        <f t="shared" si="24"/>
        <v>504.80850657839346</v>
      </c>
    </row>
    <row r="354" spans="1:4">
      <c r="A354">
        <f t="shared" si="23"/>
        <v>26.333333333333332</v>
      </c>
      <c r="B354">
        <f t="shared" si="25"/>
        <v>1580</v>
      </c>
      <c r="C354">
        <f t="shared" si="27"/>
        <v>4.9639580721606895E-7</v>
      </c>
      <c r="D354">
        <f t="shared" si="24"/>
        <v>496.39580721606893</v>
      </c>
    </row>
    <row r="355" spans="1:4">
      <c r="A355">
        <f t="shared" si="23"/>
        <v>26.416666666666668</v>
      </c>
      <c r="B355">
        <f t="shared" si="25"/>
        <v>1585</v>
      </c>
      <c r="C355">
        <f t="shared" si="27"/>
        <v>4.8812330658185338E-7</v>
      </c>
      <c r="D355">
        <f t="shared" si="24"/>
        <v>488.1233065818534</v>
      </c>
    </row>
    <row r="356" spans="1:4">
      <c r="A356">
        <f t="shared" si="23"/>
        <v>26.5</v>
      </c>
      <c r="B356">
        <f t="shared" si="25"/>
        <v>1590</v>
      </c>
      <c r="C356">
        <f t="shared" si="27"/>
        <v>4.7998866824572377E-7</v>
      </c>
      <c r="D356">
        <f t="shared" si="24"/>
        <v>479.98866824572377</v>
      </c>
    </row>
    <row r="357" spans="1:4">
      <c r="A357">
        <f t="shared" si="23"/>
        <v>26.583333333333332</v>
      </c>
      <c r="B357">
        <f t="shared" si="25"/>
        <v>1595</v>
      </c>
      <c r="C357">
        <f t="shared" si="27"/>
        <v>4.7198959471456747E-7</v>
      </c>
      <c r="D357">
        <f t="shared" si="24"/>
        <v>471.98959471456749</v>
      </c>
    </row>
    <row r="358" spans="1:4">
      <c r="A358">
        <f t="shared" si="23"/>
        <v>26.666666666666668</v>
      </c>
      <c r="B358">
        <f t="shared" si="25"/>
        <v>1600</v>
      </c>
      <c r="C358">
        <f t="shared" si="27"/>
        <v>4.6412382678329272E-7</v>
      </c>
      <c r="D358">
        <f t="shared" si="24"/>
        <v>464.12382678329271</v>
      </c>
    </row>
    <row r="359" spans="1:4">
      <c r="A359">
        <f t="shared" ref="A359:A422" si="28">B359/60</f>
        <v>26.75</v>
      </c>
      <c r="B359">
        <f t="shared" si="25"/>
        <v>1605</v>
      </c>
      <c r="C359">
        <f t="shared" si="27"/>
        <v>4.5638914289675435E-7</v>
      </c>
      <c r="D359">
        <f t="shared" ref="D359:D422" si="29">C359*10^9</f>
        <v>456.38914289675432</v>
      </c>
    </row>
    <row r="360" spans="1:4">
      <c r="A360">
        <f t="shared" si="28"/>
        <v>26.833333333333332</v>
      </c>
      <c r="B360">
        <f t="shared" si="25"/>
        <v>1610</v>
      </c>
      <c r="C360">
        <f t="shared" si="27"/>
        <v>4.4878335852231231E-7</v>
      </c>
      <c r="D360">
        <f t="shared" si="29"/>
        <v>448.78335852231231</v>
      </c>
    </row>
    <row r="361" spans="1:4">
      <c r="A361">
        <f t="shared" si="28"/>
        <v>26.916666666666668</v>
      </c>
      <c r="B361">
        <f t="shared" si="25"/>
        <v>1615</v>
      </c>
      <c r="C361">
        <f t="shared" si="27"/>
        <v>4.4130432553284702E-7</v>
      </c>
      <c r="D361">
        <f t="shared" si="29"/>
        <v>441.30432553284703</v>
      </c>
    </row>
    <row r="362" spans="1:4">
      <c r="A362">
        <f t="shared" si="28"/>
        <v>27</v>
      </c>
      <c r="B362">
        <f t="shared" ref="B362:B425" si="30">B361+$J$31/372</f>
        <v>1620</v>
      </c>
      <c r="C362">
        <f t="shared" si="27"/>
        <v>4.3394993160005641E-7</v>
      </c>
      <c r="D362">
        <f t="shared" si="29"/>
        <v>433.9499316000564</v>
      </c>
    </row>
    <row r="363" spans="1:4">
      <c r="A363">
        <f t="shared" si="28"/>
        <v>27.083333333333332</v>
      </c>
      <c r="B363">
        <f t="shared" si="30"/>
        <v>1625</v>
      </c>
      <c r="C363">
        <f t="shared" si="27"/>
        <v>4.2671809959786406E-7</v>
      </c>
      <c r="D363">
        <f t="shared" si="29"/>
        <v>426.71809959786407</v>
      </c>
    </row>
    <row r="364" spans="1:4">
      <c r="A364">
        <f t="shared" si="28"/>
        <v>27.166666666666668</v>
      </c>
      <c r="B364">
        <f t="shared" si="30"/>
        <v>1630</v>
      </c>
      <c r="C364">
        <f t="shared" si="27"/>
        <v>4.1960678701576961E-7</v>
      </c>
      <c r="D364">
        <f t="shared" si="29"/>
        <v>419.60678701576961</v>
      </c>
    </row>
    <row r="365" spans="1:4">
      <c r="A365">
        <f t="shared" si="28"/>
        <v>27.25</v>
      </c>
      <c r="B365">
        <f t="shared" si="30"/>
        <v>1635</v>
      </c>
      <c r="C365">
        <f t="shared" si="27"/>
        <v>4.1261398538197537E-7</v>
      </c>
      <c r="D365">
        <f t="shared" si="29"/>
        <v>412.6139853819754</v>
      </c>
    </row>
    <row r="366" spans="1:4">
      <c r="A366">
        <f t="shared" si="28"/>
        <v>27.333333333333332</v>
      </c>
      <c r="B366">
        <f t="shared" si="30"/>
        <v>1640</v>
      </c>
      <c r="C366">
        <f t="shared" si="27"/>
        <v>4.0573771969612748E-7</v>
      </c>
      <c r="D366">
        <f t="shared" si="29"/>
        <v>405.7377196961275</v>
      </c>
    </row>
    <row r="367" spans="1:4">
      <c r="A367">
        <f t="shared" si="28"/>
        <v>27.416666666666668</v>
      </c>
      <c r="B367">
        <f t="shared" si="30"/>
        <v>1645</v>
      </c>
      <c r="C367">
        <f t="shared" si="27"/>
        <v>3.989760478715095E-7</v>
      </c>
      <c r="D367">
        <f t="shared" si="29"/>
        <v>398.97604787150948</v>
      </c>
    </row>
    <row r="368" spans="1:4">
      <c r="A368">
        <f t="shared" si="28"/>
        <v>27.5</v>
      </c>
      <c r="B368">
        <f t="shared" si="30"/>
        <v>1650</v>
      </c>
      <c r="C368">
        <f t="shared" si="27"/>
        <v>3.9232706018653248E-7</v>
      </c>
      <c r="D368">
        <f t="shared" si="29"/>
        <v>392.32706018653249</v>
      </c>
    </row>
    <row r="369" spans="1:4">
      <c r="A369">
        <f t="shared" si="28"/>
        <v>27.583333333333332</v>
      </c>
      <c r="B369">
        <f t="shared" si="30"/>
        <v>1655</v>
      </c>
      <c r="C369">
        <f t="shared" si="27"/>
        <v>3.8578887874536583E-7</v>
      </c>
      <c r="D369">
        <f t="shared" si="29"/>
        <v>385.78887874536582</v>
      </c>
    </row>
    <row r="370" spans="1:4">
      <c r="A370">
        <f t="shared" si="28"/>
        <v>27.666666666666668</v>
      </c>
      <c r="B370">
        <f t="shared" si="30"/>
        <v>1660</v>
      </c>
      <c r="C370">
        <f t="shared" si="27"/>
        <v>3.7935965694755723E-7</v>
      </c>
      <c r="D370">
        <f t="shared" si="29"/>
        <v>379.35965694755726</v>
      </c>
    </row>
    <row r="371" spans="1:4">
      <c r="A371">
        <f t="shared" si="28"/>
        <v>27.75</v>
      </c>
      <c r="B371">
        <f t="shared" si="30"/>
        <v>1665</v>
      </c>
      <c r="C371">
        <f t="shared" si="27"/>
        <v>3.7303757896649065E-7</v>
      </c>
      <c r="D371">
        <f t="shared" si="29"/>
        <v>373.03757896649063</v>
      </c>
    </row>
    <row r="372" spans="1:4">
      <c r="A372">
        <f t="shared" si="28"/>
        <v>27.833333333333332</v>
      </c>
      <c r="B372">
        <f t="shared" si="30"/>
        <v>1670</v>
      </c>
      <c r="C372">
        <f t="shared" si="27"/>
        <v>3.668208592365368E-7</v>
      </c>
      <c r="D372">
        <f t="shared" si="29"/>
        <v>366.82085923653682</v>
      </c>
    </row>
    <row r="373" spans="1:4">
      <c r="A373">
        <f t="shared" si="28"/>
        <v>27.916666666666668</v>
      </c>
      <c r="B373">
        <f t="shared" si="30"/>
        <v>1675</v>
      </c>
      <c r="C373">
        <f t="shared" si="27"/>
        <v>3.6070774194874934E-7</v>
      </c>
      <c r="D373">
        <f t="shared" si="29"/>
        <v>360.70774194874934</v>
      </c>
    </row>
    <row r="374" spans="1:4">
      <c r="A374">
        <f t="shared" si="28"/>
        <v>28</v>
      </c>
      <c r="B374">
        <f t="shared" si="30"/>
        <v>1680</v>
      </c>
      <c r="C374">
        <f t="shared" si="27"/>
        <v>3.5469650055496643E-7</v>
      </c>
      <c r="D374">
        <f t="shared" si="29"/>
        <v>354.69650055496641</v>
      </c>
    </row>
    <row r="375" spans="1:4">
      <c r="A375">
        <f t="shared" si="28"/>
        <v>28.083333333333332</v>
      </c>
      <c r="B375">
        <f t="shared" si="30"/>
        <v>1685</v>
      </c>
      <c r="C375">
        <f t="shared" si="27"/>
        <v>3.4878543728017574E-7</v>
      </c>
      <c r="D375">
        <f t="shared" si="29"/>
        <v>348.78543728017576</v>
      </c>
    </row>
    <row r="376" spans="1:4">
      <c r="A376">
        <f t="shared" si="28"/>
        <v>28.166666666666668</v>
      </c>
      <c r="B376">
        <f t="shared" si="30"/>
        <v>1690</v>
      </c>
      <c r="C376">
        <f t="shared" si="27"/>
        <v>3.4297288264300588E-7</v>
      </c>
      <c r="D376">
        <f t="shared" si="29"/>
        <v>342.9728826430059</v>
      </c>
    </row>
    <row r="377" spans="1:4">
      <c r="A377">
        <f t="shared" si="28"/>
        <v>28.25</v>
      </c>
      <c r="B377">
        <f t="shared" si="30"/>
        <v>1695</v>
      </c>
      <c r="C377">
        <f t="shared" si="27"/>
        <v>3.372571949842098E-7</v>
      </c>
      <c r="D377">
        <f t="shared" si="29"/>
        <v>337.25719498420978</v>
      </c>
    </row>
    <row r="378" spans="1:4">
      <c r="A378">
        <f t="shared" si="28"/>
        <v>28.333333333333332</v>
      </c>
      <c r="B378">
        <f t="shared" si="30"/>
        <v>1700</v>
      </c>
      <c r="C378">
        <f t="shared" si="27"/>
        <v>3.3163676000300493E-7</v>
      </c>
      <c r="D378">
        <f t="shared" si="29"/>
        <v>331.63676000300495</v>
      </c>
    </row>
    <row r="379" spans="1:4">
      <c r="A379">
        <f t="shared" si="28"/>
        <v>28.416666666666668</v>
      </c>
      <c r="B379">
        <f t="shared" si="30"/>
        <v>1705</v>
      </c>
      <c r="C379">
        <f t="shared" si="27"/>
        <v>3.2610999030114098E-7</v>
      </c>
      <c r="D379">
        <f t="shared" si="29"/>
        <v>326.10999030114095</v>
      </c>
    </row>
    <row r="380" spans="1:4">
      <c r="A380">
        <f t="shared" si="28"/>
        <v>28.5</v>
      </c>
      <c r="B380">
        <f t="shared" si="30"/>
        <v>1710</v>
      </c>
      <c r="C380">
        <f t="shared" si="27"/>
        <v>3.2067532493456598E-7</v>
      </c>
      <c r="D380">
        <f t="shared" si="29"/>
        <v>320.67532493456599</v>
      </c>
    </row>
    <row r="381" spans="1:4">
      <c r="A381">
        <f t="shared" si="28"/>
        <v>28.583333333333332</v>
      </c>
      <c r="B381">
        <f t="shared" si="30"/>
        <v>1715</v>
      </c>
      <c r="C381">
        <f t="shared" si="27"/>
        <v>3.1533122897256324E-7</v>
      </c>
      <c r="D381">
        <f t="shared" si="29"/>
        <v>315.33122897256322</v>
      </c>
    </row>
    <row r="382" spans="1:4">
      <c r="A382">
        <f t="shared" si="28"/>
        <v>28.666666666666668</v>
      </c>
      <c r="B382">
        <f t="shared" si="30"/>
        <v>1720</v>
      </c>
      <c r="C382">
        <f t="shared" si="27"/>
        <v>3.1007619306423606E-7</v>
      </c>
      <c r="D382">
        <f t="shared" si="29"/>
        <v>310.07619306423607</v>
      </c>
    </row>
    <row r="383" spans="1:4">
      <c r="A383">
        <f t="shared" si="28"/>
        <v>28.75</v>
      </c>
      <c r="B383">
        <f t="shared" si="30"/>
        <v>1725</v>
      </c>
      <c r="C383">
        <f t="shared" si="27"/>
        <v>3.049087330122165E-7</v>
      </c>
      <c r="D383">
        <f t="shared" si="29"/>
        <v>304.90873301221649</v>
      </c>
    </row>
    <row r="384" spans="1:4">
      <c r="A384">
        <f t="shared" si="28"/>
        <v>28.833333333333332</v>
      </c>
      <c r="B384">
        <f t="shared" si="30"/>
        <v>1730</v>
      </c>
      <c r="C384">
        <f t="shared" si="27"/>
        <v>2.9982738935347861E-7</v>
      </c>
      <c r="D384">
        <f t="shared" si="29"/>
        <v>299.82738935347862</v>
      </c>
    </row>
    <row r="385" spans="1:4">
      <c r="A385">
        <f t="shared" si="28"/>
        <v>28.916666666666668</v>
      </c>
      <c r="B385">
        <f t="shared" si="30"/>
        <v>1735</v>
      </c>
      <c r="C385">
        <f t="shared" si="27"/>
        <v>2.9483072694713756E-7</v>
      </c>
      <c r="D385">
        <f t="shared" si="29"/>
        <v>294.83072694713758</v>
      </c>
    </row>
    <row r="386" spans="1:4">
      <c r="A386">
        <f t="shared" si="28"/>
        <v>29</v>
      </c>
      <c r="B386">
        <f t="shared" si="30"/>
        <v>1740</v>
      </c>
      <c r="C386">
        <f t="shared" si="27"/>
        <v>2.8991733456911774E-7</v>
      </c>
      <c r="D386">
        <f t="shared" si="29"/>
        <v>289.91733456911771</v>
      </c>
    </row>
    <row r="387" spans="1:4">
      <c r="A387">
        <f t="shared" si="28"/>
        <v>29.083333333333332</v>
      </c>
      <c r="B387">
        <f t="shared" si="30"/>
        <v>1745</v>
      </c>
      <c r="C387">
        <f t="shared" si="27"/>
        <v>2.8508582451357615E-7</v>
      </c>
      <c r="D387">
        <f t="shared" si="29"/>
        <v>285.08582451357614</v>
      </c>
    </row>
    <row r="388" spans="1:4">
      <c r="A388">
        <f t="shared" si="28"/>
        <v>29.166666666666668</v>
      </c>
      <c r="B388">
        <f t="shared" si="30"/>
        <v>1750</v>
      </c>
      <c r="C388">
        <f t="shared" si="27"/>
        <v>2.8033483220096807E-7</v>
      </c>
      <c r="D388">
        <f t="shared" si="29"/>
        <v>280.33483220096809</v>
      </c>
    </row>
    <row r="389" spans="1:4">
      <c r="A389">
        <f t="shared" si="28"/>
        <v>29.25</v>
      </c>
      <c r="B389">
        <f t="shared" si="30"/>
        <v>1755</v>
      </c>
      <c r="C389">
        <f t="shared" si="27"/>
        <v>2.7566301579264417E-7</v>
      </c>
      <c r="D389">
        <f t="shared" si="29"/>
        <v>275.66301579264416</v>
      </c>
    </row>
    <row r="390" spans="1:4">
      <c r="A390">
        <f t="shared" si="28"/>
        <v>29.333333333333332</v>
      </c>
      <c r="B390">
        <f t="shared" si="30"/>
        <v>1760</v>
      </c>
      <c r="C390">
        <f t="shared" si="27"/>
        <v>2.7106905581187051E-7</v>
      </c>
      <c r="D390">
        <f t="shared" si="29"/>
        <v>271.0690558118705</v>
      </c>
    </row>
    <row r="391" spans="1:4">
      <c r="A391">
        <f t="shared" si="28"/>
        <v>29.416666666666668</v>
      </c>
      <c r="B391">
        <f t="shared" si="30"/>
        <v>1765</v>
      </c>
      <c r="C391">
        <f t="shared" si="27"/>
        <v>2.6655165477116466E-7</v>
      </c>
      <c r="D391">
        <f t="shared" si="29"/>
        <v>266.55165477116464</v>
      </c>
    </row>
    <row r="392" spans="1:4">
      <c r="A392">
        <f t="shared" si="28"/>
        <v>29.5</v>
      </c>
      <c r="B392">
        <f t="shared" si="30"/>
        <v>1770</v>
      </c>
      <c r="C392">
        <f t="shared" si="27"/>
        <v>2.6210953680584133E-7</v>
      </c>
      <c r="D392">
        <f t="shared" si="29"/>
        <v>262.10953680584134</v>
      </c>
    </row>
    <row r="393" spans="1:4">
      <c r="A393">
        <f t="shared" si="28"/>
        <v>29.583333333333332</v>
      </c>
      <c r="B393">
        <f t="shared" si="30"/>
        <v>1775</v>
      </c>
      <c r="C393">
        <f t="shared" si="27"/>
        <v>2.5774144731366624E-7</v>
      </c>
      <c r="D393">
        <f t="shared" si="29"/>
        <v>257.74144731366624</v>
      </c>
    </row>
    <row r="394" spans="1:4">
      <c r="A394">
        <f t="shared" si="28"/>
        <v>29.666666666666668</v>
      </c>
      <c r="B394">
        <f t="shared" si="30"/>
        <v>1780</v>
      </c>
      <c r="C394">
        <f t="shared" si="27"/>
        <v>2.5344615260051438E-7</v>
      </c>
      <c r="D394">
        <f t="shared" si="29"/>
        <v>253.44615260051438</v>
      </c>
    </row>
    <row r="395" spans="1:4">
      <c r="A395">
        <f t="shared" si="28"/>
        <v>29.75</v>
      </c>
      <c r="B395">
        <f t="shared" si="30"/>
        <v>1785</v>
      </c>
      <c r="C395">
        <f t="shared" si="27"/>
        <v>2.4922243953193353E-7</v>
      </c>
      <c r="D395">
        <f t="shared" si="29"/>
        <v>249.22243953193353</v>
      </c>
    </row>
    <row r="396" spans="1:4">
      <c r="A396">
        <f t="shared" si="28"/>
        <v>29.833333333333332</v>
      </c>
      <c r="B396">
        <f t="shared" si="30"/>
        <v>1790</v>
      </c>
      <c r="C396">
        <f t="shared" si="27"/>
        <v>2.4506911519051484E-7</v>
      </c>
      <c r="D396">
        <f t="shared" si="29"/>
        <v>245.06911519051485</v>
      </c>
    </row>
    <row r="397" spans="1:4">
      <c r="A397">
        <f t="shared" si="28"/>
        <v>29.916666666666668</v>
      </c>
      <c r="B397">
        <f t="shared" si="30"/>
        <v>1795</v>
      </c>
      <c r="C397">
        <f t="shared" si="27"/>
        <v>2.4098500653897313E-7</v>
      </c>
      <c r="D397">
        <f t="shared" si="29"/>
        <v>240.98500653897312</v>
      </c>
    </row>
    <row r="398" spans="1:4">
      <c r="A398">
        <f t="shared" si="28"/>
        <v>30</v>
      </c>
      <c r="B398">
        <f t="shared" si="30"/>
        <v>1800</v>
      </c>
      <c r="C398">
        <f t="shared" si="27"/>
        <v>2.3696896008884195E-7</v>
      </c>
      <c r="D398">
        <f t="shared" si="29"/>
        <v>236.96896008884195</v>
      </c>
    </row>
    <row r="399" spans="1:4">
      <c r="A399">
        <f t="shared" si="28"/>
        <v>30.083333333333332</v>
      </c>
      <c r="B399">
        <f t="shared" si="30"/>
        <v>1805</v>
      </c>
      <c r="C399">
        <f t="shared" si="27"/>
        <v>2.3301984157469003E-7</v>
      </c>
      <c r="D399">
        <f t="shared" si="29"/>
        <v>233.01984157469002</v>
      </c>
    </row>
    <row r="400" spans="1:4">
      <c r="A400">
        <f t="shared" si="28"/>
        <v>30.166666666666668</v>
      </c>
      <c r="B400">
        <f t="shared" si="30"/>
        <v>1810</v>
      </c>
      <c r="C400">
        <f t="shared" si="27"/>
        <v>2.2913653563376702E-7</v>
      </c>
      <c r="D400">
        <f t="shared" si="29"/>
        <v>229.13653563376701</v>
      </c>
    </row>
    <row r="401" spans="1:4">
      <c r="A401">
        <f t="shared" si="28"/>
        <v>30.25</v>
      </c>
      <c r="B401">
        <f t="shared" si="30"/>
        <v>1815</v>
      </c>
      <c r="C401">
        <f t="shared" si="27"/>
        <v>2.2531794549098767E-7</v>
      </c>
      <c r="D401">
        <f t="shared" si="29"/>
        <v>225.31794549098768</v>
      </c>
    </row>
    <row r="402" spans="1:4">
      <c r="A402">
        <f t="shared" si="28"/>
        <v>30.333333333333332</v>
      </c>
      <c r="B402">
        <f t="shared" si="30"/>
        <v>1820</v>
      </c>
      <c r="C402">
        <f t="shared" si="27"/>
        <v>2.2156299264916595E-7</v>
      </c>
      <c r="D402">
        <f t="shared" si="29"/>
        <v>221.56299264916595</v>
      </c>
    </row>
    <row r="403" spans="1:4">
      <c r="A403">
        <f t="shared" si="28"/>
        <v>30.416666666666668</v>
      </c>
      <c r="B403">
        <f t="shared" si="30"/>
        <v>1825</v>
      </c>
      <c r="C403">
        <f t="shared" si="27"/>
        <v>2.1787061658441183E-7</v>
      </c>
      <c r="D403">
        <f t="shared" si="29"/>
        <v>217.87061658441183</v>
      </c>
    </row>
    <row r="404" spans="1:4">
      <c r="A404">
        <f t="shared" si="28"/>
        <v>30.5</v>
      </c>
      <c r="B404">
        <f t="shared" si="30"/>
        <v>1830</v>
      </c>
      <c r="C404">
        <f t="shared" si="27"/>
        <v>2.1423977444660349E-7</v>
      </c>
      <c r="D404">
        <f t="shared" si="29"/>
        <v>214.23977444660349</v>
      </c>
    </row>
    <row r="405" spans="1:4">
      <c r="A405">
        <f t="shared" si="28"/>
        <v>30.583333333333332</v>
      </c>
      <c r="B405">
        <f t="shared" si="30"/>
        <v>1835</v>
      </c>
      <c r="C405">
        <f t="shared" si="27"/>
        <v>2.1066944076485201E-7</v>
      </c>
      <c r="D405">
        <f t="shared" si="29"/>
        <v>210.669440764852</v>
      </c>
    </row>
    <row r="406" spans="1:4">
      <c r="A406">
        <f t="shared" si="28"/>
        <v>30.666666666666668</v>
      </c>
      <c r="B406">
        <f t="shared" si="30"/>
        <v>1840</v>
      </c>
      <c r="C406">
        <f t="shared" si="27"/>
        <v>2.0715860715787417E-7</v>
      </c>
      <c r="D406">
        <f t="shared" si="29"/>
        <v>207.15860715787417</v>
      </c>
    </row>
    <row r="407" spans="1:4">
      <c r="A407">
        <f t="shared" si="28"/>
        <v>30.75</v>
      </c>
      <c r="B407">
        <f t="shared" si="30"/>
        <v>1845</v>
      </c>
      <c r="C407">
        <f t="shared" si="27"/>
        <v>2.037062820491917E-7</v>
      </c>
      <c r="D407">
        <f t="shared" si="29"/>
        <v>203.70628204919171</v>
      </c>
    </row>
    <row r="408" spans="1:4">
      <c r="A408">
        <f t="shared" si="28"/>
        <v>30.833333333333332</v>
      </c>
      <c r="B408">
        <f t="shared" si="30"/>
        <v>1850</v>
      </c>
      <c r="C408">
        <f t="shared" si="27"/>
        <v>2.0031149038707736E-7</v>
      </c>
      <c r="D408">
        <f t="shared" si="29"/>
        <v>200.31149038707736</v>
      </c>
    </row>
    <row r="409" spans="1:4">
      <c r="A409">
        <f t="shared" si="28"/>
        <v>30.916666666666668</v>
      </c>
      <c r="B409">
        <f t="shared" si="30"/>
        <v>1855</v>
      </c>
      <c r="C409">
        <f t="shared" si="27"/>
        <v>1.9697327336916754E-7</v>
      </c>
      <c r="D409">
        <f t="shared" si="29"/>
        <v>196.97327336916754</v>
      </c>
    </row>
    <row r="410" spans="1:4">
      <c r="A410">
        <f t="shared" si="28"/>
        <v>31</v>
      </c>
      <c r="B410">
        <f t="shared" si="30"/>
        <v>1860</v>
      </c>
      <c r="C410">
        <f t="shared" si="27"/>
        <v>1.9369068817166466E-7</v>
      </c>
      <c r="D410">
        <f t="shared" si="29"/>
        <v>193.69068817166468</v>
      </c>
    </row>
    <row r="411" spans="1:4">
      <c r="A411">
        <f t="shared" si="28"/>
        <v>31.083333333333332</v>
      </c>
      <c r="B411">
        <f t="shared" si="30"/>
        <v>1865</v>
      </c>
      <c r="C411">
        <f t="shared" si="27"/>
        <v>1.9046280768305231E-7</v>
      </c>
      <c r="D411">
        <f t="shared" si="29"/>
        <v>190.46280768305232</v>
      </c>
    </row>
    <row r="412" spans="1:4">
      <c r="A412">
        <f t="shared" si="28"/>
        <v>31.166666666666668</v>
      </c>
      <c r="B412">
        <f t="shared" si="30"/>
        <v>1870</v>
      </c>
      <c r="C412">
        <f t="shared" si="27"/>
        <v>1.8728872024224779E-7</v>
      </c>
      <c r="D412">
        <f t="shared" si="29"/>
        <v>187.28872024224779</v>
      </c>
    </row>
    <row r="413" spans="1:4">
      <c r="A413">
        <f t="shared" si="28"/>
        <v>31.25</v>
      </c>
      <c r="B413">
        <f t="shared" si="30"/>
        <v>1875</v>
      </c>
      <c r="C413">
        <f t="shared" si="27"/>
        <v>1.8416752938111906E-7</v>
      </c>
      <c r="D413">
        <f t="shared" si="29"/>
        <v>184.16752938111907</v>
      </c>
    </row>
    <row r="414" spans="1:4">
      <c r="A414">
        <f t="shared" si="28"/>
        <v>31.333333333333332</v>
      </c>
      <c r="B414">
        <f t="shared" si="30"/>
        <v>1880</v>
      </c>
      <c r="C414">
        <f t="shared" si="27"/>
        <v>1.8109835357129181E-7</v>
      </c>
      <c r="D414">
        <f t="shared" si="29"/>
        <v>181.0983535712918</v>
      </c>
    </row>
    <row r="415" spans="1:4">
      <c r="A415">
        <f t="shared" si="28"/>
        <v>31.416666666666668</v>
      </c>
      <c r="B415">
        <f t="shared" si="30"/>
        <v>1885</v>
      </c>
      <c r="C415">
        <f t="shared" si="27"/>
        <v>1.7808032597517676E-7</v>
      </c>
      <c r="D415">
        <f t="shared" si="29"/>
        <v>178.08032597517675</v>
      </c>
    </row>
    <row r="416" spans="1:4">
      <c r="A416">
        <f t="shared" si="28"/>
        <v>31.5</v>
      </c>
      <c r="B416">
        <f t="shared" si="30"/>
        <v>1890</v>
      </c>
      <c r="C416">
        <f t="shared" ref="C416:C479" si="31">$I$36*EXP(-$I$32*(B416-1560))+(1/$I$32)*($I$33+$I$34*((B416-1560)-1/$I$32))</f>
        <v>1.7511259420114563E-7</v>
      </c>
      <c r="D416">
        <f t="shared" si="29"/>
        <v>175.11259420114564</v>
      </c>
    </row>
    <row r="417" spans="1:4">
      <c r="A417">
        <f t="shared" si="28"/>
        <v>31.583333333333332</v>
      </c>
      <c r="B417">
        <f t="shared" si="30"/>
        <v>1895</v>
      </c>
      <c r="C417">
        <f t="shared" si="31"/>
        <v>1.7219432006278741E-7</v>
      </c>
      <c r="D417">
        <f t="shared" si="29"/>
        <v>172.1943200627874</v>
      </c>
    </row>
    <row r="418" spans="1:4">
      <c r="A418">
        <f t="shared" si="28"/>
        <v>31.666666666666668</v>
      </c>
      <c r="B418">
        <f t="shared" si="30"/>
        <v>1900</v>
      </c>
      <c r="C418">
        <f t="shared" si="31"/>
        <v>1.6932467934217652E-7</v>
      </c>
      <c r="D418">
        <f t="shared" si="29"/>
        <v>169.32467934217652</v>
      </c>
    </row>
    <row r="419" spans="1:4">
      <c r="A419">
        <f t="shared" si="28"/>
        <v>31.75</v>
      </c>
      <c r="B419">
        <f t="shared" si="30"/>
        <v>1905</v>
      </c>
      <c r="C419">
        <f t="shared" si="31"/>
        <v>1.6650286155708633E-7</v>
      </c>
      <c r="D419">
        <f t="shared" si="29"/>
        <v>166.50286155708633</v>
      </c>
    </row>
    <row r="420" spans="1:4">
      <c r="A420">
        <f t="shared" si="28"/>
        <v>31.833333333333332</v>
      </c>
      <c r="B420">
        <f t="shared" si="30"/>
        <v>1910</v>
      </c>
      <c r="C420">
        <f t="shared" si="31"/>
        <v>1.6372806973208174E-7</v>
      </c>
      <c r="D420">
        <f t="shared" si="29"/>
        <v>163.72806973208174</v>
      </c>
    </row>
    <row r="421" spans="1:4">
      <c r="A421">
        <f t="shared" si="28"/>
        <v>31.916666666666668</v>
      </c>
      <c r="B421">
        <f t="shared" si="30"/>
        <v>1915</v>
      </c>
      <c r="C421">
        <f t="shared" si="31"/>
        <v>1.6099952017342685E-7</v>
      </c>
      <c r="D421">
        <f t="shared" si="29"/>
        <v>160.99952017342684</v>
      </c>
    </row>
    <row r="422" spans="1:4">
      <c r="A422">
        <f t="shared" si="28"/>
        <v>32</v>
      </c>
      <c r="B422">
        <f t="shared" si="30"/>
        <v>1920</v>
      </c>
      <c r="C422">
        <f t="shared" si="31"/>
        <v>1.5831644224774378E-7</v>
      </c>
      <c r="D422">
        <f t="shared" si="29"/>
        <v>158.31644224774379</v>
      </c>
    </row>
    <row r="423" spans="1:4">
      <c r="A423">
        <f t="shared" ref="A423:A486" si="32">B423/60</f>
        <v>32.083333333333336</v>
      </c>
      <c r="B423">
        <f t="shared" si="30"/>
        <v>1925</v>
      </c>
      <c r="C423">
        <f t="shared" si="31"/>
        <v>1.5567807816435991E-7</v>
      </c>
      <c r="D423">
        <f t="shared" ref="D423:D486" si="33">C423*10^9</f>
        <v>155.6780781643599</v>
      </c>
    </row>
    <row r="424" spans="1:4">
      <c r="A424">
        <f t="shared" si="32"/>
        <v>32.166666666666664</v>
      </c>
      <c r="B424">
        <f t="shared" si="30"/>
        <v>1930</v>
      </c>
      <c r="C424">
        <f t="shared" si="31"/>
        <v>1.5308368276128278E-7</v>
      </c>
      <c r="D424">
        <f t="shared" si="33"/>
        <v>153.08368276128277</v>
      </c>
    </row>
    <row r="425" spans="1:4">
      <c r="A425">
        <f t="shared" si="32"/>
        <v>32.25</v>
      </c>
      <c r="B425">
        <f t="shared" si="30"/>
        <v>1935</v>
      </c>
      <c r="C425">
        <f t="shared" si="31"/>
        <v>1.5053252329474132E-7</v>
      </c>
      <c r="D425">
        <f t="shared" si="33"/>
        <v>150.53252329474131</v>
      </c>
    </row>
    <row r="426" spans="1:4">
      <c r="A426">
        <f t="shared" si="32"/>
        <v>32.333333333333336</v>
      </c>
      <c r="B426">
        <f t="shared" ref="B426:B489" si="34">B425+$J$31/372</f>
        <v>1940</v>
      </c>
      <c r="C426">
        <f t="shared" si="31"/>
        <v>1.4802387923223458E-7</v>
      </c>
      <c r="D426">
        <f t="shared" si="33"/>
        <v>148.02387923223458</v>
      </c>
    </row>
    <row r="427" spans="1:4">
      <c r="A427">
        <f t="shared" si="32"/>
        <v>32.416666666666664</v>
      </c>
      <c r="B427">
        <f t="shared" si="34"/>
        <v>1945</v>
      </c>
      <c r="C427">
        <f t="shared" si="31"/>
        <v>1.455570420490295E-7</v>
      </c>
      <c r="D427">
        <f t="shared" si="33"/>
        <v>145.55704204902949</v>
      </c>
    </row>
    <row r="428" spans="1:4">
      <c r="A428">
        <f t="shared" si="32"/>
        <v>32.5</v>
      </c>
      <c r="B428">
        <f t="shared" si="34"/>
        <v>1950</v>
      </c>
      <c r="C428">
        <f t="shared" si="31"/>
        <v>1.4313131502804962E-7</v>
      </c>
      <c r="D428">
        <f t="shared" si="33"/>
        <v>143.13131502804961</v>
      </c>
    </row>
    <row r="429" spans="1:4">
      <c r="A429">
        <f t="shared" si="32"/>
        <v>32.583333333333336</v>
      </c>
      <c r="B429">
        <f t="shared" si="34"/>
        <v>1955</v>
      </c>
      <c r="C429">
        <f t="shared" si="31"/>
        <v>1.4074601306309919E-7</v>
      </c>
      <c r="D429">
        <f t="shared" si="33"/>
        <v>140.74601306309918</v>
      </c>
    </row>
    <row r="430" spans="1:4">
      <c r="A430">
        <f t="shared" si="32"/>
        <v>32.666666666666664</v>
      </c>
      <c r="B430">
        <f t="shared" si="34"/>
        <v>1960</v>
      </c>
      <c r="C430">
        <f t="shared" si="31"/>
        <v>1.3840046246536618E-7</v>
      </c>
      <c r="D430">
        <f t="shared" si="33"/>
        <v>138.40046246536619</v>
      </c>
    </row>
    <row r="431" spans="1:4">
      <c r="A431">
        <f t="shared" si="32"/>
        <v>32.75</v>
      </c>
      <c r="B431">
        <f t="shared" si="34"/>
        <v>1965</v>
      </c>
      <c r="C431">
        <f t="shared" si="31"/>
        <v>1.3609400077315023E-7</v>
      </c>
      <c r="D431">
        <f t="shared" si="33"/>
        <v>136.09400077315024</v>
      </c>
    </row>
    <row r="432" spans="1:4">
      <c r="A432">
        <f t="shared" si="32"/>
        <v>32.833333333333336</v>
      </c>
      <c r="B432">
        <f t="shared" si="34"/>
        <v>1970</v>
      </c>
      <c r="C432">
        <f t="shared" si="31"/>
        <v>1.3382597656476127E-7</v>
      </c>
      <c r="D432">
        <f t="shared" si="33"/>
        <v>133.82597656476128</v>
      </c>
    </row>
    <row r="433" spans="1:4">
      <c r="A433">
        <f t="shared" si="32"/>
        <v>32.916666666666664</v>
      </c>
      <c r="B433">
        <f t="shared" si="34"/>
        <v>1975</v>
      </c>
      <c r="C433">
        <f t="shared" si="31"/>
        <v>1.3159574927453637E-7</v>
      </c>
      <c r="D433">
        <f t="shared" si="33"/>
        <v>131.59574927453636</v>
      </c>
    </row>
    <row r="434" spans="1:4">
      <c r="A434">
        <f t="shared" si="32"/>
        <v>33</v>
      </c>
      <c r="B434">
        <f t="shared" si="34"/>
        <v>1980</v>
      </c>
      <c r="C434">
        <f t="shared" si="31"/>
        <v>1.2940268901192254E-7</v>
      </c>
      <c r="D434">
        <f t="shared" si="33"/>
        <v>129.40268901192255</v>
      </c>
    </row>
    <row r="435" spans="1:4">
      <c r="A435">
        <f t="shared" si="32"/>
        <v>33.083333333333336</v>
      </c>
      <c r="B435">
        <f t="shared" si="34"/>
        <v>1985</v>
      </c>
      <c r="C435">
        <f t="shared" si="31"/>
        <v>1.272461763835748E-7</v>
      </c>
      <c r="D435">
        <f t="shared" si="33"/>
        <v>127.24617638357479</v>
      </c>
    </row>
    <row r="436" spans="1:4">
      <c r="A436">
        <f t="shared" si="32"/>
        <v>33.166666666666664</v>
      </c>
      <c r="B436">
        <f t="shared" si="34"/>
        <v>1990</v>
      </c>
      <c r="C436">
        <f t="shared" si="31"/>
        <v>1.2512560231841868E-7</v>
      </c>
      <c r="D436">
        <f t="shared" si="33"/>
        <v>125.12560231841869</v>
      </c>
    </row>
    <row r="437" spans="1:4">
      <c r="A437">
        <f t="shared" si="32"/>
        <v>33.25</v>
      </c>
      <c r="B437">
        <f t="shared" si="34"/>
        <v>1995</v>
      </c>
      <c r="C437">
        <f t="shared" si="31"/>
        <v>1.2304036789562837E-7</v>
      </c>
      <c r="D437">
        <f t="shared" si="33"/>
        <v>123.04036789562836</v>
      </c>
    </row>
    <row r="438" spans="1:4">
      <c r="A438">
        <f t="shared" si="32"/>
        <v>33.333333333333336</v>
      </c>
      <c r="B438">
        <f t="shared" si="34"/>
        <v>2000</v>
      </c>
      <c r="C438">
        <f t="shared" si="31"/>
        <v>1.2098988417547145E-7</v>
      </c>
      <c r="D438">
        <f t="shared" si="33"/>
        <v>120.98988417547146</v>
      </c>
    </row>
    <row r="439" spans="1:4">
      <c r="A439">
        <f t="shared" si="32"/>
        <v>33.416666666666664</v>
      </c>
      <c r="B439">
        <f t="shared" si="34"/>
        <v>2005</v>
      </c>
      <c r="C439">
        <f t="shared" si="31"/>
        <v>1.1897357203297265E-7</v>
      </c>
      <c r="D439">
        <f t="shared" si="33"/>
        <v>118.97357203297265</v>
      </c>
    </row>
    <row r="440" spans="1:4">
      <c r="A440">
        <f t="shared" si="32"/>
        <v>33.5</v>
      </c>
      <c r="B440">
        <f t="shared" si="34"/>
        <v>2010</v>
      </c>
      <c r="C440">
        <f t="shared" si="31"/>
        <v>1.1699086199434968E-7</v>
      </c>
      <c r="D440">
        <f t="shared" si="33"/>
        <v>116.99086199434967</v>
      </c>
    </row>
    <row r="441" spans="1:4">
      <c r="A441">
        <f t="shared" si="32"/>
        <v>33.583333333333336</v>
      </c>
      <c r="B441">
        <f t="shared" si="34"/>
        <v>2015</v>
      </c>
      <c r="C441">
        <f t="shared" si="31"/>
        <v>1.1504119407617482E-7</v>
      </c>
      <c r="D441">
        <f t="shared" si="33"/>
        <v>115.04119407617482</v>
      </c>
    </row>
    <row r="442" spans="1:4">
      <c r="A442">
        <f t="shared" si="32"/>
        <v>33.666666666666664</v>
      </c>
      <c r="B442">
        <f t="shared" si="34"/>
        <v>2020</v>
      </c>
      <c r="C442">
        <f t="shared" si="31"/>
        <v>1.1312401762721694E-7</v>
      </c>
      <c r="D442">
        <f t="shared" si="33"/>
        <v>113.12401762721693</v>
      </c>
    </row>
    <row r="443" spans="1:4">
      <c r="A443">
        <f t="shared" si="32"/>
        <v>33.75</v>
      </c>
      <c r="B443">
        <f t="shared" si="34"/>
        <v>2025</v>
      </c>
      <c r="C443">
        <f t="shared" si="31"/>
        <v>1.1123879117291929E-7</v>
      </c>
      <c r="D443">
        <f t="shared" si="33"/>
        <v>111.23879117291929</v>
      </c>
    </row>
    <row r="444" spans="1:4">
      <c r="A444">
        <f t="shared" si="32"/>
        <v>33.833333333333336</v>
      </c>
      <c r="B444">
        <f t="shared" si="34"/>
        <v>2030</v>
      </c>
      <c r="C444">
        <f t="shared" si="31"/>
        <v>1.0938498226246893E-7</v>
      </c>
      <c r="D444">
        <f t="shared" si="33"/>
        <v>109.38498226246894</v>
      </c>
    </row>
    <row r="445" spans="1:4">
      <c r="A445">
        <f t="shared" si="32"/>
        <v>33.916666666666664</v>
      </c>
      <c r="B445">
        <f t="shared" si="34"/>
        <v>2035</v>
      </c>
      <c r="C445">
        <f t="shared" si="31"/>
        <v>1.0756206731841492E-7</v>
      </c>
      <c r="D445">
        <f t="shared" si="33"/>
        <v>107.56206731841492</v>
      </c>
    </row>
    <row r="446" spans="1:4">
      <c r="A446">
        <f t="shared" si="32"/>
        <v>34</v>
      </c>
      <c r="B446">
        <f t="shared" si="34"/>
        <v>2040</v>
      </c>
      <c r="C446">
        <f t="shared" si="31"/>
        <v>1.0576953148879253E-7</v>
      </c>
      <c r="D446">
        <f t="shared" si="33"/>
        <v>105.76953148879254</v>
      </c>
    </row>
    <row r="447" spans="1:4">
      <c r="A447">
        <f t="shared" si="32"/>
        <v>34.083333333333336</v>
      </c>
      <c r="B447">
        <f t="shared" si="34"/>
        <v>2045</v>
      </c>
      <c r="C447">
        <f t="shared" si="31"/>
        <v>1.0400686850171204E-7</v>
      </c>
      <c r="D447">
        <f t="shared" si="33"/>
        <v>104.00686850171203</v>
      </c>
    </row>
    <row r="448" spans="1:4">
      <c r="A448">
        <f t="shared" si="32"/>
        <v>34.166666666666664</v>
      </c>
      <c r="B448">
        <f t="shared" si="34"/>
        <v>2050</v>
      </c>
      <c r="C448">
        <f t="shared" si="31"/>
        <v>1.022735805223704E-7</v>
      </c>
      <c r="D448">
        <f t="shared" si="33"/>
        <v>102.27358052237039</v>
      </c>
    </row>
    <row r="449" spans="1:4">
      <c r="A449">
        <f t="shared" si="32"/>
        <v>34.25</v>
      </c>
      <c r="B449">
        <f t="shared" si="34"/>
        <v>2055</v>
      </c>
      <c r="C449">
        <f t="shared" si="31"/>
        <v>1.0056917801244642E-7</v>
      </c>
      <c r="D449">
        <f t="shared" si="33"/>
        <v>100.56917801244643</v>
      </c>
    </row>
    <row r="450" spans="1:4">
      <c r="A450">
        <f t="shared" si="32"/>
        <v>34.333333333333336</v>
      </c>
      <c r="B450">
        <f t="shared" si="34"/>
        <v>2060</v>
      </c>
      <c r="C450">
        <f t="shared" si="31"/>
        <v>9.8893179591838555E-8</v>
      </c>
      <c r="D450">
        <f t="shared" si="33"/>
        <v>98.89317959183856</v>
      </c>
    </row>
    <row r="451" spans="1:4">
      <c r="A451">
        <f t="shared" si="32"/>
        <v>34.416666666666664</v>
      </c>
      <c r="B451">
        <f t="shared" si="34"/>
        <v>2065</v>
      </c>
      <c r="C451">
        <f t="shared" si="31"/>
        <v>9.7245111902707193E-8</v>
      </c>
      <c r="D451">
        <f t="shared" si="33"/>
        <v>97.245111902707194</v>
      </c>
    </row>
    <row r="452" spans="1:4">
      <c r="A452">
        <f t="shared" si="32"/>
        <v>34.5</v>
      </c>
      <c r="B452">
        <f t="shared" si="34"/>
        <v>2070</v>
      </c>
      <c r="C452">
        <f t="shared" si="31"/>
        <v>9.5624509475782698E-8</v>
      </c>
      <c r="D452">
        <f t="shared" si="33"/>
        <v>95.624509475782702</v>
      </c>
    </row>
    <row r="453" spans="1:4">
      <c r="A453">
        <f t="shared" si="32"/>
        <v>34.583333333333336</v>
      </c>
      <c r="B453">
        <f t="shared" si="34"/>
        <v>2075</v>
      </c>
      <c r="C453">
        <f t="shared" si="31"/>
        <v>9.4030914598901232E-8</v>
      </c>
      <c r="D453">
        <f t="shared" si="33"/>
        <v>94.030914598901234</v>
      </c>
    </row>
    <row r="454" spans="1:4">
      <c r="A454">
        <f t="shared" si="32"/>
        <v>34.666666666666664</v>
      </c>
      <c r="B454">
        <f t="shared" si="34"/>
        <v>2080</v>
      </c>
      <c r="C454">
        <f t="shared" si="31"/>
        <v>9.2463877187731688E-8</v>
      </c>
      <c r="D454">
        <f t="shared" si="33"/>
        <v>92.463877187731683</v>
      </c>
    </row>
    <row r="455" spans="1:4">
      <c r="A455">
        <f t="shared" si="32"/>
        <v>34.75</v>
      </c>
      <c r="B455">
        <f t="shared" si="34"/>
        <v>2085</v>
      </c>
      <c r="C455">
        <f t="shared" si="31"/>
        <v>9.0922954658656835E-8</v>
      </c>
      <c r="D455">
        <f t="shared" si="33"/>
        <v>90.922954658656835</v>
      </c>
    </row>
    <row r="456" spans="1:4">
      <c r="A456">
        <f t="shared" si="32"/>
        <v>34.833333333333336</v>
      </c>
      <c r="B456">
        <f t="shared" si="34"/>
        <v>2090</v>
      </c>
      <c r="C456">
        <f t="shared" si="31"/>
        <v>8.9407711803772896E-8</v>
      </c>
      <c r="D456">
        <f t="shared" si="33"/>
        <v>89.407711803772898</v>
      </c>
    </row>
    <row r="457" spans="1:4">
      <c r="A457">
        <f t="shared" si="32"/>
        <v>34.916666666666664</v>
      </c>
      <c r="B457">
        <f t="shared" si="34"/>
        <v>2095</v>
      </c>
      <c r="C457">
        <f t="shared" si="31"/>
        <v>8.7917720667972416E-8</v>
      </c>
      <c r="D457">
        <f t="shared" si="33"/>
        <v>87.917720667972418</v>
      </c>
    </row>
    <row r="458" spans="1:4">
      <c r="A458">
        <f t="shared" si="32"/>
        <v>35</v>
      </c>
      <c r="B458">
        <f t="shared" si="34"/>
        <v>2100</v>
      </c>
      <c r="C458">
        <f t="shared" si="31"/>
        <v>8.6452560428075343E-8</v>
      </c>
      <c r="D458">
        <f t="shared" si="33"/>
        <v>86.452560428075344</v>
      </c>
    </row>
    <row r="459" spans="1:4">
      <c r="A459">
        <f t="shared" si="32"/>
        <v>35.083333333333336</v>
      </c>
      <c r="B459">
        <f t="shared" si="34"/>
        <v>2105</v>
      </c>
      <c r="C459">
        <f t="shared" si="31"/>
        <v>8.5011817273974691E-8</v>
      </c>
      <c r="D459">
        <f t="shared" si="33"/>
        <v>85.011817273974685</v>
      </c>
    </row>
    <row r="460" spans="1:4">
      <c r="A460">
        <f t="shared" si="32"/>
        <v>35.166666666666664</v>
      </c>
      <c r="B460">
        <f t="shared" si="34"/>
        <v>2110</v>
      </c>
      <c r="C460">
        <f t="shared" si="31"/>
        <v>8.3595084291762658E-8</v>
      </c>
      <c r="D460">
        <f t="shared" si="33"/>
        <v>83.59508429176266</v>
      </c>
    </row>
    <row r="461" spans="1:4">
      <c r="A461">
        <f t="shared" si="32"/>
        <v>35.25</v>
      </c>
      <c r="B461">
        <f t="shared" si="34"/>
        <v>2115</v>
      </c>
      <c r="C461">
        <f t="shared" si="31"/>
        <v>8.2201961348804556E-8</v>
      </c>
      <c r="D461">
        <f t="shared" si="33"/>
        <v>82.201961348804559</v>
      </c>
    </row>
    <row r="462" spans="1:4">
      <c r="A462">
        <f t="shared" si="32"/>
        <v>35.333333333333336</v>
      </c>
      <c r="B462">
        <f t="shared" si="34"/>
        <v>2120</v>
      </c>
      <c r="C462">
        <f t="shared" si="31"/>
        <v>8.0832054980728088E-8</v>
      </c>
      <c r="D462">
        <f t="shared" si="33"/>
        <v>80.832054980728088</v>
      </c>
    </row>
    <row r="463" spans="1:4">
      <c r="A463">
        <f t="shared" si="32"/>
        <v>35.416666666666664</v>
      </c>
      <c r="B463">
        <f t="shared" si="34"/>
        <v>2125</v>
      </c>
      <c r="C463">
        <f t="shared" si="31"/>
        <v>7.9484978280295868E-8</v>
      </c>
      <c r="D463">
        <f t="shared" si="33"/>
        <v>79.484978280295863</v>
      </c>
    </row>
    <row r="464" spans="1:4">
      <c r="A464">
        <f t="shared" si="32"/>
        <v>35.5</v>
      </c>
      <c r="B464">
        <f t="shared" si="34"/>
        <v>2130</v>
      </c>
      <c r="C464">
        <f t="shared" si="31"/>
        <v>7.8160350788129832E-8</v>
      </c>
      <c r="D464">
        <f t="shared" si="33"/>
        <v>78.160350788129833</v>
      </c>
    </row>
    <row r="465" spans="1:4">
      <c r="A465">
        <f t="shared" si="32"/>
        <v>35.583333333333336</v>
      </c>
      <c r="B465">
        <f t="shared" si="34"/>
        <v>2135</v>
      </c>
      <c r="C465">
        <f t="shared" si="31"/>
        <v>7.6857798385256916E-8</v>
      </c>
      <c r="D465">
        <f t="shared" si="33"/>
        <v>76.857798385256913</v>
      </c>
    </row>
    <row r="466" spans="1:4">
      <c r="A466">
        <f t="shared" si="32"/>
        <v>35.666666666666664</v>
      </c>
      <c r="B466">
        <f t="shared" si="34"/>
        <v>2140</v>
      </c>
      <c r="C466">
        <f t="shared" si="31"/>
        <v>7.5576953187445457E-8</v>
      </c>
      <c r="D466">
        <f t="shared" si="33"/>
        <v>75.576953187445454</v>
      </c>
    </row>
    <row r="467" spans="1:4">
      <c r="A467">
        <f t="shared" si="32"/>
        <v>35.75</v>
      </c>
      <c r="B467">
        <f t="shared" si="34"/>
        <v>2145</v>
      </c>
      <c r="C467">
        <f t="shared" si="31"/>
        <v>7.4317453441302185E-8</v>
      </c>
      <c r="D467">
        <f t="shared" si="33"/>
        <v>74.317453441302192</v>
      </c>
    </row>
    <row r="468" spans="1:4">
      <c r="A468">
        <f t="shared" si="32"/>
        <v>35.833333333333336</v>
      </c>
      <c r="B468">
        <f t="shared" si="34"/>
        <v>2150</v>
      </c>
      <c r="C468">
        <f t="shared" si="31"/>
        <v>7.3078943422101208E-8</v>
      </c>
      <c r="D468">
        <f t="shared" si="33"/>
        <v>73.078943422101204</v>
      </c>
    </row>
    <row r="469" spans="1:4">
      <c r="A469">
        <f t="shared" si="32"/>
        <v>35.916666666666664</v>
      </c>
      <c r="B469">
        <f t="shared" si="34"/>
        <v>2155</v>
      </c>
      <c r="C469">
        <f t="shared" si="31"/>
        <v>7.1861073333315403E-8</v>
      </c>
      <c r="D469">
        <f t="shared" si="33"/>
        <v>71.861073333315403</v>
      </c>
    </row>
    <row r="470" spans="1:4">
      <c r="A470">
        <f t="shared" si="32"/>
        <v>36</v>
      </c>
      <c r="B470">
        <f t="shared" si="34"/>
        <v>2160</v>
      </c>
      <c r="C470">
        <f t="shared" si="31"/>
        <v>7.0663499207822233E-8</v>
      </c>
      <c r="D470">
        <f t="shared" si="33"/>
        <v>70.663499207822227</v>
      </c>
    </row>
    <row r="471" spans="1:4">
      <c r="A471">
        <f t="shared" si="32"/>
        <v>36.083333333333336</v>
      </c>
      <c r="B471">
        <f t="shared" si="34"/>
        <v>2165</v>
      </c>
      <c r="C471">
        <f t="shared" si="31"/>
        <v>6.9485882810755942E-8</v>
      </c>
      <c r="D471">
        <f t="shared" si="33"/>
        <v>69.485882810755939</v>
      </c>
    </row>
    <row r="472" spans="1:4">
      <c r="A472">
        <f t="shared" si="32"/>
        <v>36.166666666666664</v>
      </c>
      <c r="B472">
        <f t="shared" si="34"/>
        <v>2170</v>
      </c>
      <c r="C472">
        <f t="shared" si="31"/>
        <v>6.8327891543978789E-8</v>
      </c>
      <c r="D472">
        <f t="shared" si="33"/>
        <v>68.327891543978794</v>
      </c>
    </row>
    <row r="473" spans="1:4">
      <c r="A473">
        <f t="shared" si="32"/>
        <v>36.25</v>
      </c>
      <c r="B473">
        <f t="shared" si="34"/>
        <v>2175</v>
      </c>
      <c r="C473">
        <f t="shared" si="31"/>
        <v>6.7189198352144191E-8</v>
      </c>
      <c r="D473">
        <f t="shared" si="33"/>
        <v>67.189198352144189</v>
      </c>
    </row>
    <row r="474" spans="1:4">
      <c r="A474">
        <f t="shared" si="32"/>
        <v>36.333333333333336</v>
      </c>
      <c r="B474">
        <f t="shared" si="34"/>
        <v>2180</v>
      </c>
      <c r="C474">
        <f t="shared" si="31"/>
        <v>6.606948163032541E-8</v>
      </c>
      <c r="D474">
        <f t="shared" si="33"/>
        <v>66.069481630325413</v>
      </c>
    </row>
    <row r="475" spans="1:4">
      <c r="A475">
        <f t="shared" si="32"/>
        <v>36.416666666666664</v>
      </c>
      <c r="B475">
        <f t="shared" si="34"/>
        <v>2185</v>
      </c>
      <c r="C475">
        <f t="shared" si="31"/>
        <v>6.4968425133183698E-8</v>
      </c>
      <c r="D475">
        <f t="shared" si="33"/>
        <v>64.9684251331837</v>
      </c>
    </row>
    <row r="476" spans="1:4">
      <c r="A476">
        <f t="shared" si="32"/>
        <v>36.5</v>
      </c>
      <c r="B476">
        <f t="shared" si="34"/>
        <v>2190</v>
      </c>
      <c r="C476">
        <f t="shared" si="31"/>
        <v>6.3885717885649854E-8</v>
      </c>
      <c r="D476">
        <f t="shared" si="33"/>
        <v>63.885717885649854</v>
      </c>
    </row>
    <row r="477" spans="1:4">
      <c r="A477">
        <f t="shared" si="32"/>
        <v>36.583333333333336</v>
      </c>
      <c r="B477">
        <f t="shared" si="34"/>
        <v>2195</v>
      </c>
      <c r="C477">
        <f t="shared" si="31"/>
        <v>6.2821054095094683E-8</v>
      </c>
      <c r="D477">
        <f t="shared" si="33"/>
        <v>62.821054095094681</v>
      </c>
    </row>
    <row r="478" spans="1:4">
      <c r="A478">
        <f t="shared" si="32"/>
        <v>36.666666666666664</v>
      </c>
      <c r="B478">
        <f t="shared" si="34"/>
        <v>2200</v>
      </c>
      <c r="C478">
        <f t="shared" si="31"/>
        <v>6.1774133064962862E-8</v>
      </c>
      <c r="D478">
        <f t="shared" si="33"/>
        <v>61.774133064962861</v>
      </c>
    </row>
    <row r="479" spans="1:4">
      <c r="A479">
        <f t="shared" si="32"/>
        <v>36.75</v>
      </c>
      <c r="B479">
        <f t="shared" si="34"/>
        <v>2205</v>
      </c>
      <c r="C479">
        <f t="shared" si="31"/>
        <v>6.0744659109846276E-8</v>
      </c>
      <c r="D479">
        <f t="shared" si="33"/>
        <v>60.744659109846275</v>
      </c>
    </row>
    <row r="480" spans="1:4">
      <c r="A480">
        <f t="shared" si="32"/>
        <v>36.833333333333336</v>
      </c>
      <c r="B480">
        <f t="shared" si="34"/>
        <v>2210</v>
      </c>
      <c r="C480">
        <f t="shared" ref="C480:C518" si="35">$I$36*EXP(-$I$32*(B480-1560))+(1/$I$32)*($I$33+$I$34*((B480-1560)-1/$I$32))</f>
        <v>5.9732341471972517E-8</v>
      </c>
      <c r="D480">
        <f t="shared" si="33"/>
        <v>59.732341471972518</v>
      </c>
    </row>
    <row r="481" spans="1:4">
      <c r="A481">
        <f t="shared" si="32"/>
        <v>36.916666666666664</v>
      </c>
      <c r="B481">
        <f t="shared" si="34"/>
        <v>2215</v>
      </c>
      <c r="C481">
        <f t="shared" si="35"/>
        <v>5.8736894239085251E-8</v>
      </c>
      <c r="D481">
        <f t="shared" si="33"/>
        <v>58.736894239085252</v>
      </c>
    </row>
    <row r="482" spans="1:4">
      <c r="A482">
        <f t="shared" si="32"/>
        <v>37</v>
      </c>
      <c r="B482">
        <f t="shared" si="34"/>
        <v>2220</v>
      </c>
      <c r="C482">
        <f t="shared" si="35"/>
        <v>5.7758036263693081E-8</v>
      </c>
      <c r="D482">
        <f t="shared" si="33"/>
        <v>57.758036263693079</v>
      </c>
    </row>
    <row r="483" spans="1:4">
      <c r="A483">
        <f t="shared" si="32"/>
        <v>37.083333333333336</v>
      </c>
      <c r="B483">
        <f t="shared" si="34"/>
        <v>2225</v>
      </c>
      <c r="C483">
        <f t="shared" si="35"/>
        <v>5.6795491083664052E-8</v>
      </c>
      <c r="D483">
        <f t="shared" si="33"/>
        <v>56.795491083664054</v>
      </c>
    </row>
    <row r="484" spans="1:4">
      <c r="A484">
        <f t="shared" si="32"/>
        <v>37.166666666666664</v>
      </c>
      <c r="B484">
        <f t="shared" si="34"/>
        <v>2230</v>
      </c>
      <c r="C484">
        <f t="shared" si="35"/>
        <v>5.584898684414358E-8</v>
      </c>
      <c r="D484">
        <f t="shared" si="33"/>
        <v>55.848986844143582</v>
      </c>
    </row>
    <row r="485" spans="1:4">
      <c r="A485">
        <f t="shared" si="32"/>
        <v>37.25</v>
      </c>
      <c r="B485">
        <f t="shared" si="34"/>
        <v>2235</v>
      </c>
      <c r="C485">
        <f t="shared" si="35"/>
        <v>5.4918256220773557E-8</v>
      </c>
      <c r="D485">
        <f t="shared" si="33"/>
        <v>54.918256220773557</v>
      </c>
    </row>
    <row r="486" spans="1:4">
      <c r="A486">
        <f t="shared" si="32"/>
        <v>37.333333333333336</v>
      </c>
      <c r="B486">
        <f t="shared" si="34"/>
        <v>2240</v>
      </c>
      <c r="C486">
        <f t="shared" si="35"/>
        <v>5.4003036344191033E-8</v>
      </c>
      <c r="D486">
        <f t="shared" si="33"/>
        <v>54.003036344191031</v>
      </c>
    </row>
    <row r="487" spans="1:4">
      <c r="A487">
        <f t="shared" ref="A487:A518" si="36">B487/60</f>
        <v>37.416666666666664</v>
      </c>
      <c r="B487">
        <f t="shared" si="34"/>
        <v>2245</v>
      </c>
      <c r="C487">
        <f t="shared" si="35"/>
        <v>5.3103068725785201E-8</v>
      </c>
      <c r="D487">
        <f t="shared" ref="D487:D518" si="37">C487*10^9</f>
        <v>53.103068725785199</v>
      </c>
    </row>
    <row r="488" spans="1:4">
      <c r="A488">
        <f t="shared" si="36"/>
        <v>37.5</v>
      </c>
      <c r="B488">
        <f t="shared" si="34"/>
        <v>2250</v>
      </c>
      <c r="C488">
        <f t="shared" si="35"/>
        <v>5.2218099184691491E-8</v>
      </c>
      <c r="D488">
        <f t="shared" si="37"/>
        <v>52.218099184691489</v>
      </c>
    </row>
    <row r="489" spans="1:4">
      <c r="A489">
        <f t="shared" si="36"/>
        <v>37.583333333333336</v>
      </c>
      <c r="B489">
        <f t="shared" si="34"/>
        <v>2255</v>
      </c>
      <c r="C489">
        <f t="shared" si="35"/>
        <v>5.1347877776002466E-8</v>
      </c>
      <c r="D489">
        <f t="shared" si="37"/>
        <v>51.34787777600247</v>
      </c>
    </row>
    <row r="490" spans="1:4">
      <c r="A490">
        <f t="shared" si="36"/>
        <v>37.666666666666664</v>
      </c>
      <c r="B490">
        <f t="shared" ref="B490:B518" si="38">B489+$J$31/372</f>
        <v>2260</v>
      </c>
      <c r="C490">
        <f t="shared" si="35"/>
        <v>5.049215872017509E-8</v>
      </c>
      <c r="D490">
        <f t="shared" si="37"/>
        <v>50.492158720175091</v>
      </c>
    </row>
    <row r="491" spans="1:4">
      <c r="A491">
        <f t="shared" si="36"/>
        <v>37.75</v>
      </c>
      <c r="B491">
        <f t="shared" si="38"/>
        <v>2265</v>
      </c>
      <c r="C491">
        <f t="shared" si="35"/>
        <v>4.9650700333614325E-8</v>
      </c>
      <c r="D491">
        <f t="shared" si="37"/>
        <v>49.650700333614324</v>
      </c>
    </row>
    <row r="492" spans="1:4">
      <c r="A492">
        <f t="shared" si="36"/>
        <v>37.833333333333336</v>
      </c>
      <c r="B492">
        <f t="shared" si="38"/>
        <v>2270</v>
      </c>
      <c r="C492">
        <f t="shared" si="35"/>
        <v>4.8823264960413665E-8</v>
      </c>
      <c r="D492">
        <f t="shared" si="37"/>
        <v>48.823264960413667</v>
      </c>
    </row>
    <row r="493" spans="1:4">
      <c r="A493">
        <f t="shared" si="36"/>
        <v>37.916666666666664</v>
      </c>
      <c r="B493">
        <f t="shared" si="38"/>
        <v>2275</v>
      </c>
      <c r="C493">
        <f t="shared" si="35"/>
        <v>4.8009618905233159E-8</v>
      </c>
      <c r="D493">
        <f t="shared" si="37"/>
        <v>48.009618905233161</v>
      </c>
    </row>
    <row r="494" spans="1:4">
      <c r="A494">
        <f t="shared" si="36"/>
        <v>38</v>
      </c>
      <c r="B494">
        <f t="shared" si="38"/>
        <v>2280</v>
      </c>
      <c r="C494">
        <f t="shared" si="35"/>
        <v>4.7209532367296078E-8</v>
      </c>
      <c r="D494">
        <f t="shared" si="37"/>
        <v>47.209532367296077</v>
      </c>
    </row>
    <row r="495" spans="1:4">
      <c r="A495">
        <f t="shared" si="36"/>
        <v>38.083333333333336</v>
      </c>
      <c r="B495">
        <f t="shared" si="38"/>
        <v>2285</v>
      </c>
      <c r="C495">
        <f t="shared" si="35"/>
        <v>4.6422779375485487E-8</v>
      </c>
      <c r="D495">
        <f t="shared" si="37"/>
        <v>46.42277937548549</v>
      </c>
    </row>
    <row r="496" spans="1:4">
      <c r="A496">
        <f t="shared" si="36"/>
        <v>38.166666666666664</v>
      </c>
      <c r="B496">
        <f t="shared" si="38"/>
        <v>2290</v>
      </c>
      <c r="C496">
        <f t="shared" si="35"/>
        <v>4.5649137724522484E-8</v>
      </c>
      <c r="D496">
        <f t="shared" si="37"/>
        <v>45.649137724522483</v>
      </c>
    </row>
    <row r="497" spans="1:4">
      <c r="A497">
        <f t="shared" si="36"/>
        <v>38.25</v>
      </c>
      <c r="B497">
        <f t="shared" si="38"/>
        <v>2295</v>
      </c>
      <c r="C497">
        <f t="shared" si="35"/>
        <v>4.4888388912208012E-8</v>
      </c>
      <c r="D497">
        <f t="shared" si="37"/>
        <v>44.888388912208015</v>
      </c>
    </row>
    <row r="498" spans="1:4">
      <c r="A498">
        <f t="shared" si="36"/>
        <v>38.333333333333336</v>
      </c>
      <c r="B498">
        <f t="shared" si="38"/>
        <v>2300</v>
      </c>
      <c r="C498">
        <f t="shared" si="35"/>
        <v>4.4140318077710554E-8</v>
      </c>
      <c r="D498">
        <f t="shared" si="37"/>
        <v>44.140318077710553</v>
      </c>
    </row>
    <row r="499" spans="1:4">
      <c r="A499">
        <f t="shared" si="36"/>
        <v>38.416666666666664</v>
      </c>
      <c r="B499">
        <f t="shared" si="38"/>
        <v>2305</v>
      </c>
      <c r="C499">
        <f t="shared" si="35"/>
        <v>4.3404713940882307E-8</v>
      </c>
      <c r="D499">
        <f t="shared" si="37"/>
        <v>43.40471394088231</v>
      </c>
    </row>
    <row r="500" spans="1:4">
      <c r="A500">
        <f t="shared" si="36"/>
        <v>38.5</v>
      </c>
      <c r="B500">
        <f t="shared" si="38"/>
        <v>2310</v>
      </c>
      <c r="C500">
        <f t="shared" si="35"/>
        <v>4.268136874258654E-8</v>
      </c>
      <c r="D500">
        <f t="shared" si="37"/>
        <v>42.681368742586542</v>
      </c>
    </row>
    <row r="501" spans="1:4">
      <c r="A501">
        <f t="shared" si="36"/>
        <v>38.583333333333336</v>
      </c>
      <c r="B501">
        <f t="shared" si="38"/>
        <v>2315</v>
      </c>
      <c r="C501">
        <f t="shared" si="35"/>
        <v>4.1970078186019555E-8</v>
      </c>
      <c r="D501">
        <f t="shared" si="37"/>
        <v>41.970078186019556</v>
      </c>
    </row>
    <row r="502" spans="1:4">
      <c r="A502">
        <f t="shared" si="36"/>
        <v>38.666666666666664</v>
      </c>
      <c r="B502">
        <f t="shared" si="38"/>
        <v>2320</v>
      </c>
      <c r="C502">
        <f t="shared" si="35"/>
        <v>4.1270641379010432E-8</v>
      </c>
      <c r="D502">
        <f t="shared" si="37"/>
        <v>41.270641379010435</v>
      </c>
    </row>
    <row r="503" spans="1:4">
      <c r="A503">
        <f t="shared" si="36"/>
        <v>38.75</v>
      </c>
      <c r="B503">
        <f t="shared" si="38"/>
        <v>2325</v>
      </c>
      <c r="C503">
        <f t="shared" si="35"/>
        <v>4.0582860777282393E-8</v>
      </c>
      <c r="D503">
        <f t="shared" si="37"/>
        <v>40.582860777282391</v>
      </c>
    </row>
    <row r="504" spans="1:4">
      <c r="A504">
        <f t="shared" si="36"/>
        <v>38.833333333333336</v>
      </c>
      <c r="B504">
        <f t="shared" si="38"/>
        <v>2330</v>
      </c>
      <c r="C504">
        <f t="shared" si="35"/>
        <v>3.990654212865968E-8</v>
      </c>
      <c r="D504">
        <f t="shared" si="37"/>
        <v>39.90654212865968</v>
      </c>
    </row>
    <row r="505" spans="1:4">
      <c r="A505">
        <f t="shared" si="36"/>
        <v>38.916666666666664</v>
      </c>
      <c r="B505">
        <f t="shared" si="38"/>
        <v>2335</v>
      </c>
      <c r="C505">
        <f t="shared" si="35"/>
        <v>3.9241494418204325E-8</v>
      </c>
      <c r="D505">
        <f t="shared" si="37"/>
        <v>39.241494418204326</v>
      </c>
    </row>
    <row r="506" spans="1:4">
      <c r="A506">
        <f t="shared" si="36"/>
        <v>39</v>
      </c>
      <c r="B506">
        <f t="shared" si="38"/>
        <v>2340</v>
      </c>
      <c r="C506">
        <f t="shared" si="35"/>
        <v>3.8587529814267086E-8</v>
      </c>
      <c r="D506">
        <f t="shared" si="37"/>
        <v>38.587529814267086</v>
      </c>
    </row>
    <row r="507" spans="1:4">
      <c r="A507">
        <f t="shared" si="36"/>
        <v>39.083333333333336</v>
      </c>
      <c r="B507">
        <f t="shared" si="38"/>
        <v>2345</v>
      </c>
      <c r="C507">
        <f t="shared" si="35"/>
        <v>3.7944463615437593E-8</v>
      </c>
      <c r="D507">
        <f t="shared" si="37"/>
        <v>37.944463615437591</v>
      </c>
    </row>
    <row r="508" spans="1:4">
      <c r="A508">
        <f t="shared" si="36"/>
        <v>39.166666666666664</v>
      </c>
      <c r="B508">
        <f t="shared" si="38"/>
        <v>2350</v>
      </c>
      <c r="C508">
        <f t="shared" si="35"/>
        <v>3.7312114198378465E-8</v>
      </c>
      <c r="D508">
        <f t="shared" si="37"/>
        <v>37.312114198378467</v>
      </c>
    </row>
    <row r="509" spans="1:4">
      <c r="A509">
        <f t="shared" si="36"/>
        <v>39.25</v>
      </c>
      <c r="B509">
        <f t="shared" si="38"/>
        <v>2355</v>
      </c>
      <c r="C509">
        <f t="shared" si="35"/>
        <v>3.6690302966528825E-8</v>
      </c>
      <c r="D509">
        <f t="shared" si="37"/>
        <v>36.690302966528826</v>
      </c>
    </row>
    <row r="510" spans="1:4">
      <c r="A510">
        <f t="shared" si="36"/>
        <v>39.333333333333336</v>
      </c>
      <c r="B510">
        <f t="shared" si="38"/>
        <v>2360</v>
      </c>
      <c r="C510">
        <f t="shared" si="35"/>
        <v>3.6078854299662762E-8</v>
      </c>
      <c r="D510">
        <f t="shared" si="37"/>
        <v>36.078854299662758</v>
      </c>
    </row>
    <row r="511" spans="1:4">
      <c r="A511">
        <f t="shared" si="36"/>
        <v>39.416666666666664</v>
      </c>
      <c r="B511">
        <f t="shared" si="38"/>
        <v>2365</v>
      </c>
      <c r="C511">
        <f t="shared" si="35"/>
        <v>3.5477595504288174E-8</v>
      </c>
      <c r="D511">
        <f t="shared" si="37"/>
        <v>35.477595504288175</v>
      </c>
    </row>
    <row r="512" spans="1:4">
      <c r="A512">
        <f t="shared" si="36"/>
        <v>39.5</v>
      </c>
      <c r="B512">
        <f t="shared" si="38"/>
        <v>2370</v>
      </c>
      <c r="C512">
        <f t="shared" si="35"/>
        <v>3.4886356764872472E-8</v>
      </c>
      <c r="D512">
        <f t="shared" si="37"/>
        <v>34.886356764872474</v>
      </c>
    </row>
    <row r="513" spans="1:4">
      <c r="A513">
        <f t="shared" si="36"/>
        <v>39.583333333333336</v>
      </c>
      <c r="B513">
        <f t="shared" si="38"/>
        <v>2375</v>
      </c>
      <c r="C513">
        <f t="shared" si="35"/>
        <v>3.4304971095880995E-8</v>
      </c>
      <c r="D513">
        <f t="shared" si="37"/>
        <v>34.304971095880994</v>
      </c>
    </row>
    <row r="514" spans="1:4">
      <c r="A514">
        <f t="shared" si="36"/>
        <v>39.666666666666664</v>
      </c>
      <c r="B514">
        <f t="shared" si="38"/>
        <v>2380</v>
      </c>
      <c r="C514">
        <f t="shared" si="35"/>
        <v>3.3733274294614718E-8</v>
      </c>
      <c r="D514">
        <f t="shared" si="37"/>
        <v>33.733274294614716</v>
      </c>
    </row>
    <row r="515" spans="1:4">
      <c r="A515">
        <f t="shared" si="36"/>
        <v>39.75</v>
      </c>
      <c r="B515">
        <f t="shared" si="38"/>
        <v>2385</v>
      </c>
      <c r="C515">
        <f t="shared" si="35"/>
        <v>3.3171104894833908E-8</v>
      </c>
      <c r="D515">
        <f t="shared" si="37"/>
        <v>33.17110489483391</v>
      </c>
    </row>
    <row r="516" spans="1:4">
      <c r="A516">
        <f t="shared" si="36"/>
        <v>39.833333333333336</v>
      </c>
      <c r="B516">
        <f t="shared" si="38"/>
        <v>2390</v>
      </c>
      <c r="C516">
        <f t="shared" si="35"/>
        <v>3.2618304121154721E-8</v>
      </c>
      <c r="D516">
        <f t="shared" si="37"/>
        <v>32.618304121154722</v>
      </c>
    </row>
    <row r="517" spans="1:4">
      <c r="A517">
        <f t="shared" si="36"/>
        <v>39.916666666666664</v>
      </c>
      <c r="B517">
        <f t="shared" si="38"/>
        <v>2395</v>
      </c>
      <c r="C517">
        <f t="shared" si="35"/>
        <v>3.2074715844205729E-8</v>
      </c>
      <c r="D517">
        <f t="shared" si="37"/>
        <v>32.074715844205727</v>
      </c>
    </row>
    <row r="518" spans="1:4">
      <c r="A518">
        <f t="shared" si="36"/>
        <v>40</v>
      </c>
      <c r="B518" s="16">
        <f t="shared" si="38"/>
        <v>2400</v>
      </c>
      <c r="C518">
        <f t="shared" si="35"/>
        <v>3.1540186536531742E-8</v>
      </c>
      <c r="D518">
        <f t="shared" si="37"/>
        <v>31.540186536531742</v>
      </c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Tabelle5"/>
  <dimension ref="A1:DO518"/>
  <sheetViews>
    <sheetView zoomScale="139" zoomScaleNormal="139" workbookViewId="0">
      <selection activeCell="C13" sqref="C13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6" max="7" width="12.125" bestFit="1" customWidth="1"/>
    <col min="8" max="8" width="14.375" customWidth="1"/>
    <col min="9" max="9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  <c r="I7" t="s">
        <v>22</v>
      </c>
    </row>
    <row r="8" spans="1:119">
      <c r="A8" s="4"/>
      <c r="B8" s="5"/>
      <c r="C8" s="5"/>
      <c r="D8" s="5"/>
      <c r="E8" s="5"/>
      <c r="F8" s="5"/>
      <c r="G8" s="6"/>
      <c r="I8" t="s">
        <v>23</v>
      </c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470</v>
      </c>
      <c r="C11" s="13" t="s">
        <v>3</v>
      </c>
      <c r="D11">
        <v>470</v>
      </c>
      <c r="E11">
        <v>470</v>
      </c>
      <c r="F11">
        <v>470</v>
      </c>
      <c r="G11">
        <v>470</v>
      </c>
      <c r="H11">
        <v>470</v>
      </c>
      <c r="I11">
        <v>470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 t="s">
        <v>4</v>
      </c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1/144</f>
        <v>6.9444444444444441E-3</v>
      </c>
      <c r="C13" s="21" t="s">
        <v>30</v>
      </c>
      <c r="D13" s="13">
        <f t="shared" ref="D13:I13" si="0">1/144</f>
        <v>6.9444444444444441E-3</v>
      </c>
      <c r="E13" s="13">
        <f t="shared" si="0"/>
        <v>6.9444444444444441E-3</v>
      </c>
      <c r="F13" s="13">
        <f t="shared" si="0"/>
        <v>6.9444444444444441E-3</v>
      </c>
      <c r="G13" s="13">
        <f t="shared" si="0"/>
        <v>6.9444444444444441E-3</v>
      </c>
      <c r="H13" s="13">
        <f t="shared" si="0"/>
        <v>6.9444444444444441E-3</v>
      </c>
      <c r="I13" s="13">
        <f t="shared" si="0"/>
        <v>6.9444444444444441E-3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 t="s">
        <v>5</v>
      </c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 t="s">
        <v>6</v>
      </c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 ht="23.25">
      <c r="A16" t="s">
        <v>1</v>
      </c>
      <c r="B16" s="13">
        <v>0.9</v>
      </c>
      <c r="C16" s="14" t="s">
        <v>27</v>
      </c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 t="s">
        <v>5</v>
      </c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 t="s">
        <v>5</v>
      </c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 t="s">
        <v>5</v>
      </c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 ht="23.25">
      <c r="A20" s="15" t="s">
        <v>2</v>
      </c>
      <c r="B20">
        <f>1.37*10^-10</f>
        <v>1.3700000000000002E-10</v>
      </c>
      <c r="C20" s="14" t="s">
        <v>9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10</v>
      </c>
      <c r="B21" s="13">
        <v>0</v>
      </c>
      <c r="C21" s="13" t="s">
        <v>8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13">
        <v>0</v>
      </c>
      <c r="C22" s="13" t="s">
        <v>7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10</v>
      </c>
      <c r="B23" s="13">
        <v>0</v>
      </c>
      <c r="C23" s="13" t="s">
        <v>7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13">
        <v>0</v>
      </c>
      <c r="C24" s="13" t="s">
        <v>7</v>
      </c>
      <c r="I24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 s="13">
        <f>2*10^-10</f>
        <v>2.0000000000000001E-10</v>
      </c>
      <c r="C25" s="13" t="s">
        <v>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10</v>
      </c>
      <c r="B26">
        <f>2*10^-10</f>
        <v>2.0000000000000001E-10</v>
      </c>
      <c r="C26" s="13" t="s">
        <v>5</v>
      </c>
      <c r="D26">
        <f>- 1.6666666666667*10^-12</f>
        <v>-1.6666666666667001E-12</v>
      </c>
      <c r="E26">
        <v>0</v>
      </c>
      <c r="F26">
        <v>0</v>
      </c>
      <c r="G26">
        <v>0</v>
      </c>
      <c r="H26">
        <v>0</v>
      </c>
      <c r="I26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13">
        <v>0</v>
      </c>
      <c r="C27" s="13" t="s">
        <v>5</v>
      </c>
      <c r="D27">
        <v>0</v>
      </c>
      <c r="E27">
        <v>0</v>
      </c>
      <c r="F27">
        <v>0</v>
      </c>
      <c r="G27">
        <f>1*10^-5</f>
        <v>1.0000000000000001E-5</v>
      </c>
      <c r="H27">
        <v>0</v>
      </c>
      <c r="I27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10</v>
      </c>
      <c r="B28" s="13">
        <v>0</v>
      </c>
      <c r="C28" s="13" t="s">
        <v>5</v>
      </c>
      <c r="D28">
        <v>0</v>
      </c>
      <c r="E28">
        <v>0</v>
      </c>
      <c r="F28">
        <f>5.55555555555555*10^-8</f>
        <v>5.5555555555555502E-8</v>
      </c>
      <c r="G28">
        <v>0</v>
      </c>
      <c r="H28">
        <f>-5.55555555555555*10^-8</f>
        <v>-5.5555555555555502E-8</v>
      </c>
      <c r="I28" s="13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24</v>
      </c>
      <c r="B30" s="22">
        <v>0</v>
      </c>
      <c r="C30" s="11"/>
      <c r="D30" s="22">
        <v>1</v>
      </c>
      <c r="E30" s="22">
        <v>2</v>
      </c>
      <c r="F30" s="22">
        <v>3</v>
      </c>
      <c r="G30" s="22">
        <v>4</v>
      </c>
      <c r="H30" s="22">
        <v>5</v>
      </c>
      <c r="I30" s="22">
        <v>6</v>
      </c>
      <c r="J30" s="22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13</v>
      </c>
      <c r="B31">
        <v>0</v>
      </c>
      <c r="D31">
        <v>600</v>
      </c>
      <c r="E31">
        <v>720</v>
      </c>
      <c r="F31">
        <v>1020</v>
      </c>
      <c r="G31">
        <v>1200</v>
      </c>
      <c r="H31">
        <v>1380</v>
      </c>
      <c r="I31">
        <v>1560</v>
      </c>
      <c r="J31">
        <v>1860</v>
      </c>
    </row>
    <row r="32" spans="1:119">
      <c r="A32" s="10" t="s">
        <v>14</v>
      </c>
      <c r="B32">
        <f>B13*(1+B14-B12*B18*B16*B15)</f>
        <v>4.2013888888888882E-3</v>
      </c>
      <c r="D32">
        <f>D13*(1+D14-D12*D18*D16*D15)</f>
        <v>4.2013888888888882E-3</v>
      </c>
      <c r="E32">
        <f t="shared" ref="E32:I32" si="1">E13*(1+E14-E12*E18*E16*E15)</f>
        <v>4.2013888888888882E-3</v>
      </c>
      <c r="F32">
        <f t="shared" si="1"/>
        <v>4.2013888888888882E-3</v>
      </c>
      <c r="G32">
        <f t="shared" si="1"/>
        <v>4.2013888888888882E-3</v>
      </c>
      <c r="H32">
        <f t="shared" si="1"/>
        <v>4.2013888888888882E-3</v>
      </c>
      <c r="I32">
        <f t="shared" si="1"/>
        <v>4.2013888888888882E-3</v>
      </c>
    </row>
    <row r="33" spans="1:9">
      <c r="A33" s="10" t="s">
        <v>11</v>
      </c>
      <c r="B33">
        <f>1/B11*(B20+B22*B24*B15+(1-B12)*(B25+B27)*B19*B17*B15)</f>
        <v>4.6382978723404258E-13</v>
      </c>
      <c r="D33">
        <f t="shared" ref="D33:I33" si="2">1/D11*(D20+D22*D24*D15+(1-D12)*(D25+D27)*D19*D17*D15)</f>
        <v>0</v>
      </c>
      <c r="E33">
        <f t="shared" si="2"/>
        <v>0</v>
      </c>
      <c r="F33">
        <f t="shared" si="2"/>
        <v>0</v>
      </c>
      <c r="G33">
        <f t="shared" si="2"/>
        <v>8.6170212765957456E-9</v>
      </c>
      <c r="H33">
        <f t="shared" si="2"/>
        <v>0</v>
      </c>
      <c r="I33">
        <f t="shared" si="2"/>
        <v>0</v>
      </c>
    </row>
    <row r="34" spans="1:9">
      <c r="A34" s="10" t="s">
        <v>12</v>
      </c>
      <c r="B34">
        <f>1/B11*(B21+B23*B24*B15+(1-B12)*(B26+B28)*B19*B17*B15)</f>
        <v>1.7234042553191492E-13</v>
      </c>
      <c r="D34">
        <f t="shared" ref="D34:I34" si="3">1/D11*(D21+D23*D24*D15+(1-D12)*(D26+D28)*D19*D17*D15)</f>
        <v>-1.4361702127659863E-15</v>
      </c>
      <c r="E34">
        <f t="shared" si="3"/>
        <v>0</v>
      </c>
      <c r="F34">
        <f t="shared" si="3"/>
        <v>4.7872340425531872E-11</v>
      </c>
      <c r="G34">
        <f t="shared" si="3"/>
        <v>0</v>
      </c>
      <c r="H34">
        <f t="shared" si="3"/>
        <v>-4.7872340425531872E-11</v>
      </c>
      <c r="I34">
        <f t="shared" si="3"/>
        <v>0</v>
      </c>
    </row>
    <row r="35" spans="1:9" ht="23.25">
      <c r="A35" s="10" t="s">
        <v>15</v>
      </c>
      <c r="B35">
        <f>0.1*10^-9</f>
        <v>1.0000000000000002E-10</v>
      </c>
      <c r="C35" s="14" t="s">
        <v>16</v>
      </c>
      <c r="D35">
        <f>C158</f>
        <v>1.5742983553502016E-8</v>
      </c>
      <c r="E35">
        <f>C182</f>
        <v>9.500097795226983E-9</v>
      </c>
      <c r="F35">
        <f>C242</f>
        <v>2.6936184168971633E-9</v>
      </c>
      <c r="G35">
        <f>C278</f>
        <v>6.1330387336237148E-7</v>
      </c>
      <c r="H35">
        <f>C314</f>
        <v>1.3761082456114282E-6</v>
      </c>
      <c r="I35">
        <f>C350</f>
        <v>3.3938080030919212E-8</v>
      </c>
    </row>
    <row r="36" spans="1:9">
      <c r="A36" s="10" t="s">
        <v>19</v>
      </c>
      <c r="B36">
        <f>B35-(1/B32)*(B33-B34/B32)</f>
        <v>9.7530078895320233E-9</v>
      </c>
      <c r="D36">
        <f>D35-(1/D32)*(D33-D34/D32)</f>
        <v>1.5661621828122834E-8</v>
      </c>
      <c r="E36">
        <f t="shared" ref="E36:H36" si="4">E35-(1/E32)*(E33-E34/E32)</f>
        <v>9.500097795226983E-9</v>
      </c>
      <c r="F36">
        <f t="shared" si="4"/>
        <v>2.7147511310562778E-6</v>
      </c>
      <c r="G36">
        <f t="shared" si="4"/>
        <v>-1.4376896205711618E-6</v>
      </c>
      <c r="H36">
        <f t="shared" si="4"/>
        <v>-1.3359492670279524E-6</v>
      </c>
      <c r="I36">
        <f>I35-(1/I32)*(I33-I34/I32)</f>
        <v>3.3938080030919212E-8</v>
      </c>
    </row>
    <row r="37" spans="1:9">
      <c r="A37" s="17" t="s">
        <v>20</v>
      </c>
      <c r="B37" s="17" t="s">
        <v>17</v>
      </c>
      <c r="C37" s="17" t="s">
        <v>18</v>
      </c>
      <c r="D37" s="17" t="s">
        <v>21</v>
      </c>
    </row>
    <row r="38" spans="1:9">
      <c r="A38">
        <f>B38/60</f>
        <v>0</v>
      </c>
      <c r="B38" s="16">
        <v>0</v>
      </c>
      <c r="C38" s="16">
        <f>B35</f>
        <v>1.0000000000000002E-10</v>
      </c>
      <c r="D38">
        <f>C38*10^9</f>
        <v>0.10000000000000002</v>
      </c>
    </row>
    <row r="39" spans="1:9">
      <c r="A39">
        <f t="shared" ref="A39:A102" si="5">B39/60</f>
        <v>8.3333333333333329E-2</v>
      </c>
      <c r="B39">
        <f>B38+J31/372</f>
        <v>5</v>
      </c>
      <c r="C39">
        <f>$B$36*EXP(-$B$32*B39)+(1/$B$32)*($B$33+$B$34*(B39-1/$B$32))</f>
        <v>1.0235542537882663E-10</v>
      </c>
      <c r="D39">
        <f t="shared" ref="D39:D102" si="6">C39*10^9</f>
        <v>0.10235542537882664</v>
      </c>
    </row>
    <row r="40" spans="1:9">
      <c r="A40">
        <f t="shared" si="5"/>
        <v>0.16666666666666666</v>
      </c>
      <c r="B40">
        <f>B39+$J$31/372</f>
        <v>10</v>
      </c>
      <c r="C40">
        <f t="shared" ref="C40:C103" si="7">$B$36*EXP(-$B$32*B40)+(1/$B$32)*($B$33+$B$34*(B40-1/$B$32))</f>
        <v>1.089254581065236E-10</v>
      </c>
      <c r="D40">
        <f t="shared" si="6"/>
        <v>0.1089254581065236</v>
      </c>
    </row>
    <row r="41" spans="1:9">
      <c r="A41">
        <f t="shared" si="5"/>
        <v>0.25</v>
      </c>
      <c r="B41">
        <f>B40+$J$31/372</f>
        <v>15</v>
      </c>
      <c r="C41">
        <f t="shared" si="7"/>
        <v>1.1962248561866353E-10</v>
      </c>
      <c r="D41">
        <f t="shared" si="6"/>
        <v>0.11962248561866352</v>
      </c>
    </row>
    <row r="42" spans="1:9">
      <c r="A42">
        <f t="shared" si="5"/>
        <v>0.33333333333333331</v>
      </c>
      <c r="B42">
        <f t="shared" ref="B42:B105" si="8">B41+$J$31/372</f>
        <v>20</v>
      </c>
      <c r="C42">
        <f t="shared" si="7"/>
        <v>1.3436071662639541E-10</v>
      </c>
      <c r="D42">
        <f t="shared" si="6"/>
        <v>0.1343607166263954</v>
      </c>
    </row>
    <row r="43" spans="1:9">
      <c r="A43">
        <f t="shared" si="5"/>
        <v>0.41666666666666669</v>
      </c>
      <c r="B43">
        <f t="shared" si="8"/>
        <v>25</v>
      </c>
      <c r="C43">
        <f>$B$36*EXP(-$B$32*B43)+(1/$B$32)*($B$33+$B$34*(B43-1/$B$32))</f>
        <v>1.5305614325607949E-10</v>
      </c>
      <c r="D43">
        <f t="shared" si="6"/>
        <v>0.1530561432560795</v>
      </c>
    </row>
    <row r="44" spans="1:9">
      <c r="A44">
        <f t="shared" si="5"/>
        <v>0.5</v>
      </c>
      <c r="B44">
        <f t="shared" si="8"/>
        <v>30</v>
      </c>
      <c r="C44">
        <f t="shared" si="7"/>
        <v>1.7562650397592578E-10</v>
      </c>
      <c r="D44">
        <f t="shared" si="6"/>
        <v>0.17562650397592577</v>
      </c>
    </row>
    <row r="45" spans="1:9">
      <c r="A45">
        <f t="shared" si="5"/>
        <v>0.58333333333333337</v>
      </c>
      <c r="B45">
        <f t="shared" si="8"/>
        <v>35</v>
      </c>
      <c r="C45">
        <f t="shared" si="7"/>
        <v>2.0199124729335133E-10</v>
      </c>
      <c r="D45">
        <f t="shared" si="6"/>
        <v>0.20199124729335133</v>
      </c>
    </row>
    <row r="46" spans="1:9">
      <c r="A46">
        <f t="shared" si="5"/>
        <v>0.66666666666666663</v>
      </c>
      <c r="B46">
        <f t="shared" si="8"/>
        <v>40</v>
      </c>
      <c r="C46">
        <f t="shared" si="7"/>
        <v>2.3207149620694476E-10</v>
      </c>
      <c r="D46">
        <f t="shared" si="6"/>
        <v>0.23207149620694476</v>
      </c>
    </row>
    <row r="47" spans="1:9">
      <c r="A47">
        <f t="shared" si="5"/>
        <v>0.75</v>
      </c>
      <c r="B47">
        <f t="shared" si="8"/>
        <v>45</v>
      </c>
      <c r="C47">
        <f t="shared" si="7"/>
        <v>2.657900133974289E-10</v>
      </c>
      <c r="D47">
        <f t="shared" si="6"/>
        <v>0.26579001339742891</v>
      </c>
    </row>
    <row r="48" spans="1:9">
      <c r="A48">
        <f t="shared" si="5"/>
        <v>0.83333333333333337</v>
      </c>
      <c r="B48">
        <f t="shared" si="8"/>
        <v>50</v>
      </c>
      <c r="C48">
        <f t="shared" si="7"/>
        <v>3.0307116714221952E-10</v>
      </c>
      <c r="D48">
        <f t="shared" si="6"/>
        <v>0.30307116714221954</v>
      </c>
    </row>
    <row r="49" spans="1:4">
      <c r="A49">
        <f t="shared" si="5"/>
        <v>0.91666666666666663</v>
      </c>
      <c r="B49">
        <f t="shared" si="8"/>
        <v>55</v>
      </c>
      <c r="C49">
        <f t="shared" si="7"/>
        <v>3.4384089793854204E-10</v>
      </c>
      <c r="D49">
        <f t="shared" si="6"/>
        <v>0.34384089793854206</v>
      </c>
    </row>
    <row r="50" spans="1:4">
      <c r="A50">
        <f t="shared" si="5"/>
        <v>1</v>
      </c>
      <c r="B50">
        <f t="shared" si="8"/>
        <v>60</v>
      </c>
      <c r="C50">
        <f t="shared" si="7"/>
        <v>3.8802668582038488E-10</v>
      </c>
      <c r="D50">
        <f t="shared" si="6"/>
        <v>0.38802668582038485</v>
      </c>
    </row>
    <row r="51" spans="1:4">
      <c r="A51">
        <f t="shared" si="5"/>
        <v>1.0833333333333333</v>
      </c>
      <c r="B51">
        <f t="shared" si="8"/>
        <v>65</v>
      </c>
      <c r="C51">
        <f t="shared" si="7"/>
        <v>4.355575183548633E-10</v>
      </c>
      <c r="D51">
        <f t="shared" si="6"/>
        <v>0.43555751835486328</v>
      </c>
    </row>
    <row r="52" spans="1:4">
      <c r="A52">
        <f t="shared" si="5"/>
        <v>1.1666666666666667</v>
      </c>
      <c r="B52">
        <f t="shared" si="8"/>
        <v>70</v>
      </c>
      <c r="C52">
        <f t="shared" si="7"/>
        <v>4.8636385930386981E-10</v>
      </c>
      <c r="D52">
        <f t="shared" si="6"/>
        <v>0.48636385930386983</v>
      </c>
    </row>
    <row r="53" spans="1:4">
      <c r="A53">
        <f t="shared" si="5"/>
        <v>1.25</v>
      </c>
      <c r="B53">
        <f t="shared" si="8"/>
        <v>75</v>
      </c>
      <c r="C53">
        <f t="shared" si="7"/>
        <v>5.4037761793717895E-10</v>
      </c>
      <c r="D53">
        <f t="shared" si="6"/>
        <v>0.54037761793717898</v>
      </c>
    </row>
    <row r="54" spans="1:4">
      <c r="A54">
        <f t="shared" si="5"/>
        <v>1.3333333333333333</v>
      </c>
      <c r="B54">
        <f t="shared" si="8"/>
        <v>80</v>
      </c>
      <c r="C54">
        <f t="shared" si="7"/>
        <v>5.9753211898346289E-10</v>
      </c>
      <c r="D54">
        <f t="shared" si="6"/>
        <v>0.59753211898346292</v>
      </c>
    </row>
    <row r="55" spans="1:4">
      <c r="A55">
        <f t="shared" si="5"/>
        <v>1.4166666666666667</v>
      </c>
      <c r="B55">
        <f t="shared" si="8"/>
        <v>85</v>
      </c>
      <c r="C55">
        <f t="shared" si="7"/>
        <v>6.5776207320597248E-10</v>
      </c>
      <c r="D55">
        <f t="shared" si="6"/>
        <v>0.65776207320597246</v>
      </c>
    </row>
    <row r="56" spans="1:4">
      <c r="A56">
        <f t="shared" si="5"/>
        <v>1.5</v>
      </c>
      <c r="B56">
        <f t="shared" si="8"/>
        <v>90</v>
      </c>
      <c r="C56">
        <f t="shared" si="7"/>
        <v>7.2100354858987356E-10</v>
      </c>
      <c r="D56">
        <f t="shared" si="6"/>
        <v>0.72100354858987359</v>
      </c>
    </row>
    <row r="57" spans="1:4">
      <c r="A57">
        <f t="shared" si="5"/>
        <v>1.5833333333333333</v>
      </c>
      <c r="B57">
        <f t="shared" si="8"/>
        <v>95</v>
      </c>
      <c r="C57">
        <f t="shared" si="7"/>
        <v>7.8719394212854398E-10</v>
      </c>
      <c r="D57">
        <f t="shared" si="6"/>
        <v>0.78719394212854399</v>
      </c>
    </row>
    <row r="58" spans="1:4">
      <c r="A58">
        <f t="shared" si="5"/>
        <v>1.6666666666666667</v>
      </c>
      <c r="B58">
        <f t="shared" si="8"/>
        <v>100</v>
      </c>
      <c r="C58">
        <f t="shared" si="7"/>
        <v>8.5627195219636324E-10</v>
      </c>
      <c r="D58">
        <f t="shared" si="6"/>
        <v>0.85627195219636321</v>
      </c>
    </row>
    <row r="59" spans="1:4">
      <c r="A59">
        <f t="shared" si="5"/>
        <v>1.75</v>
      </c>
      <c r="B59">
        <f t="shared" si="8"/>
        <v>105</v>
      </c>
      <c r="C59">
        <f t="shared" si="7"/>
        <v>9.2817755149582507E-10</v>
      </c>
      <c r="D59">
        <f t="shared" si="6"/>
        <v>0.92817755149582504</v>
      </c>
    </row>
    <row r="60" spans="1:4">
      <c r="A60">
        <f t="shared" si="5"/>
        <v>1.8333333333333333</v>
      </c>
      <c r="B60">
        <f t="shared" si="8"/>
        <v>110</v>
      </c>
      <c r="C60">
        <f t="shared" si="7"/>
        <v>1.0028519605670114E-9</v>
      </c>
      <c r="D60">
        <f t="shared" si="6"/>
        <v>1.0028519605670114</v>
      </c>
    </row>
    <row r="61" spans="1:4">
      <c r="A61">
        <f t="shared" si="5"/>
        <v>1.9166666666666667</v>
      </c>
      <c r="B61">
        <f t="shared" si="8"/>
        <v>115</v>
      </c>
      <c r="C61">
        <f t="shared" si="7"/>
        <v>1.0802376218477525E-9</v>
      </c>
      <c r="D61">
        <f t="shared" si="6"/>
        <v>1.0802376218477525</v>
      </c>
    </row>
    <row r="62" spans="1:4">
      <c r="A62">
        <f t="shared" si="5"/>
        <v>2</v>
      </c>
      <c r="B62">
        <f t="shared" si="8"/>
        <v>120</v>
      </c>
      <c r="C62">
        <f t="shared" si="7"/>
        <v>1.1602781742730082E-9</v>
      </c>
      <c r="D62">
        <f t="shared" si="6"/>
        <v>1.1602781742730082</v>
      </c>
    </row>
    <row r="63" spans="1:4">
      <c r="A63">
        <f t="shared" si="5"/>
        <v>2.0833333333333335</v>
      </c>
      <c r="B63">
        <f t="shared" si="8"/>
        <v>125</v>
      </c>
      <c r="C63">
        <f t="shared" si="7"/>
        <v>1.2429184284022964E-9</v>
      </c>
      <c r="D63">
        <f t="shared" si="6"/>
        <v>1.2429184284022965</v>
      </c>
    </row>
    <row r="64" spans="1:4">
      <c r="A64">
        <f t="shared" si="5"/>
        <v>2.1666666666666665</v>
      </c>
      <c r="B64">
        <f t="shared" si="8"/>
        <v>130</v>
      </c>
      <c r="C64">
        <f t="shared" si="7"/>
        <v>1.3281043420641414E-9</v>
      </c>
      <c r="D64">
        <f t="shared" si="6"/>
        <v>1.3281043420641414</v>
      </c>
    </row>
    <row r="65" spans="1:4">
      <c r="A65">
        <f t="shared" si="5"/>
        <v>2.25</v>
      </c>
      <c r="B65">
        <f t="shared" si="8"/>
        <v>135</v>
      </c>
      <c r="C65">
        <f t="shared" si="7"/>
        <v>1.4157829965068464E-9</v>
      </c>
      <c r="D65">
        <f t="shared" si="6"/>
        <v>1.4157829965068465</v>
      </c>
    </row>
    <row r="66" spans="1:4">
      <c r="A66">
        <f t="shared" si="5"/>
        <v>2.3333333333333335</v>
      </c>
      <c r="B66">
        <f t="shared" si="8"/>
        <v>140</v>
      </c>
      <c r="C66">
        <f t="shared" si="7"/>
        <v>1.505902573045016E-9</v>
      </c>
      <c r="D66">
        <f t="shared" si="6"/>
        <v>1.505902573045016</v>
      </c>
    </row>
    <row r="67" spans="1:4">
      <c r="A67">
        <f t="shared" si="5"/>
        <v>2.4166666666666665</v>
      </c>
      <c r="B67">
        <f t="shared" si="8"/>
        <v>145</v>
      </c>
      <c r="C67">
        <f t="shared" si="7"/>
        <v>1.5984123301915679E-9</v>
      </c>
      <c r="D67">
        <f t="shared" si="6"/>
        <v>1.5984123301915678</v>
      </c>
    </row>
    <row r="68" spans="1:4">
      <c r="A68">
        <f t="shared" si="5"/>
        <v>2.5</v>
      </c>
      <c r="B68">
        <f t="shared" si="8"/>
        <v>150</v>
      </c>
      <c r="C68">
        <f t="shared" si="7"/>
        <v>1.6932625812651069E-9</v>
      </c>
      <c r="D68">
        <f t="shared" si="6"/>
        <v>1.693262581265107</v>
      </c>
    </row>
    <row r="69" spans="1:4">
      <c r="A69">
        <f t="shared" si="5"/>
        <v>2.5833333333333335</v>
      </c>
      <c r="B69">
        <f t="shared" si="8"/>
        <v>155</v>
      </c>
      <c r="C69">
        <f t="shared" si="7"/>
        <v>1.7904046724628011E-9</v>
      </c>
      <c r="D69">
        <f t="shared" si="6"/>
        <v>1.7904046724628011</v>
      </c>
    </row>
    <row r="70" spans="1:4">
      <c r="A70">
        <f t="shared" si="5"/>
        <v>2.6666666666666665</v>
      </c>
      <c r="B70">
        <f t="shared" si="8"/>
        <v>160</v>
      </c>
      <c r="C70">
        <f t="shared" si="7"/>
        <v>1.8897909613890671E-9</v>
      </c>
      <c r="D70">
        <f t="shared" si="6"/>
        <v>1.8897909613890671</v>
      </c>
    </row>
    <row r="71" spans="1:4">
      <c r="A71">
        <f t="shared" si="5"/>
        <v>2.75</v>
      </c>
      <c r="B71">
        <f t="shared" si="8"/>
        <v>165</v>
      </c>
      <c r="C71">
        <f t="shared" si="7"/>
        <v>1.991374796030609E-9</v>
      </c>
      <c r="D71">
        <f t="shared" si="6"/>
        <v>1.991374796030609</v>
      </c>
    </row>
    <row r="72" spans="1:4">
      <c r="A72">
        <f t="shared" si="5"/>
        <v>2.8333333333333335</v>
      </c>
      <c r="B72">
        <f t="shared" si="8"/>
        <v>170</v>
      </c>
      <c r="C72">
        <f t="shared" si="7"/>
        <v>2.0951104941685069E-9</v>
      </c>
      <c r="D72">
        <f t="shared" si="6"/>
        <v>2.095110494168507</v>
      </c>
    </row>
    <row r="73" spans="1:4">
      <c r="A73">
        <f t="shared" si="5"/>
        <v>2.9166666666666665</v>
      </c>
      <c r="B73">
        <f t="shared" si="8"/>
        <v>175</v>
      </c>
      <c r="C73">
        <f t="shared" si="7"/>
        <v>2.2009533232182982E-9</v>
      </c>
      <c r="D73">
        <f t="shared" si="6"/>
        <v>2.2009533232182981</v>
      </c>
    </row>
    <row r="74" spans="1:4">
      <c r="A74">
        <f t="shared" si="5"/>
        <v>3</v>
      </c>
      <c r="B74">
        <f t="shared" si="8"/>
        <v>180</v>
      </c>
      <c r="C74">
        <f t="shared" si="7"/>
        <v>2.3088594804891284E-9</v>
      </c>
      <c r="D74">
        <f t="shared" si="6"/>
        <v>2.3088594804891285</v>
      </c>
    </row>
    <row r="75" spans="1:4">
      <c r="A75">
        <f t="shared" si="5"/>
        <v>3.0833333333333335</v>
      </c>
      <c r="B75">
        <f t="shared" si="8"/>
        <v>185</v>
      </c>
      <c r="C75">
        <f t="shared" si="7"/>
        <v>2.4187860738532746E-9</v>
      </c>
      <c r="D75">
        <f t="shared" si="6"/>
        <v>2.4187860738532745</v>
      </c>
    </row>
    <row r="76" spans="1:4">
      <c r="A76">
        <f t="shared" si="5"/>
        <v>3.1666666666666665</v>
      </c>
      <c r="B76">
        <f t="shared" si="8"/>
        <v>190</v>
      </c>
      <c r="C76">
        <f t="shared" si="7"/>
        <v>2.5306911028175149E-9</v>
      </c>
      <c r="D76">
        <f t="shared" si="6"/>
        <v>2.530691102817515</v>
      </c>
    </row>
    <row r="77" spans="1:4">
      <c r="A77">
        <f t="shared" si="5"/>
        <v>3.25</v>
      </c>
      <c r="B77">
        <f t="shared" si="8"/>
        <v>195</v>
      </c>
      <c r="C77">
        <f t="shared" si="7"/>
        <v>2.6445334399879689E-9</v>
      </c>
      <c r="D77">
        <f t="shared" si="6"/>
        <v>2.6445334399879687</v>
      </c>
    </row>
    <row r="78" spans="1:4">
      <c r="A78">
        <f t="shared" si="5"/>
        <v>3.3333333333333335</v>
      </c>
      <c r="B78">
        <f t="shared" si="8"/>
        <v>200</v>
      </c>
      <c r="C78">
        <f t="shared" si="7"/>
        <v>2.7602728129202597E-9</v>
      </c>
      <c r="D78">
        <f t="shared" si="6"/>
        <v>2.7602728129202596</v>
      </c>
    </row>
    <row r="79" spans="1:4">
      <c r="A79">
        <f t="shared" si="5"/>
        <v>3.4166666666666665</v>
      </c>
      <c r="B79">
        <f t="shared" si="8"/>
        <v>205</v>
      </c>
      <c r="C79">
        <f t="shared" si="7"/>
        <v>2.8778697863469589E-9</v>
      </c>
      <c r="D79">
        <f t="shared" si="6"/>
        <v>2.8778697863469587</v>
      </c>
    </row>
    <row r="80" spans="1:4">
      <c r="A80">
        <f t="shared" si="5"/>
        <v>3.5</v>
      </c>
      <c r="B80">
        <f t="shared" si="8"/>
        <v>210</v>
      </c>
      <c r="C80">
        <f t="shared" si="7"/>
        <v>2.9972857447744916E-9</v>
      </c>
      <c r="D80">
        <f t="shared" si="6"/>
        <v>2.9972857447744916</v>
      </c>
    </row>
    <row r="81" spans="1:4">
      <c r="A81">
        <f t="shared" si="5"/>
        <v>3.5833333333333335</v>
      </c>
      <c r="B81">
        <f t="shared" si="8"/>
        <v>215</v>
      </c>
      <c r="C81">
        <f t="shared" si="7"/>
        <v>3.118482875441814E-9</v>
      </c>
      <c r="D81">
        <f t="shared" si="6"/>
        <v>3.1184828754418139</v>
      </c>
    </row>
    <row r="82" spans="1:4">
      <c r="A82">
        <f t="shared" si="5"/>
        <v>3.6666666666666665</v>
      </c>
      <c r="B82">
        <f t="shared" si="8"/>
        <v>220</v>
      </c>
      <c r="C82">
        <f t="shared" si="7"/>
        <v>3.2414241516333391E-9</v>
      </c>
      <c r="D82">
        <f t="shared" si="6"/>
        <v>3.2414241516333391</v>
      </c>
    </row>
    <row r="83" spans="1:4">
      <c r="A83">
        <f t="shared" si="5"/>
        <v>3.75</v>
      </c>
      <c r="B83">
        <f t="shared" si="8"/>
        <v>225</v>
      </c>
      <c r="C83">
        <f t="shared" si="7"/>
        <v>3.3660733163387535E-9</v>
      </c>
      <c r="D83">
        <f t="shared" si="6"/>
        <v>3.3660733163387535</v>
      </c>
    </row>
    <row r="84" spans="1:4">
      <c r="A84">
        <f t="shared" si="5"/>
        <v>3.8333333333333335</v>
      </c>
      <c r="B84">
        <f t="shared" si="8"/>
        <v>230</v>
      </c>
      <c r="C84">
        <f t="shared" si="7"/>
        <v>3.4923948662525134E-9</v>
      </c>
      <c r="D84">
        <f t="shared" si="6"/>
        <v>3.4923948662525133</v>
      </c>
    </row>
    <row r="85" spans="1:4">
      <c r="A85">
        <f t="shared" si="5"/>
        <v>3.9166666666666665</v>
      </c>
      <c r="B85">
        <f t="shared" si="8"/>
        <v>235</v>
      </c>
      <c r="C85">
        <f t="shared" si="7"/>
        <v>3.6203540361059505E-9</v>
      </c>
      <c r="D85">
        <f t="shared" si="6"/>
        <v>3.6203540361059505</v>
      </c>
    </row>
    <row r="86" spans="1:4">
      <c r="A86">
        <f t="shared" si="5"/>
        <v>4</v>
      </c>
      <c r="B86">
        <f t="shared" si="8"/>
        <v>240</v>
      </c>
      <c r="C86">
        <f t="shared" si="7"/>
        <v>3.7499167833250832E-9</v>
      </c>
      <c r="D86">
        <f t="shared" si="6"/>
        <v>3.7499167833250833</v>
      </c>
    </row>
    <row r="87" spans="1:4">
      <c r="A87">
        <f t="shared" si="5"/>
        <v>4.083333333333333</v>
      </c>
      <c r="B87">
        <f t="shared" si="8"/>
        <v>245</v>
      </c>
      <c r="C87">
        <f t="shared" si="7"/>
        <v>3.8810497730073607E-9</v>
      </c>
      <c r="D87">
        <f t="shared" si="6"/>
        <v>3.8810497730073608</v>
      </c>
    </row>
    <row r="88" spans="1:4">
      <c r="A88">
        <f t="shared" si="5"/>
        <v>4.166666666666667</v>
      </c>
      <c r="B88">
        <f t="shared" si="8"/>
        <v>250</v>
      </c>
      <c r="C88">
        <f t="shared" si="7"/>
        <v>4.013720363210702E-9</v>
      </c>
      <c r="D88">
        <f t="shared" si="6"/>
        <v>4.0137203632107017</v>
      </c>
    </row>
    <row r="89" spans="1:4">
      <c r="A89">
        <f t="shared" si="5"/>
        <v>4.25</v>
      </c>
      <c r="B89">
        <f t="shared" si="8"/>
        <v>255</v>
      </c>
      <c r="C89">
        <f t="shared" si="7"/>
        <v>4.1478965905483525E-9</v>
      </c>
      <c r="D89">
        <f t="shared" si="6"/>
        <v>4.1478965905483527</v>
      </c>
    </row>
    <row r="90" spans="1:4">
      <c r="A90">
        <f t="shared" si="5"/>
        <v>4.333333333333333</v>
      </c>
      <c r="B90">
        <f t="shared" si="8"/>
        <v>260</v>
      </c>
      <c r="C90">
        <f t="shared" si="7"/>
        <v>4.2835471560831831E-9</v>
      </c>
      <c r="D90">
        <f t="shared" si="6"/>
        <v>4.2835471560831833</v>
      </c>
    </row>
    <row r="91" spans="1:4">
      <c r="A91">
        <f t="shared" si="5"/>
        <v>4.416666666666667</v>
      </c>
      <c r="B91">
        <f t="shared" si="8"/>
        <v>265</v>
      </c>
      <c r="C91">
        <f t="shared" si="7"/>
        <v>4.4206414115152229E-9</v>
      </c>
      <c r="D91">
        <f t="shared" si="6"/>
        <v>4.4206414115152226</v>
      </c>
    </row>
    <row r="92" spans="1:4">
      <c r="A92">
        <f t="shared" si="5"/>
        <v>4.5</v>
      </c>
      <c r="B92">
        <f t="shared" si="8"/>
        <v>270</v>
      </c>
      <c r="C92">
        <f t="shared" si="7"/>
        <v>4.5591493456563176E-9</v>
      </c>
      <c r="D92">
        <f t="shared" si="6"/>
        <v>4.5591493456563175</v>
      </c>
    </row>
    <row r="93" spans="1:4">
      <c r="A93">
        <f t="shared" si="5"/>
        <v>4.583333333333333</v>
      </c>
      <c r="B93">
        <f t="shared" si="8"/>
        <v>275</v>
      </c>
      <c r="C93">
        <f t="shared" si="7"/>
        <v>4.6990415711859629E-9</v>
      </c>
      <c r="D93">
        <f t="shared" si="6"/>
        <v>4.6990415711859628</v>
      </c>
    </row>
    <row r="94" spans="1:4">
      <c r="A94">
        <f t="shared" si="5"/>
        <v>4.666666666666667</v>
      </c>
      <c r="B94">
        <f t="shared" si="8"/>
        <v>280</v>
      </c>
      <c r="C94">
        <f t="shared" si="7"/>
        <v>4.8402893116824333E-9</v>
      </c>
      <c r="D94">
        <f t="shared" si="6"/>
        <v>4.840289311682433</v>
      </c>
    </row>
    <row r="95" spans="1:4">
      <c r="A95">
        <f t="shared" si="5"/>
        <v>4.75</v>
      </c>
      <c r="B95">
        <f t="shared" si="8"/>
        <v>285</v>
      </c>
      <c r="C95">
        <f t="shared" si="7"/>
        <v>4.9828643889235276E-9</v>
      </c>
      <c r="D95">
        <f t="shared" si="6"/>
        <v>4.9828643889235273</v>
      </c>
    </row>
    <row r="96" spans="1:4">
      <c r="A96">
        <f t="shared" si="5"/>
        <v>4.833333333333333</v>
      </c>
      <c r="B96">
        <f t="shared" si="8"/>
        <v>290</v>
      </c>
      <c r="C96">
        <f t="shared" si="7"/>
        <v>5.1267392104512961E-9</v>
      </c>
      <c r="D96">
        <f t="shared" si="6"/>
        <v>5.1267392104512961</v>
      </c>
    </row>
    <row r="97" spans="1:4">
      <c r="A97">
        <f t="shared" si="5"/>
        <v>4.916666666666667</v>
      </c>
      <c r="B97">
        <f t="shared" si="8"/>
        <v>295</v>
      </c>
      <c r="C97">
        <f t="shared" si="7"/>
        <v>5.2718867573952646E-9</v>
      </c>
      <c r="D97">
        <f t="shared" si="6"/>
        <v>5.271886757395265</v>
      </c>
    </row>
    <row r="98" spans="1:4">
      <c r="A98">
        <f t="shared" si="5"/>
        <v>5</v>
      </c>
      <c r="B98">
        <f t="shared" si="8"/>
        <v>300</v>
      </c>
      <c r="C98">
        <f t="shared" si="7"/>
        <v>5.4182805725487965E-9</v>
      </c>
      <c r="D98">
        <f t="shared" si="6"/>
        <v>5.4182805725487961</v>
      </c>
    </row>
    <row r="99" spans="1:4">
      <c r="A99">
        <f t="shared" si="5"/>
        <v>5.083333333333333</v>
      </c>
      <c r="B99">
        <f t="shared" si="8"/>
        <v>305</v>
      </c>
      <c r="C99">
        <f t="shared" si="7"/>
        <v>5.5658947486933114E-9</v>
      </c>
      <c r="D99">
        <f t="shared" si="6"/>
        <v>5.565894748693311</v>
      </c>
    </row>
    <row r="100" spans="1:4">
      <c r="A100">
        <f t="shared" si="5"/>
        <v>5.166666666666667</v>
      </c>
      <c r="B100">
        <f t="shared" si="8"/>
        <v>310</v>
      </c>
      <c r="C100">
        <f t="shared" si="7"/>
        <v>5.7147039171652328E-9</v>
      </c>
      <c r="D100">
        <f t="shared" si="6"/>
        <v>5.7147039171652327</v>
      </c>
    </row>
    <row r="101" spans="1:4">
      <c r="A101">
        <f t="shared" si="5"/>
        <v>5.25</v>
      </c>
      <c r="B101">
        <f t="shared" si="8"/>
        <v>315</v>
      </c>
      <c r="C101">
        <f t="shared" si="7"/>
        <v>5.8646832366605883E-9</v>
      </c>
      <c r="D101">
        <f t="shared" si="6"/>
        <v>5.8646832366605883</v>
      </c>
    </row>
    <row r="102" spans="1:4">
      <c r="A102">
        <f t="shared" si="5"/>
        <v>5.333333333333333</v>
      </c>
      <c r="B102">
        <f t="shared" si="8"/>
        <v>320</v>
      </c>
      <c r="C102">
        <f t="shared" si="7"/>
        <v>6.0158083822723499E-9</v>
      </c>
      <c r="D102">
        <f t="shared" si="6"/>
        <v>6.0158083822723496</v>
      </c>
    </row>
    <row r="103" spans="1:4">
      <c r="A103">
        <f t="shared" ref="A103:A166" si="9">B103/60</f>
        <v>5.416666666666667</v>
      </c>
      <c r="B103">
        <f t="shared" si="8"/>
        <v>325</v>
      </c>
      <c r="C103">
        <f t="shared" si="7"/>
        <v>6.1680555347556483E-9</v>
      </c>
      <c r="D103">
        <f t="shared" ref="D103:D166" si="10">C103*10^9</f>
        <v>6.1680555347556485</v>
      </c>
    </row>
    <row r="104" spans="1:4">
      <c r="A104">
        <f t="shared" si="9"/>
        <v>5.5</v>
      </c>
      <c r="B104">
        <f t="shared" si="8"/>
        <v>330</v>
      </c>
      <c r="C104">
        <f t="shared" ref="C104:C158" si="11">$B$36*EXP(-$B$32*B104)+(1/$B$32)*($B$33+$B$34*(B104-1/$B$32))</f>
        <v>6.3214013700161699E-9</v>
      </c>
      <c r="D104">
        <f t="shared" si="10"/>
        <v>6.3214013700161695</v>
      </c>
    </row>
    <row r="105" spans="1:4">
      <c r="A105">
        <f t="shared" si="9"/>
        <v>5.583333333333333</v>
      </c>
      <c r="B105">
        <f t="shared" si="8"/>
        <v>335</v>
      </c>
      <c r="C105">
        <f t="shared" si="11"/>
        <v>6.4758230488170302E-9</v>
      </c>
      <c r="D105">
        <f t="shared" si="10"/>
        <v>6.4758230488170305</v>
      </c>
    </row>
    <row r="106" spans="1:4">
      <c r="A106">
        <f t="shared" si="9"/>
        <v>5.666666666666667</v>
      </c>
      <c r="B106">
        <f t="shared" ref="B106:B169" si="12">B105+$J$31/372</f>
        <v>340</v>
      </c>
      <c r="C106">
        <f t="shared" si="11"/>
        <v>6.6312982066996492E-9</v>
      </c>
      <c r="D106">
        <f t="shared" si="10"/>
        <v>6.6312982066996495</v>
      </c>
    </row>
    <row r="107" spans="1:4">
      <c r="A107">
        <f t="shared" si="9"/>
        <v>5.75</v>
      </c>
      <c r="B107">
        <f t="shared" si="12"/>
        <v>345</v>
      </c>
      <c r="C107">
        <f t="shared" si="11"/>
        <v>6.7878049441141285E-9</v>
      </c>
      <c r="D107">
        <f t="shared" si="10"/>
        <v>6.7878049441141286</v>
      </c>
    </row>
    <row r="108" spans="1:4">
      <c r="A108">
        <f t="shared" si="9"/>
        <v>5.833333333333333</v>
      </c>
      <c r="B108">
        <f t="shared" si="12"/>
        <v>350</v>
      </c>
      <c r="C108">
        <f t="shared" si="11"/>
        <v>6.9453218167548183E-9</v>
      </c>
      <c r="D108">
        <f t="shared" si="10"/>
        <v>6.9453218167548183</v>
      </c>
    </row>
    <row r="109" spans="1:4">
      <c r="A109">
        <f t="shared" si="9"/>
        <v>5.916666666666667</v>
      </c>
      <c r="B109">
        <f t="shared" si="12"/>
        <v>355</v>
      </c>
      <c r="C109">
        <f t="shared" si="11"/>
        <v>7.1038278260967633E-9</v>
      </c>
      <c r="D109">
        <f t="shared" si="10"/>
        <v>7.1038278260967633</v>
      </c>
    </row>
    <row r="110" spans="1:4">
      <c r="A110">
        <f t="shared" si="9"/>
        <v>6</v>
      </c>
      <c r="B110">
        <f t="shared" si="12"/>
        <v>360</v>
      </c>
      <c r="C110">
        <f t="shared" si="11"/>
        <v>7.2633024101288926E-9</v>
      </c>
      <c r="D110">
        <f t="shared" si="10"/>
        <v>7.263302410128893</v>
      </c>
    </row>
    <row r="111" spans="1:4">
      <c r="A111">
        <f t="shared" si="9"/>
        <v>6.083333333333333</v>
      </c>
      <c r="B111">
        <f t="shared" si="12"/>
        <v>365</v>
      </c>
      <c r="C111">
        <f t="shared" si="11"/>
        <v>7.4237254342798379E-9</v>
      </c>
      <c r="D111">
        <f t="shared" si="10"/>
        <v>7.423725434279838</v>
      </c>
    </row>
    <row r="112" spans="1:4">
      <c r="A112">
        <f t="shared" si="9"/>
        <v>6.166666666666667</v>
      </c>
      <c r="B112">
        <f t="shared" si="12"/>
        <v>370</v>
      </c>
      <c r="C112">
        <f t="shared" si="11"/>
        <v>7.5850771825323935E-9</v>
      </c>
      <c r="D112">
        <f t="shared" si="10"/>
        <v>7.5850771825323937</v>
      </c>
    </row>
    <row r="113" spans="1:4">
      <c r="A113">
        <f t="shared" si="9"/>
        <v>6.25</v>
      </c>
      <c r="B113">
        <f t="shared" si="12"/>
        <v>375</v>
      </c>
      <c r="C113">
        <f t="shared" si="11"/>
        <v>7.7473383487226736E-9</v>
      </c>
      <c r="D113">
        <f t="shared" si="10"/>
        <v>7.7473383487226739</v>
      </c>
    </row>
    <row r="114" spans="1:4">
      <c r="A114">
        <f t="shared" si="9"/>
        <v>6.333333333333333</v>
      </c>
      <c r="B114">
        <f t="shared" si="12"/>
        <v>380</v>
      </c>
      <c r="C114">
        <f t="shared" si="11"/>
        <v>7.9104900280201527E-9</v>
      </c>
      <c r="D114">
        <f t="shared" si="10"/>
        <v>7.9104900280201527</v>
      </c>
    </row>
    <row r="115" spans="1:4">
      <c r="A115">
        <f t="shared" si="9"/>
        <v>6.416666666666667</v>
      </c>
      <c r="B115">
        <f t="shared" si="12"/>
        <v>385</v>
      </c>
      <c r="C115">
        <f t="shared" si="11"/>
        <v>8.0745137085848129E-9</v>
      </c>
      <c r="D115">
        <f t="shared" si="10"/>
        <v>8.0745137085848135</v>
      </c>
    </row>
    <row r="116" spans="1:4">
      <c r="A116">
        <f t="shared" si="9"/>
        <v>6.5</v>
      </c>
      <c r="B116">
        <f t="shared" si="12"/>
        <v>390</v>
      </c>
      <c r="C116">
        <f t="shared" si="11"/>
        <v>8.2393912633977253E-9</v>
      </c>
      <c r="D116">
        <f t="shared" si="10"/>
        <v>8.2393912633977244</v>
      </c>
    </row>
    <row r="117" spans="1:4">
      <c r="A117">
        <f t="shared" si="9"/>
        <v>6.583333333333333</v>
      </c>
      <c r="B117">
        <f t="shared" si="12"/>
        <v>395</v>
      </c>
      <c r="C117">
        <f t="shared" si="11"/>
        <v>8.4051049422614418E-9</v>
      </c>
      <c r="D117">
        <f t="shared" si="10"/>
        <v>8.4051049422614419</v>
      </c>
    </row>
    <row r="118" spans="1:4">
      <c r="A118">
        <f t="shared" si="9"/>
        <v>6.666666666666667</v>
      </c>
      <c r="B118">
        <f t="shared" si="12"/>
        <v>400</v>
      </c>
      <c r="C118">
        <f t="shared" si="11"/>
        <v>8.571637363966708E-9</v>
      </c>
      <c r="D118">
        <f t="shared" si="10"/>
        <v>8.5716373639667083</v>
      </c>
    </row>
    <row r="119" spans="1:4">
      <c r="A119">
        <f t="shared" si="9"/>
        <v>6.75</v>
      </c>
      <c r="B119">
        <f t="shared" si="12"/>
        <v>405</v>
      </c>
      <c r="C119">
        <f t="shared" si="11"/>
        <v>8.7389715086219837E-9</v>
      </c>
      <c r="D119">
        <f t="shared" si="10"/>
        <v>8.738971508621983</v>
      </c>
    </row>
    <row r="120" spans="1:4">
      <c r="A120">
        <f t="shared" si="9"/>
        <v>6.833333333333333</v>
      </c>
      <c r="B120">
        <f t="shared" si="12"/>
        <v>410</v>
      </c>
      <c r="C120">
        <f t="shared" si="11"/>
        <v>8.9070907101424378E-9</v>
      </c>
      <c r="D120">
        <f t="shared" si="10"/>
        <v>8.9070907101424375</v>
      </c>
    </row>
    <row r="121" spans="1:4">
      <c r="A121">
        <f t="shared" si="9"/>
        <v>6.916666666666667</v>
      </c>
      <c r="B121">
        <f t="shared" si="12"/>
        <v>415</v>
      </c>
      <c r="C121">
        <f t="shared" si="11"/>
        <v>9.0759786488950673E-9</v>
      </c>
      <c r="D121">
        <f t="shared" si="10"/>
        <v>9.0759786488950667</v>
      </c>
    </row>
    <row r="122" spans="1:4">
      <c r="A122">
        <f t="shared" si="9"/>
        <v>7</v>
      </c>
      <c r="B122">
        <f t="shared" si="12"/>
        <v>420</v>
      </c>
      <c r="C122">
        <f t="shared" si="11"/>
        <v>9.2456193444967202E-9</v>
      </c>
      <c r="D122">
        <f t="shared" si="10"/>
        <v>9.2456193444967205</v>
      </c>
    </row>
    <row r="123" spans="1:4">
      <c r="A123">
        <f t="shared" si="9"/>
        <v>7.083333333333333</v>
      </c>
      <c r="B123">
        <f t="shared" si="12"/>
        <v>425</v>
      </c>
      <c r="C123">
        <f t="shared" si="11"/>
        <v>9.4159971487618112E-9</v>
      </c>
      <c r="D123">
        <f t="shared" si="10"/>
        <v>9.4159971487618108</v>
      </c>
    </row>
    <row r="124" spans="1:4">
      <c r="A124">
        <f t="shared" si="9"/>
        <v>7.166666666666667</v>
      </c>
      <c r="B124">
        <f t="shared" si="12"/>
        <v>430</v>
      </c>
      <c r="C124">
        <f t="shared" si="11"/>
        <v>9.5870967387966793E-9</v>
      </c>
      <c r="D124">
        <f t="shared" si="10"/>
        <v>9.5870967387966797</v>
      </c>
    </row>
    <row r="125" spans="1:4">
      <c r="A125">
        <f t="shared" si="9"/>
        <v>7.25</v>
      </c>
      <c r="B125">
        <f t="shared" si="12"/>
        <v>435</v>
      </c>
      <c r="C125">
        <f t="shared" si="11"/>
        <v>9.7589031102374441E-9</v>
      </c>
      <c r="D125">
        <f t="shared" si="10"/>
        <v>9.7589031102374442</v>
      </c>
    </row>
    <row r="126" spans="1:4">
      <c r="A126">
        <f t="shared" si="9"/>
        <v>7.333333333333333</v>
      </c>
      <c r="B126">
        <f t="shared" si="12"/>
        <v>440</v>
      </c>
      <c r="C126">
        <f t="shared" si="11"/>
        <v>9.9314015706284778E-9</v>
      </c>
      <c r="D126">
        <f t="shared" si="10"/>
        <v>9.9314015706284771</v>
      </c>
    </row>
    <row r="127" spans="1:4">
      <c r="A127">
        <f t="shared" si="9"/>
        <v>7.416666666666667</v>
      </c>
      <c r="B127">
        <f t="shared" si="12"/>
        <v>445</v>
      </c>
      <c r="C127">
        <f t="shared" si="11"/>
        <v>1.0104577732938504E-8</v>
      </c>
      <c r="D127">
        <f t="shared" si="10"/>
        <v>10.104577732938504</v>
      </c>
    </row>
    <row r="128" spans="1:4">
      <c r="A128">
        <f t="shared" si="9"/>
        <v>7.5</v>
      </c>
      <c r="B128">
        <f t="shared" si="12"/>
        <v>450</v>
      </c>
      <c r="C128">
        <f t="shared" si="11"/>
        <v>1.0278417509211488E-8</v>
      </c>
      <c r="D128">
        <f t="shared" si="10"/>
        <v>10.278417509211488</v>
      </c>
    </row>
    <row r="129" spans="1:4">
      <c r="A129">
        <f t="shared" si="9"/>
        <v>7.583333333333333</v>
      </c>
      <c r="B129">
        <f t="shared" si="12"/>
        <v>455</v>
      </c>
      <c r="C129">
        <f t="shared" si="11"/>
        <v>1.0452907104349505E-8</v>
      </c>
      <c r="D129">
        <f t="shared" si="10"/>
        <v>10.452907104349505</v>
      </c>
    </row>
    <row r="130" spans="1:4">
      <c r="A130">
        <f t="shared" si="9"/>
        <v>7.666666666666667</v>
      </c>
      <c r="B130">
        <f t="shared" si="12"/>
        <v>460</v>
      </c>
      <c r="C130">
        <f t="shared" si="11"/>
        <v>1.0628033010024863E-8</v>
      </c>
      <c r="D130">
        <f t="shared" si="10"/>
        <v>10.628033010024863</v>
      </c>
    </row>
    <row r="131" spans="1:4">
      <c r="A131">
        <f t="shared" si="9"/>
        <v>7.75</v>
      </c>
      <c r="B131">
        <f t="shared" si="12"/>
        <v>465</v>
      </c>
      <c r="C131">
        <f t="shared" si="11"/>
        <v>1.0803781998718754E-8</v>
      </c>
      <c r="D131">
        <f t="shared" si="10"/>
        <v>10.803781998718755</v>
      </c>
    </row>
    <row r="132" spans="1:4">
      <c r="A132">
        <f t="shared" si="9"/>
        <v>7.833333333333333</v>
      </c>
      <c r="B132">
        <f t="shared" si="12"/>
        <v>470</v>
      </c>
      <c r="C132">
        <f t="shared" si="11"/>
        <v>1.0980141117883865E-8</v>
      </c>
      <c r="D132">
        <f t="shared" si="10"/>
        <v>10.980141117883864</v>
      </c>
    </row>
    <row r="133" spans="1:4">
      <c r="A133">
        <f t="shared" si="9"/>
        <v>7.916666666666667</v>
      </c>
      <c r="B133">
        <f t="shared" si="12"/>
        <v>475</v>
      </c>
      <c r="C133">
        <f t="shared" si="11"/>
        <v>1.1157097684228304E-8</v>
      </c>
      <c r="D133">
        <f t="shared" si="10"/>
        <v>11.157097684228305</v>
      </c>
    </row>
    <row r="134" spans="1:4">
      <c r="A134">
        <f t="shared" si="9"/>
        <v>8</v>
      </c>
      <c r="B134">
        <f t="shared" si="12"/>
        <v>480</v>
      </c>
      <c r="C134">
        <f t="shared" si="11"/>
        <v>1.1334639278118364E-8</v>
      </c>
      <c r="D134">
        <f t="shared" si="10"/>
        <v>11.334639278118365</v>
      </c>
    </row>
    <row r="135" spans="1:4">
      <c r="A135">
        <f t="shared" si="9"/>
        <v>8.0833333333333339</v>
      </c>
      <c r="B135">
        <f t="shared" si="12"/>
        <v>485</v>
      </c>
      <c r="C135">
        <f t="shared" si="11"/>
        <v>1.1512753738097637E-8</v>
      </c>
      <c r="D135">
        <f t="shared" si="10"/>
        <v>11.512753738097638</v>
      </c>
    </row>
    <row r="136" spans="1:4">
      <c r="A136">
        <f t="shared" si="9"/>
        <v>8.1666666666666661</v>
      </c>
      <c r="B136">
        <f t="shared" si="12"/>
        <v>490</v>
      </c>
      <c r="C136">
        <f t="shared" si="11"/>
        <v>1.169142915552008E-8</v>
      </c>
      <c r="D136">
        <f t="shared" si="10"/>
        <v>11.69142915552008</v>
      </c>
    </row>
    <row r="137" spans="1:4">
      <c r="A137">
        <f t="shared" si="9"/>
        <v>8.25</v>
      </c>
      <c r="B137">
        <f t="shared" si="12"/>
        <v>495</v>
      </c>
      <c r="C137">
        <f t="shared" si="11"/>
        <v>1.1870653869294619E-8</v>
      </c>
      <c r="D137">
        <f t="shared" si="10"/>
        <v>11.870653869294619</v>
      </c>
    </row>
    <row r="138" spans="1:4">
      <c r="A138">
        <f t="shared" si="9"/>
        <v>8.3333333333333339</v>
      </c>
      <c r="B138">
        <f t="shared" si="12"/>
        <v>500</v>
      </c>
      <c r="C138">
        <f t="shared" si="11"/>
        <v>1.2050416460739021E-8</v>
      </c>
      <c r="D138">
        <f t="shared" si="10"/>
        <v>12.050416460739021</v>
      </c>
    </row>
    <row r="139" spans="1:4">
      <c r="A139">
        <f t="shared" si="9"/>
        <v>8.4166666666666661</v>
      </c>
      <c r="B139">
        <f t="shared" si="12"/>
        <v>505</v>
      </c>
      <c r="C139">
        <f t="shared" si="11"/>
        <v>1.2230705748540749E-8</v>
      </c>
      <c r="D139">
        <f t="shared" si="10"/>
        <v>12.23070574854075</v>
      </c>
    </row>
    <row r="140" spans="1:4">
      <c r="A140">
        <f t="shared" si="9"/>
        <v>8.5</v>
      </c>
      <c r="B140">
        <f t="shared" si="12"/>
        <v>510</v>
      </c>
      <c r="C140">
        <f t="shared" si="11"/>
        <v>1.2411510783822549E-8</v>
      </c>
      <c r="D140">
        <f t="shared" si="10"/>
        <v>12.41151078382255</v>
      </c>
    </row>
    <row r="141" spans="1:4">
      <c r="A141">
        <f t="shared" si="9"/>
        <v>8.5833333333333339</v>
      </c>
      <c r="B141">
        <f t="shared" si="12"/>
        <v>515</v>
      </c>
      <c r="C141">
        <f t="shared" si="11"/>
        <v>1.2592820845310623E-8</v>
      </c>
      <c r="D141">
        <f t="shared" si="10"/>
        <v>12.592820845310623</v>
      </c>
    </row>
    <row r="142" spans="1:4">
      <c r="A142">
        <f t="shared" si="9"/>
        <v>8.6666666666666661</v>
      </c>
      <c r="B142">
        <f t="shared" si="12"/>
        <v>520</v>
      </c>
      <c r="C142">
        <f t="shared" si="11"/>
        <v>1.277462543460325E-8</v>
      </c>
      <c r="D142">
        <f t="shared" si="10"/>
        <v>12.77462543460325</v>
      </c>
    </row>
    <row r="143" spans="1:4">
      <c r="A143">
        <f t="shared" si="9"/>
        <v>8.75</v>
      </c>
      <c r="B143">
        <f t="shared" si="12"/>
        <v>525</v>
      </c>
      <c r="C143">
        <f t="shared" si="11"/>
        <v>1.2956914271537766E-8</v>
      </c>
      <c r="D143">
        <f t="shared" si="10"/>
        <v>12.956914271537766</v>
      </c>
    </row>
    <row r="144" spans="1:4">
      <c r="A144">
        <f t="shared" si="9"/>
        <v>8.8333333333333339</v>
      </c>
      <c r="B144">
        <f t="shared" si="12"/>
        <v>530</v>
      </c>
      <c r="C144">
        <f t="shared" si="11"/>
        <v>1.3139677289653827E-8</v>
      </c>
      <c r="D144">
        <f t="shared" si="10"/>
        <v>13.139677289653827</v>
      </c>
    </row>
    <row r="145" spans="1:4">
      <c r="A145">
        <f t="shared" si="9"/>
        <v>8.9166666666666661</v>
      </c>
      <c r="B145">
        <f t="shared" si="12"/>
        <v>535</v>
      </c>
      <c r="C145">
        <f t="shared" si="11"/>
        <v>1.3322904631751017E-8</v>
      </c>
      <c r="D145">
        <f t="shared" si="10"/>
        <v>13.322904631751017</v>
      </c>
    </row>
    <row r="146" spans="1:4">
      <c r="A146">
        <f t="shared" si="9"/>
        <v>9</v>
      </c>
      <c r="B146">
        <f t="shared" si="12"/>
        <v>540</v>
      </c>
      <c r="C146">
        <f t="shared" si="11"/>
        <v>1.3506586645538778E-8</v>
      </c>
      <c r="D146">
        <f t="shared" si="10"/>
        <v>13.506586645538778</v>
      </c>
    </row>
    <row r="147" spans="1:4">
      <c r="A147">
        <f t="shared" si="9"/>
        <v>9.0833333333333339</v>
      </c>
      <c r="B147">
        <f t="shared" si="12"/>
        <v>545</v>
      </c>
      <c r="C147">
        <f t="shared" si="11"/>
        <v>1.3690713879376786E-8</v>
      </c>
      <c r="D147">
        <f t="shared" si="10"/>
        <v>13.690713879376785</v>
      </c>
    </row>
    <row r="148" spans="1:4">
      <c r="A148">
        <f t="shared" si="9"/>
        <v>9.1666666666666661</v>
      </c>
      <c r="B148">
        <f t="shared" si="12"/>
        <v>550</v>
      </c>
      <c r="C148">
        <f t="shared" si="11"/>
        <v>1.3875277078103855E-8</v>
      </c>
      <c r="D148">
        <f t="shared" si="10"/>
        <v>13.875277078103855</v>
      </c>
    </row>
    <row r="149" spans="1:4">
      <c r="A149">
        <f t="shared" si="9"/>
        <v>9.25</v>
      </c>
      <c r="B149">
        <f t="shared" si="12"/>
        <v>555</v>
      </c>
      <c r="C149">
        <f t="shared" si="11"/>
        <v>1.406026717895357E-8</v>
      </c>
      <c r="D149">
        <f t="shared" si="10"/>
        <v>14.06026717895357</v>
      </c>
    </row>
    <row r="150" spans="1:4">
      <c r="A150">
        <f t="shared" si="9"/>
        <v>9.3333333333333339</v>
      </c>
      <c r="B150">
        <f t="shared" si="12"/>
        <v>560</v>
      </c>
      <c r="C150">
        <f t="shared" si="11"/>
        <v>1.4245675307554814E-8</v>
      </c>
      <c r="D150">
        <f t="shared" si="10"/>
        <v>14.245675307554814</v>
      </c>
    </row>
    <row r="151" spans="1:4">
      <c r="A151">
        <f t="shared" si="9"/>
        <v>9.4166666666666661</v>
      </c>
      <c r="B151">
        <f t="shared" si="12"/>
        <v>565</v>
      </c>
      <c r="C151">
        <f t="shared" si="11"/>
        <v>1.4431492774015443E-8</v>
      </c>
      <c r="D151">
        <f t="shared" si="10"/>
        <v>14.431492774015442</v>
      </c>
    </row>
    <row r="152" spans="1:4">
      <c r="A152">
        <f t="shared" si="9"/>
        <v>9.5</v>
      </c>
      <c r="B152">
        <f t="shared" si="12"/>
        <v>570</v>
      </c>
      <c r="C152">
        <f t="shared" si="11"/>
        <v>1.4617711069087348E-8</v>
      </c>
      <c r="D152">
        <f t="shared" si="10"/>
        <v>14.617711069087349</v>
      </c>
    </row>
    <row r="153" spans="1:4">
      <c r="A153">
        <f t="shared" si="9"/>
        <v>9.5833333333333339</v>
      </c>
      <c r="B153">
        <f t="shared" si="12"/>
        <v>575</v>
      </c>
      <c r="C153">
        <f t="shared" si="11"/>
        <v>1.4804321860411288E-8</v>
      </c>
      <c r="D153">
        <f t="shared" si="10"/>
        <v>14.804321860411289</v>
      </c>
    </row>
    <row r="154" spans="1:4">
      <c r="A154">
        <f t="shared" si="9"/>
        <v>9.6666666666666661</v>
      </c>
      <c r="B154">
        <f t="shared" si="12"/>
        <v>580</v>
      </c>
      <c r="C154">
        <f t="shared" si="11"/>
        <v>1.4991316988839716E-8</v>
      </c>
      <c r="D154">
        <f t="shared" si="10"/>
        <v>14.991316988839715</v>
      </c>
    </row>
    <row r="155" spans="1:4">
      <c r="A155">
        <f t="shared" si="9"/>
        <v>9.75</v>
      </c>
      <c r="B155">
        <f t="shared" si="12"/>
        <v>585</v>
      </c>
      <c r="C155">
        <f t="shared" si="11"/>
        <v>1.5178688464836123E-8</v>
      </c>
      <c r="D155">
        <f t="shared" si="10"/>
        <v>15.178688464836123</v>
      </c>
    </row>
    <row r="156" spans="1:4">
      <c r="A156">
        <f t="shared" si="9"/>
        <v>9.8333333333333339</v>
      </c>
      <c r="B156">
        <f t="shared" si="12"/>
        <v>590</v>
      </c>
      <c r="C156">
        <f t="shared" si="11"/>
        <v>1.5366428464949154E-8</v>
      </c>
      <c r="D156">
        <f t="shared" si="10"/>
        <v>15.366428464949154</v>
      </c>
    </row>
    <row r="157" spans="1:4">
      <c r="A157">
        <f t="shared" si="9"/>
        <v>9.9166666666666661</v>
      </c>
      <c r="B157">
        <f t="shared" si="12"/>
        <v>595</v>
      </c>
      <c r="C157">
        <f t="shared" si="11"/>
        <v>1.5554529328360079E-8</v>
      </c>
      <c r="D157">
        <f t="shared" si="10"/>
        <v>15.554529328360079</v>
      </c>
    </row>
    <row r="158" spans="1:4">
      <c r="A158">
        <f t="shared" si="9"/>
        <v>10</v>
      </c>
      <c r="B158" s="16">
        <f t="shared" si="12"/>
        <v>600</v>
      </c>
      <c r="C158">
        <f t="shared" si="11"/>
        <v>1.5742983553502016E-8</v>
      </c>
      <c r="D158">
        <f t="shared" si="10"/>
        <v>15.742983553502016</v>
      </c>
    </row>
    <row r="159" spans="1:4">
      <c r="A159">
        <f t="shared" si="9"/>
        <v>10.083333333333334</v>
      </c>
      <c r="B159">
        <f t="shared" si="12"/>
        <v>605</v>
      </c>
      <c r="C159">
        <f>$D$36*EXP(-$D$32*(B159-600))+(1/$D$32)*($D$33+$D$34*((B159-600)-1/$D$32))</f>
        <v>1.5415703173425882E-8</v>
      </c>
      <c r="D159">
        <f t="shared" si="10"/>
        <v>15.415703173425882</v>
      </c>
    </row>
    <row r="160" spans="1:4">
      <c r="A160">
        <f t="shared" si="9"/>
        <v>10.166666666666666</v>
      </c>
      <c r="B160">
        <f t="shared" si="12"/>
        <v>610</v>
      </c>
      <c r="C160">
        <f>$D$36*EXP(-$D$32*(B160-600))+(1/$D$32)*($D$33+$D$34*((B160-600)-1/$D$32))</f>
        <v>1.5095190714302916E-8</v>
      </c>
      <c r="D160">
        <f t="shared" si="10"/>
        <v>15.095190714302916</v>
      </c>
    </row>
    <row r="161" spans="1:4">
      <c r="A161">
        <f t="shared" si="9"/>
        <v>10.25</v>
      </c>
      <c r="B161">
        <f t="shared" si="12"/>
        <v>615</v>
      </c>
      <c r="C161">
        <f t="shared" ref="C161:C181" si="13">$D$36*EXP(-$D$32*(B161-600))+(1/$D$32)*($D$33+$D$34*((B161-600)-1/$D$32))</f>
        <v>1.4781305485705411E-8</v>
      </c>
      <c r="D161">
        <f t="shared" si="10"/>
        <v>14.78130548570541</v>
      </c>
    </row>
    <row r="162" spans="1:4">
      <c r="A162">
        <f t="shared" si="9"/>
        <v>10.333333333333334</v>
      </c>
      <c r="B162">
        <f t="shared" si="12"/>
        <v>620</v>
      </c>
      <c r="C162">
        <f t="shared" si="13"/>
        <v>1.4473909721855128E-8</v>
      </c>
      <c r="D162">
        <f t="shared" si="10"/>
        <v>14.473909721855128</v>
      </c>
    </row>
    <row r="163" spans="1:4">
      <c r="A163">
        <f t="shared" si="9"/>
        <v>10.416666666666666</v>
      </c>
      <c r="B163">
        <f t="shared" si="12"/>
        <v>625</v>
      </c>
      <c r="C163">
        <f t="shared" si="13"/>
        <v>1.4172868520826166E-8</v>
      </c>
      <c r="D163">
        <f t="shared" si="10"/>
        <v>14.172868520826166</v>
      </c>
    </row>
    <row r="164" spans="1:4">
      <c r="A164">
        <f t="shared" si="9"/>
        <v>10.5</v>
      </c>
      <c r="B164">
        <f t="shared" si="12"/>
        <v>630</v>
      </c>
      <c r="C164">
        <f t="shared" si="13"/>
        <v>1.3878049785011675E-8</v>
      </c>
      <c r="D164">
        <f t="shared" si="10"/>
        <v>13.878049785011676</v>
      </c>
    </row>
    <row r="165" spans="1:4">
      <c r="A165">
        <f t="shared" si="9"/>
        <v>10.583333333333334</v>
      </c>
      <c r="B165">
        <f t="shared" si="12"/>
        <v>635</v>
      </c>
      <c r="C165">
        <f t="shared" si="13"/>
        <v>1.3589324162828135E-8</v>
      </c>
      <c r="D165">
        <f t="shared" si="10"/>
        <v>13.589324162828134</v>
      </c>
    </row>
    <row r="166" spans="1:4">
      <c r="A166">
        <f t="shared" si="9"/>
        <v>10.666666666666666</v>
      </c>
      <c r="B166">
        <f t="shared" si="12"/>
        <v>640</v>
      </c>
      <c r="C166">
        <f t="shared" si="13"/>
        <v>1.3306564991631465E-8</v>
      </c>
      <c r="D166">
        <f t="shared" si="10"/>
        <v>13.306564991631465</v>
      </c>
    </row>
    <row r="167" spans="1:4">
      <c r="A167">
        <f t="shared" ref="A167:A230" si="14">B167/60</f>
        <v>10.75</v>
      </c>
      <c r="B167">
        <f t="shared" si="12"/>
        <v>645</v>
      </c>
      <c r="C167">
        <f t="shared" si="13"/>
        <v>1.3029648241819799E-8</v>
      </c>
      <c r="D167">
        <f t="shared" ref="D167:D230" si="15">C167*10^9</f>
        <v>13.029648241819798</v>
      </c>
    </row>
    <row r="168" spans="1:4">
      <c r="A168">
        <f t="shared" si="14"/>
        <v>10.833333333333334</v>
      </c>
      <c r="B168">
        <f t="shared" si="12"/>
        <v>650</v>
      </c>
      <c r="C168">
        <f t="shared" si="13"/>
        <v>1.2758452462098241E-8</v>
      </c>
      <c r="D168">
        <f t="shared" si="15"/>
        <v>12.758452462098241</v>
      </c>
    </row>
    <row r="169" spans="1:4">
      <c r="A169">
        <f t="shared" si="14"/>
        <v>10.916666666666666</v>
      </c>
      <c r="B169">
        <f t="shared" si="12"/>
        <v>655</v>
      </c>
      <c r="C169">
        <f t="shared" si="13"/>
        <v>1.2492858725881437E-8</v>
      </c>
      <c r="D169">
        <f t="shared" si="15"/>
        <v>12.492858725881437</v>
      </c>
    </row>
    <row r="170" spans="1:4">
      <c r="A170">
        <f t="shared" si="14"/>
        <v>11</v>
      </c>
      <c r="B170">
        <f t="shared" ref="B170:B233" si="16">B169+$J$31/372</f>
        <v>660</v>
      </c>
      <c r="C170">
        <f t="shared" si="13"/>
        <v>1.2232750578810327E-8</v>
      </c>
      <c r="D170">
        <f t="shared" si="15"/>
        <v>12.232750578810327</v>
      </c>
    </row>
    <row r="171" spans="1:4">
      <c r="A171">
        <f t="shared" si="14"/>
        <v>11.083333333333334</v>
      </c>
      <c r="B171">
        <f t="shared" si="16"/>
        <v>665</v>
      </c>
      <c r="C171">
        <f t="shared" si="13"/>
        <v>1.197801398735992E-8</v>
      </c>
      <c r="D171">
        <f t="shared" si="15"/>
        <v>11.978013987359921</v>
      </c>
    </row>
    <row r="172" spans="1:4">
      <c r="A172">
        <f t="shared" si="14"/>
        <v>11.166666666666666</v>
      </c>
      <c r="B172">
        <f t="shared" si="16"/>
        <v>670</v>
      </c>
      <c r="C172">
        <f t="shared" si="13"/>
        <v>1.1728537288515385E-8</v>
      </c>
      <c r="D172">
        <f t="shared" si="15"/>
        <v>11.728537288515385</v>
      </c>
    </row>
    <row r="173" spans="1:4">
      <c r="A173">
        <f t="shared" si="14"/>
        <v>11.25</v>
      </c>
      <c r="B173">
        <f t="shared" si="16"/>
        <v>675</v>
      </c>
      <c r="C173">
        <f t="shared" si="13"/>
        <v>1.1484211140494283E-8</v>
      </c>
      <c r="D173">
        <f t="shared" si="15"/>
        <v>11.484211140494283</v>
      </c>
    </row>
    <row r="174" spans="1:4">
      <c r="A174">
        <f t="shared" si="14"/>
        <v>11.333333333333334</v>
      </c>
      <c r="B174">
        <f t="shared" si="16"/>
        <v>680</v>
      </c>
      <c r="C174">
        <f t="shared" si="13"/>
        <v>1.1244928474493161E-8</v>
      </c>
      <c r="D174">
        <f t="shared" si="15"/>
        <v>11.244928474493161</v>
      </c>
    </row>
    <row r="175" spans="1:4">
      <c r="A175">
        <f t="shared" si="14"/>
        <v>11.416666666666666</v>
      </c>
      <c r="B175">
        <f t="shared" si="16"/>
        <v>685</v>
      </c>
      <c r="C175">
        <f t="shared" si="13"/>
        <v>1.1010584447437241E-8</v>
      </c>
      <c r="D175">
        <f t="shared" si="15"/>
        <v>11.010584447437241</v>
      </c>
    </row>
    <row r="176" spans="1:4">
      <c r="A176">
        <f t="shared" si="14"/>
        <v>11.5</v>
      </c>
      <c r="B176">
        <f t="shared" si="16"/>
        <v>690</v>
      </c>
      <c r="C176">
        <f t="shared" si="13"/>
        <v>1.0781076395712354E-8</v>
      </c>
      <c r="D176">
        <f t="shared" si="15"/>
        <v>10.781076395712354</v>
      </c>
    </row>
    <row r="177" spans="1:4">
      <c r="A177">
        <f t="shared" si="14"/>
        <v>11.583333333333334</v>
      </c>
      <c r="B177">
        <f t="shared" si="16"/>
        <v>695</v>
      </c>
      <c r="C177">
        <f t="shared" si="13"/>
        <v>1.0556303789858646E-8</v>
      </c>
      <c r="D177">
        <f t="shared" si="15"/>
        <v>10.556303789858646</v>
      </c>
    </row>
    <row r="178" spans="1:4">
      <c r="A178">
        <f t="shared" si="14"/>
        <v>11.666666666666666</v>
      </c>
      <c r="B178">
        <f t="shared" si="16"/>
        <v>700</v>
      </c>
      <c r="C178">
        <f t="shared" si="13"/>
        <v>1.0336168190206145E-8</v>
      </c>
      <c r="D178">
        <f t="shared" si="15"/>
        <v>10.336168190206145</v>
      </c>
    </row>
    <row r="179" spans="1:4">
      <c r="A179">
        <f t="shared" si="14"/>
        <v>11.75</v>
      </c>
      <c r="B179">
        <f t="shared" si="16"/>
        <v>705</v>
      </c>
      <c r="C179">
        <f t="shared" si="13"/>
        <v>1.0120573203432546E-8</v>
      </c>
      <c r="D179">
        <f t="shared" si="15"/>
        <v>10.120573203432546</v>
      </c>
    </row>
    <row r="180" spans="1:4">
      <c r="A180">
        <f t="shared" si="14"/>
        <v>11.833333333333334</v>
      </c>
      <c r="B180">
        <f t="shared" si="16"/>
        <v>710</v>
      </c>
      <c r="C180">
        <f t="shared" si="13"/>
        <v>9.9094244400240828E-9</v>
      </c>
      <c r="D180">
        <f t="shared" si="15"/>
        <v>9.9094244400240825</v>
      </c>
    </row>
    <row r="181" spans="1:4">
      <c r="A181">
        <f t="shared" si="14"/>
        <v>11.916666666666666</v>
      </c>
      <c r="B181">
        <f t="shared" si="16"/>
        <v>715</v>
      </c>
      <c r="C181">
        <f t="shared" si="13"/>
        <v>9.7026294726206694E-9</v>
      </c>
      <c r="D181">
        <f t="shared" si="15"/>
        <v>9.7026294726206697</v>
      </c>
    </row>
    <row r="182" spans="1:4">
      <c r="A182">
        <f t="shared" si="14"/>
        <v>12</v>
      </c>
      <c r="B182" s="16">
        <f t="shared" si="16"/>
        <v>720</v>
      </c>
      <c r="C182">
        <f>$D$36*EXP(-$D$32*(B182-600))+(1/$D$32)*($D$33+$D$34*((B182-600)-1/$D$32))</f>
        <v>9.500097795226983E-9</v>
      </c>
      <c r="D182">
        <f t="shared" si="15"/>
        <v>9.5000977952269832</v>
      </c>
    </row>
    <row r="183" spans="1:4">
      <c r="A183">
        <f t="shared" si="14"/>
        <v>12.083333333333334</v>
      </c>
      <c r="B183">
        <f t="shared" si="16"/>
        <v>725</v>
      </c>
      <c r="C183">
        <f>$E$36*EXP(-$E$32*(B183-720))+(1/$E$32)*($E$33+$E$34*((B183-720)-1/$E$32))</f>
        <v>9.3026113246589282E-9</v>
      </c>
      <c r="D183">
        <f t="shared" si="15"/>
        <v>9.3026113246589279</v>
      </c>
    </row>
    <row r="184" spans="1:4">
      <c r="A184">
        <f t="shared" si="14"/>
        <v>12.166666666666666</v>
      </c>
      <c r="B184">
        <f t="shared" si="16"/>
        <v>730</v>
      </c>
      <c r="C184">
        <f t="shared" ref="C184:C241" si="17">$E$36*EXP(-$E$32*(B184-720))+(1/$E$32)*($E$33+$E$34*((B184-720)-1/$E$32))</f>
        <v>9.1092301703621464E-9</v>
      </c>
      <c r="D184">
        <f t="shared" si="15"/>
        <v>9.1092301703621459</v>
      </c>
    </row>
    <row r="185" spans="1:4">
      <c r="A185">
        <f t="shared" si="14"/>
        <v>12.25</v>
      </c>
      <c r="B185">
        <f t="shared" si="16"/>
        <v>735</v>
      </c>
      <c r="C185">
        <f t="shared" si="17"/>
        <v>8.9198689916971575E-9</v>
      </c>
      <c r="D185">
        <f t="shared" si="15"/>
        <v>8.9198689916971574</v>
      </c>
    </row>
    <row r="186" spans="1:4">
      <c r="A186">
        <f t="shared" si="14"/>
        <v>12.333333333333334</v>
      </c>
      <c r="B186">
        <f t="shared" si="16"/>
        <v>740</v>
      </c>
      <c r="C186">
        <f t="shared" si="17"/>
        <v>8.7344442220716553E-9</v>
      </c>
      <c r="D186">
        <f t="shared" si="15"/>
        <v>8.7344442220716552</v>
      </c>
    </row>
    <row r="187" spans="1:4">
      <c r="A187">
        <f t="shared" si="14"/>
        <v>12.416666666666666</v>
      </c>
      <c r="B187">
        <f t="shared" si="16"/>
        <v>745</v>
      </c>
      <c r="C187">
        <f t="shared" si="17"/>
        <v>8.552874032061916E-9</v>
      </c>
      <c r="D187">
        <f t="shared" si="15"/>
        <v>8.5528740320619168</v>
      </c>
    </row>
    <row r="188" spans="1:4">
      <c r="A188">
        <f t="shared" si="14"/>
        <v>12.5</v>
      </c>
      <c r="B188">
        <f t="shared" si="16"/>
        <v>750</v>
      </c>
      <c r="C188">
        <f t="shared" si="17"/>
        <v>8.3750782933008171E-9</v>
      </c>
      <c r="D188">
        <f t="shared" si="15"/>
        <v>8.3750782933008168</v>
      </c>
    </row>
    <row r="189" spans="1:4">
      <c r="A189">
        <f t="shared" si="14"/>
        <v>12.583333333333334</v>
      </c>
      <c r="B189">
        <f t="shared" si="16"/>
        <v>755</v>
      </c>
      <c r="C189">
        <f t="shared" si="17"/>
        <v>8.2009785431165527E-9</v>
      </c>
      <c r="D189">
        <f t="shared" si="15"/>
        <v>8.2009785431165536</v>
      </c>
    </row>
    <row r="190" spans="1:4">
      <c r="A190">
        <f t="shared" si="14"/>
        <v>12.666666666666666</v>
      </c>
      <c r="B190">
        <f t="shared" si="16"/>
        <v>760</v>
      </c>
      <c r="C190">
        <f t="shared" si="17"/>
        <v>8.0304979499064348E-9</v>
      </c>
      <c r="D190">
        <f t="shared" si="15"/>
        <v>8.0304979499064348</v>
      </c>
    </row>
    <row r="191" spans="1:4">
      <c r="A191">
        <f t="shared" si="14"/>
        <v>12.75</v>
      </c>
      <c r="B191">
        <f t="shared" si="16"/>
        <v>765</v>
      </c>
      <c r="C191">
        <f t="shared" si="17"/>
        <v>7.8635612792304966E-9</v>
      </c>
      <c r="D191">
        <f t="shared" si="15"/>
        <v>7.8635612792304963</v>
      </c>
    </row>
    <row r="192" spans="1:4">
      <c r="A192">
        <f t="shared" si="14"/>
        <v>12.833333333333334</v>
      </c>
      <c r="B192">
        <f t="shared" si="16"/>
        <v>770</v>
      </c>
      <c r="C192">
        <f t="shared" si="17"/>
        <v>7.7000948606099338E-9</v>
      </c>
      <c r="D192">
        <f t="shared" si="15"/>
        <v>7.7000948606099335</v>
      </c>
    </row>
    <row r="193" spans="1:4">
      <c r="A193">
        <f t="shared" si="14"/>
        <v>12.916666666666666</v>
      </c>
      <c r="B193">
        <f t="shared" si="16"/>
        <v>775</v>
      </c>
      <c r="C193">
        <f t="shared" si="17"/>
        <v>7.5400265550157463E-9</v>
      </c>
      <c r="D193">
        <f t="shared" si="15"/>
        <v>7.5400265550157464</v>
      </c>
    </row>
    <row r="194" spans="1:4">
      <c r="A194">
        <f t="shared" si="14"/>
        <v>13</v>
      </c>
      <c r="B194">
        <f t="shared" si="16"/>
        <v>780</v>
      </c>
      <c r="C194">
        <f t="shared" si="17"/>
        <v>7.3832857230331965E-9</v>
      </c>
      <c r="D194">
        <f t="shared" si="15"/>
        <v>7.3832857230331967</v>
      </c>
    </row>
    <row r="195" spans="1:4">
      <c r="A195">
        <f t="shared" si="14"/>
        <v>13.083333333333334</v>
      </c>
      <c r="B195">
        <f t="shared" si="16"/>
        <v>785</v>
      </c>
      <c r="C195">
        <f t="shared" si="17"/>
        <v>7.2298031936880869E-9</v>
      </c>
      <c r="D195">
        <f t="shared" si="15"/>
        <v>7.2298031936880864</v>
      </c>
    </row>
    <row r="196" spans="1:4">
      <c r="A196">
        <f t="shared" si="14"/>
        <v>13.166666666666666</v>
      </c>
      <c r="B196">
        <f t="shared" si="16"/>
        <v>790</v>
      </c>
      <c r="C196">
        <f t="shared" si="17"/>
        <v>7.0795112339210557E-9</v>
      </c>
      <c r="D196">
        <f t="shared" si="15"/>
        <v>7.079511233921056</v>
      </c>
    </row>
    <row r="197" spans="1:4">
      <c r="A197">
        <f t="shared" si="14"/>
        <v>13.25</v>
      </c>
      <c r="B197">
        <f t="shared" si="16"/>
        <v>795</v>
      </c>
      <c r="C197">
        <f t="shared" si="17"/>
        <v>6.9323435186964407E-9</v>
      </c>
      <c r="D197">
        <f t="shared" si="15"/>
        <v>6.9323435186964408</v>
      </c>
    </row>
    <row r="198" spans="1:4">
      <c r="A198">
        <f t="shared" si="14"/>
        <v>13.333333333333334</v>
      </c>
      <c r="B198">
        <f t="shared" si="16"/>
        <v>800</v>
      </c>
      <c r="C198">
        <f t="shared" si="17"/>
        <v>6.7882351017325114E-9</v>
      </c>
      <c r="D198">
        <f t="shared" si="15"/>
        <v>6.7882351017325115</v>
      </c>
    </row>
    <row r="199" spans="1:4">
      <c r="A199">
        <f t="shared" si="14"/>
        <v>13.416666666666666</v>
      </c>
      <c r="B199">
        <f t="shared" si="16"/>
        <v>805</v>
      </c>
      <c r="C199">
        <f t="shared" si="17"/>
        <v>6.6471223868401587E-9</v>
      </c>
      <c r="D199">
        <f t="shared" si="15"/>
        <v>6.6471223868401585</v>
      </c>
    </row>
    <row r="200" spans="1:4">
      <c r="A200">
        <f t="shared" si="14"/>
        <v>13.5</v>
      </c>
      <c r="B200">
        <f t="shared" si="16"/>
        <v>810</v>
      </c>
      <c r="C200">
        <f t="shared" si="17"/>
        <v>6.5089430998573972E-9</v>
      </c>
      <c r="D200">
        <f t="shared" si="15"/>
        <v>6.5089430998573974</v>
      </c>
    </row>
    <row r="201" spans="1:4">
      <c r="A201">
        <f t="shared" si="14"/>
        <v>13.583333333333334</v>
      </c>
      <c r="B201">
        <f t="shared" si="16"/>
        <v>815</v>
      </c>
      <c r="C201">
        <f t="shared" si="17"/>
        <v>6.3736362611672794E-9</v>
      </c>
      <c r="D201">
        <f t="shared" si="15"/>
        <v>6.3736362611672792</v>
      </c>
    </row>
    <row r="202" spans="1:4">
      <c r="A202">
        <f t="shared" si="14"/>
        <v>13.666666666666666</v>
      </c>
      <c r="B202">
        <f t="shared" si="16"/>
        <v>820</v>
      </c>
      <c r="C202">
        <f t="shared" si="17"/>
        <v>6.2411421587871025E-9</v>
      </c>
      <c r="D202">
        <f t="shared" si="15"/>
        <v>6.2411421587871025</v>
      </c>
    </row>
    <row r="203" spans="1:4">
      <c r="A203">
        <f t="shared" si="14"/>
        <v>13.75</v>
      </c>
      <c r="B203">
        <f t="shared" si="16"/>
        <v>825</v>
      </c>
      <c r="C203">
        <f t="shared" si="17"/>
        <v>6.1114023220170425E-9</v>
      </c>
      <c r="D203">
        <f t="shared" si="15"/>
        <v>6.1114023220170424</v>
      </c>
    </row>
    <row r="204" spans="1:4">
      <c r="A204">
        <f t="shared" si="14"/>
        <v>13.833333333333334</v>
      </c>
      <c r="B204">
        <f t="shared" si="16"/>
        <v>830</v>
      </c>
      <c r="C204">
        <f t="shared" si="17"/>
        <v>5.9843594956365673E-9</v>
      </c>
      <c r="D204">
        <f t="shared" si="15"/>
        <v>5.9843594956365669</v>
      </c>
    </row>
    <row r="205" spans="1:4">
      <c r="A205">
        <f t="shared" si="14"/>
        <v>13.916666666666666</v>
      </c>
      <c r="B205">
        <f t="shared" si="16"/>
        <v>835</v>
      </c>
      <c r="C205">
        <f t="shared" si="17"/>
        <v>5.8599576146372519E-9</v>
      </c>
      <c r="D205">
        <f t="shared" si="15"/>
        <v>5.8599576146372518</v>
      </c>
    </row>
    <row r="206" spans="1:4">
      <c r="A206">
        <f t="shared" si="14"/>
        <v>14</v>
      </c>
      <c r="B206">
        <f t="shared" si="16"/>
        <v>840</v>
      </c>
      <c r="C206">
        <f t="shared" si="17"/>
        <v>5.7381417794808464E-9</v>
      </c>
      <c r="D206">
        <f t="shared" si="15"/>
        <v>5.7381417794808467</v>
      </c>
    </row>
    <row r="207" spans="1:4">
      <c r="A207">
        <f t="shared" si="14"/>
        <v>14.083333333333334</v>
      </c>
      <c r="B207">
        <f t="shared" si="16"/>
        <v>845</v>
      </c>
      <c r="C207">
        <f t="shared" si="17"/>
        <v>5.6188582318716719E-9</v>
      </c>
      <c r="D207">
        <f t="shared" si="15"/>
        <v>5.6188582318716715</v>
      </c>
    </row>
    <row r="208" spans="1:4">
      <c r="A208">
        <f t="shared" si="14"/>
        <v>14.166666666666666</v>
      </c>
      <c r="B208">
        <f t="shared" si="16"/>
        <v>850</v>
      </c>
      <c r="C208">
        <f t="shared" si="17"/>
        <v>5.5020543310326611E-9</v>
      </c>
      <c r="D208">
        <f t="shared" si="15"/>
        <v>5.5020543310326611</v>
      </c>
    </row>
    <row r="209" spans="1:4">
      <c r="A209">
        <f t="shared" si="14"/>
        <v>14.25</v>
      </c>
      <c r="B209">
        <f t="shared" si="16"/>
        <v>855</v>
      </c>
      <c r="C209">
        <f t="shared" si="17"/>
        <v>5.3876785304745622E-9</v>
      </c>
      <c r="D209">
        <f t="shared" si="15"/>
        <v>5.3876785304745622</v>
      </c>
    </row>
    <row r="210" spans="1:4">
      <c r="A210">
        <f t="shared" si="14"/>
        <v>14.333333333333334</v>
      </c>
      <c r="B210">
        <f t="shared" si="16"/>
        <v>860</v>
      </c>
      <c r="C210">
        <f t="shared" si="17"/>
        <v>5.2756803552480642E-9</v>
      </c>
      <c r="D210">
        <f t="shared" si="15"/>
        <v>5.2756803552480642</v>
      </c>
    </row>
    <row r="211" spans="1:4">
      <c r="A211">
        <f t="shared" si="14"/>
        <v>14.416666666666666</v>
      </c>
      <c r="B211">
        <f t="shared" si="16"/>
        <v>865</v>
      </c>
      <c r="C211">
        <f t="shared" si="17"/>
        <v>5.1660103796688003E-9</v>
      </c>
      <c r="D211">
        <f t="shared" si="15"/>
        <v>5.1660103796688004</v>
      </c>
    </row>
    <row r="212" spans="1:4">
      <c r="A212">
        <f t="shared" si="14"/>
        <v>14.5</v>
      </c>
      <c r="B212">
        <f t="shared" si="16"/>
        <v>870</v>
      </c>
      <c r="C212">
        <f t="shared" si="17"/>
        <v>5.0586202055054037E-9</v>
      </c>
      <c r="D212">
        <f t="shared" si="15"/>
        <v>5.0586202055054033</v>
      </c>
    </row>
    <row r="213" spans="1:4">
      <c r="A213">
        <f t="shared" si="14"/>
        <v>14.583333333333334</v>
      </c>
      <c r="B213">
        <f t="shared" si="16"/>
        <v>875</v>
      </c>
      <c r="C213">
        <f t="shared" si="17"/>
        <v>4.9534624406209803E-9</v>
      </c>
      <c r="D213">
        <f t="shared" si="15"/>
        <v>4.9534624406209806</v>
      </c>
    </row>
    <row r="214" spans="1:4">
      <c r="A214">
        <f t="shared" si="14"/>
        <v>14.666666666666666</v>
      </c>
      <c r="B214">
        <f t="shared" si="16"/>
        <v>880</v>
      </c>
      <c r="C214">
        <f t="shared" si="17"/>
        <v>4.8504906780585839E-9</v>
      </c>
      <c r="D214">
        <f t="shared" si="15"/>
        <v>4.8504906780585841</v>
      </c>
    </row>
    <row r="215" spans="1:4">
      <c r="A215">
        <f t="shared" si="14"/>
        <v>14.75</v>
      </c>
      <c r="B215">
        <f t="shared" si="16"/>
        <v>885</v>
      </c>
      <c r="C215">
        <f t="shared" si="17"/>
        <v>4.7496594755614577E-9</v>
      </c>
      <c r="D215">
        <f t="shared" si="15"/>
        <v>4.7496594755614581</v>
      </c>
    </row>
    <row r="216" spans="1:4">
      <c r="A216">
        <f t="shared" si="14"/>
        <v>14.833333333333334</v>
      </c>
      <c r="B216">
        <f t="shared" si="16"/>
        <v>890</v>
      </c>
      <c r="C216">
        <f t="shared" si="17"/>
        <v>4.6509243355190036E-9</v>
      </c>
      <c r="D216">
        <f t="shared" si="15"/>
        <v>4.6509243355190035</v>
      </c>
    </row>
    <row r="217" spans="1:4">
      <c r="A217">
        <f t="shared" si="14"/>
        <v>14.916666666666666</v>
      </c>
      <c r="B217">
        <f t="shared" si="16"/>
        <v>895</v>
      </c>
      <c r="C217">
        <f t="shared" si="17"/>
        <v>4.5542416853296349E-9</v>
      </c>
      <c r="D217">
        <f t="shared" si="15"/>
        <v>4.554241685329635</v>
      </c>
    </row>
    <row r="218" spans="1:4">
      <c r="A218">
        <f t="shared" si="14"/>
        <v>15</v>
      </c>
      <c r="B218">
        <f t="shared" si="16"/>
        <v>900</v>
      </c>
      <c r="C218">
        <f t="shared" si="17"/>
        <v>4.459568858171842E-9</v>
      </c>
      <c r="D218">
        <f t="shared" si="15"/>
        <v>4.459568858171842</v>
      </c>
    </row>
    <row r="219" spans="1:4">
      <c r="A219">
        <f t="shared" si="14"/>
        <v>15.083333333333334</v>
      </c>
      <c r="B219">
        <f t="shared" si="16"/>
        <v>905</v>
      </c>
      <c r="C219">
        <f t="shared" si="17"/>
        <v>4.3668640741749812E-9</v>
      </c>
      <c r="D219">
        <f t="shared" si="15"/>
        <v>4.3668640741749813</v>
      </c>
    </row>
    <row r="220" spans="1:4">
      <c r="A220">
        <f t="shared" si="14"/>
        <v>15.166666666666666</v>
      </c>
      <c r="B220">
        <f t="shared" si="16"/>
        <v>910</v>
      </c>
      <c r="C220">
        <f t="shared" si="17"/>
        <v>4.2760864219814918E-9</v>
      </c>
      <c r="D220">
        <f t="shared" si="15"/>
        <v>4.2760864219814918</v>
      </c>
    </row>
    <row r="221" spans="1:4">
      <c r="A221">
        <f t="shared" si="14"/>
        <v>15.25</v>
      </c>
      <c r="B221">
        <f t="shared" si="16"/>
        <v>915</v>
      </c>
      <c r="C221">
        <f t="shared" si="17"/>
        <v>4.1871958406923835E-9</v>
      </c>
      <c r="D221">
        <f t="shared" si="15"/>
        <v>4.1871958406923833</v>
      </c>
    </row>
    <row r="222" spans="1:4">
      <c r="A222">
        <f t="shared" si="14"/>
        <v>15.333333333333334</v>
      </c>
      <c r="B222">
        <f t="shared" si="16"/>
        <v>920</v>
      </c>
      <c r="C222">
        <f t="shared" si="17"/>
        <v>4.1001531021880461E-9</v>
      </c>
      <c r="D222">
        <f t="shared" si="15"/>
        <v>4.1001531021880462</v>
      </c>
    </row>
    <row r="223" spans="1:4">
      <c r="A223">
        <f t="shared" si="14"/>
        <v>15.416666666666666</v>
      </c>
      <c r="B223">
        <f t="shared" si="16"/>
        <v>925</v>
      </c>
      <c r="C223">
        <f t="shared" si="17"/>
        <v>4.0149197938165685E-9</v>
      </c>
      <c r="D223">
        <f t="shared" si="15"/>
        <v>4.0149197938165688</v>
      </c>
    </row>
    <row r="224" spans="1:4">
      <c r="A224">
        <f t="shared" si="14"/>
        <v>15.5</v>
      </c>
      <c r="B224">
        <f t="shared" si="16"/>
        <v>930</v>
      </c>
      <c r="C224">
        <f t="shared" si="17"/>
        <v>3.9314583014419308E-9</v>
      </c>
      <c r="D224">
        <f t="shared" si="15"/>
        <v>3.9314583014419306</v>
      </c>
    </row>
    <row r="225" spans="1:4">
      <c r="A225">
        <f t="shared" si="14"/>
        <v>15.583333333333334</v>
      </c>
      <c r="B225">
        <f t="shared" si="16"/>
        <v>935</v>
      </c>
      <c r="C225">
        <f t="shared" si="17"/>
        <v>3.8497317928445844E-9</v>
      </c>
      <c r="D225">
        <f t="shared" si="15"/>
        <v>3.8497317928445844</v>
      </c>
    </row>
    <row r="226" spans="1:4">
      <c r="A226">
        <f t="shared" si="14"/>
        <v>15.666666666666666</v>
      </c>
      <c r="B226">
        <f t="shared" si="16"/>
        <v>940</v>
      </c>
      <c r="C226">
        <f t="shared" si="17"/>
        <v>3.7697042014671066E-9</v>
      </c>
      <c r="D226">
        <f t="shared" si="15"/>
        <v>3.7697042014671065</v>
      </c>
    </row>
    <row r="227" spans="1:4">
      <c r="A227">
        <f t="shared" si="14"/>
        <v>15.75</v>
      </c>
      <c r="B227">
        <f t="shared" si="16"/>
        <v>945</v>
      </c>
      <c r="C227">
        <f t="shared" si="17"/>
        <v>3.6913402104977358E-9</v>
      </c>
      <c r="D227">
        <f t="shared" si="15"/>
        <v>3.691340210497736</v>
      </c>
    </row>
    <row r="228" spans="1:4">
      <c r="A228">
        <f t="shared" si="14"/>
        <v>15.833333333333334</v>
      </c>
      <c r="B228">
        <f t="shared" si="16"/>
        <v>950</v>
      </c>
      <c r="C228">
        <f t="shared" si="17"/>
        <v>3.6146052372847868E-9</v>
      </c>
      <c r="D228">
        <f t="shared" si="15"/>
        <v>3.6146052372847866</v>
      </c>
    </row>
    <row r="229" spans="1:4">
      <c r="A229">
        <f t="shared" si="14"/>
        <v>15.916666666666666</v>
      </c>
      <c r="B229">
        <f t="shared" si="16"/>
        <v>955</v>
      </c>
      <c r="C229">
        <f t="shared" si="17"/>
        <v>3.5394654180750501E-9</v>
      </c>
      <c r="D229">
        <f t="shared" si="15"/>
        <v>3.53946541807505</v>
      </c>
    </row>
    <row r="230" spans="1:4">
      <c r="A230">
        <f t="shared" si="14"/>
        <v>16</v>
      </c>
      <c r="B230">
        <f t="shared" si="16"/>
        <v>960</v>
      </c>
      <c r="C230">
        <f t="shared" si="17"/>
        <v>3.4658875930694478E-9</v>
      </c>
      <c r="D230">
        <f t="shared" si="15"/>
        <v>3.4658875930694477</v>
      </c>
    </row>
    <row r="231" spans="1:4">
      <c r="A231">
        <f t="shared" ref="A231:A294" si="18">B231/60</f>
        <v>16.083333333333332</v>
      </c>
      <c r="B231">
        <f t="shared" si="16"/>
        <v>965</v>
      </c>
      <c r="C231">
        <f t="shared" si="17"/>
        <v>3.3938392917893508E-9</v>
      </c>
      <c r="D231">
        <f t="shared" ref="D231:D294" si="19">C231*10^9</f>
        <v>3.3938392917893507</v>
      </c>
    </row>
    <row r="232" spans="1:4">
      <c r="A232">
        <f t="shared" si="18"/>
        <v>16.166666666666668</v>
      </c>
      <c r="B232">
        <f t="shared" si="16"/>
        <v>970</v>
      </c>
      <c r="C232">
        <f t="shared" si="17"/>
        <v>3.3232887187471019E-9</v>
      </c>
      <c r="D232">
        <f t="shared" si="19"/>
        <v>3.3232887187471021</v>
      </c>
    </row>
    <row r="233" spans="1:4">
      <c r="A233">
        <f t="shared" si="18"/>
        <v>16.25</v>
      </c>
      <c r="B233">
        <f t="shared" si="16"/>
        <v>975</v>
      </c>
      <c r="C233">
        <f t="shared" si="17"/>
        <v>3.2542047394144122E-9</v>
      </c>
      <c r="D233">
        <f t="shared" si="19"/>
        <v>3.254204739414412</v>
      </c>
    </row>
    <row r="234" spans="1:4">
      <c r="A234">
        <f t="shared" si="18"/>
        <v>16.333333333333332</v>
      </c>
      <c r="B234">
        <f t="shared" ref="B234:B297" si="20">B233+$J$31/372</f>
        <v>980</v>
      </c>
      <c r="C234">
        <f t="shared" si="17"/>
        <v>3.1865568664824439E-9</v>
      </c>
      <c r="D234">
        <f t="shared" si="19"/>
        <v>3.186556866482444</v>
      </c>
    </row>
    <row r="235" spans="1:4">
      <c r="A235">
        <f t="shared" si="18"/>
        <v>16.416666666666668</v>
      </c>
      <c r="B235">
        <f t="shared" si="20"/>
        <v>985</v>
      </c>
      <c r="C235">
        <f t="shared" si="17"/>
        <v>3.1203152464075231E-9</v>
      </c>
      <c r="D235">
        <f t="shared" si="19"/>
        <v>3.120315246407523</v>
      </c>
    </row>
    <row r="236" spans="1:4">
      <c r="A236">
        <f t="shared" si="18"/>
        <v>16.5</v>
      </c>
      <c r="B236">
        <f t="shared" si="20"/>
        <v>990</v>
      </c>
      <c r="C236">
        <f t="shared" si="17"/>
        <v>3.0554506462365321E-9</v>
      </c>
      <c r="D236">
        <f t="shared" si="19"/>
        <v>3.0554506462365323</v>
      </c>
    </row>
    <row r="237" spans="1:4">
      <c r="A237">
        <f t="shared" si="18"/>
        <v>16.583333333333332</v>
      </c>
      <c r="B237">
        <f t="shared" si="20"/>
        <v>995</v>
      </c>
      <c r="C237">
        <f t="shared" si="17"/>
        <v>2.9919344407061748E-9</v>
      </c>
      <c r="D237">
        <f t="shared" si="19"/>
        <v>2.9919344407061748</v>
      </c>
    </row>
    <row r="238" spans="1:4">
      <c r="A238">
        <f t="shared" si="18"/>
        <v>16.666666666666668</v>
      </c>
      <c r="B238">
        <f t="shared" si="20"/>
        <v>1000</v>
      </c>
      <c r="C238">
        <f t="shared" si="17"/>
        <v>2.9297385996104201E-9</v>
      </c>
      <c r="D238">
        <f t="shared" si="19"/>
        <v>2.9297385996104199</v>
      </c>
    </row>
    <row r="239" spans="1:4">
      <c r="A239">
        <f t="shared" si="18"/>
        <v>16.75</v>
      </c>
      <c r="B239">
        <f t="shared" si="20"/>
        <v>1005</v>
      </c>
      <c r="C239">
        <f t="shared" si="17"/>
        <v>2.86883567543055E-9</v>
      </c>
      <c r="D239">
        <f t="shared" si="19"/>
        <v>2.86883567543055</v>
      </c>
    </row>
    <row r="240" spans="1:4">
      <c r="A240">
        <f t="shared" si="18"/>
        <v>16.833333333333332</v>
      </c>
      <c r="B240">
        <f t="shared" si="20"/>
        <v>1010</v>
      </c>
      <c r="C240">
        <f t="shared" si="17"/>
        <v>2.8091987912223533E-9</v>
      </c>
      <c r="D240">
        <f t="shared" si="19"/>
        <v>2.8091987912223533</v>
      </c>
    </row>
    <row r="241" spans="1:4">
      <c r="A241">
        <f t="shared" si="18"/>
        <v>16.916666666666668</v>
      </c>
      <c r="B241">
        <f t="shared" si="20"/>
        <v>1015</v>
      </c>
      <c r="C241">
        <f t="shared" si="17"/>
        <v>2.7508016287551123E-9</v>
      </c>
      <c r="D241">
        <f t="shared" si="19"/>
        <v>2.7508016287551125</v>
      </c>
    </row>
    <row r="242" spans="1:4">
      <c r="A242">
        <f t="shared" si="18"/>
        <v>17</v>
      </c>
      <c r="B242" s="16">
        <f t="shared" si="20"/>
        <v>1020</v>
      </c>
      <c r="C242">
        <f>$E$36*EXP(-$E$32*(B242-720))+(1/$E$32)*($E$33+$E$34*((B242-720)-1/$E$32))</f>
        <v>2.6936184168971633E-9</v>
      </c>
      <c r="D242">
        <f t="shared" si="19"/>
        <v>2.6936184168971633</v>
      </c>
    </row>
    <row r="243" spans="1:4">
      <c r="A243">
        <f t="shared" si="18"/>
        <v>17.083333333333332</v>
      </c>
      <c r="B243">
        <f t="shared" si="20"/>
        <v>1025</v>
      </c>
      <c r="C243">
        <f>$F$36*EXP(-$F$32*(B243-1020))+(1/$F$32)*($F$33+$F$34*((B243-1020)-1/$F$32))</f>
        <v>3.2318598743509015E-9</v>
      </c>
      <c r="D243">
        <f t="shared" si="19"/>
        <v>3.2318598743509015</v>
      </c>
    </row>
    <row r="244" spans="1:4">
      <c r="A244">
        <f t="shared" si="18"/>
        <v>17.166666666666668</v>
      </c>
      <c r="B244">
        <f t="shared" si="20"/>
        <v>1030</v>
      </c>
      <c r="C244">
        <f t="shared" ref="C244:C278" si="21">$F$36*EXP(-$F$32*(B244-1020))+(1/$F$32)*($F$33+$F$34*((B244-1020)-1/$F$32))</f>
        <v>4.9432378858700227E-9</v>
      </c>
      <c r="D244">
        <f t="shared" si="19"/>
        <v>4.9432378858700226</v>
      </c>
    </row>
    <row r="245" spans="1:4">
      <c r="A245">
        <f t="shared" si="18"/>
        <v>17.25</v>
      </c>
      <c r="B245">
        <f t="shared" si="20"/>
        <v>1035</v>
      </c>
      <c r="C245">
        <f t="shared" si="21"/>
        <v>7.8033654817046536E-9</v>
      </c>
      <c r="D245">
        <f t="shared" si="19"/>
        <v>7.8033654817046534</v>
      </c>
    </row>
    <row r="246" spans="1:4">
      <c r="A246">
        <f t="shared" si="18"/>
        <v>17.333333333333332</v>
      </c>
      <c r="B246">
        <f t="shared" si="20"/>
        <v>1040</v>
      </c>
      <c r="C246">
        <f t="shared" si="21"/>
        <v>1.1788362644421358E-8</v>
      </c>
      <c r="D246">
        <f t="shared" si="19"/>
        <v>11.788362644421358</v>
      </c>
    </row>
    <row r="247" spans="1:4">
      <c r="A247">
        <f t="shared" si="18"/>
        <v>17.416666666666668</v>
      </c>
      <c r="B247">
        <f t="shared" si="20"/>
        <v>1045</v>
      </c>
      <c r="C247">
        <f t="shared" si="21"/>
        <v>1.687484577046108E-8</v>
      </c>
      <c r="D247">
        <f t="shared" si="19"/>
        <v>16.874845770461079</v>
      </c>
    </row>
    <row r="248" spans="1:4">
      <c r="A248">
        <f t="shared" si="18"/>
        <v>17.5</v>
      </c>
      <c r="B248">
        <f t="shared" si="20"/>
        <v>1050</v>
      </c>
      <c r="C248">
        <f t="shared" si="21"/>
        <v>2.3039917350769357E-8</v>
      </c>
      <c r="D248">
        <f t="shared" si="19"/>
        <v>23.039917350769358</v>
      </c>
    </row>
    <row r="249" spans="1:4">
      <c r="A249">
        <f t="shared" si="18"/>
        <v>17.583333333333332</v>
      </c>
      <c r="B249">
        <f t="shared" si="20"/>
        <v>1055</v>
      </c>
      <c r="C249">
        <f t="shared" si="21"/>
        <v>3.0261155865946943E-8</v>
      </c>
      <c r="D249">
        <f t="shared" si="19"/>
        <v>30.261155865946943</v>
      </c>
    </row>
    <row r="250" spans="1:4">
      <c r="A250">
        <f t="shared" si="18"/>
        <v>17.666666666666668</v>
      </c>
      <c r="B250">
        <f t="shared" si="20"/>
        <v>1060</v>
      </c>
      <c r="C250">
        <f t="shared" si="21"/>
        <v>3.8516605891448519E-8</v>
      </c>
      <c r="D250">
        <f t="shared" si="19"/>
        <v>38.516605891448521</v>
      </c>
    </row>
    <row r="251" spans="1:4">
      <c r="A251">
        <f t="shared" si="18"/>
        <v>17.75</v>
      </c>
      <c r="B251">
        <f t="shared" si="20"/>
        <v>1065</v>
      </c>
      <c r="C251">
        <f>$F$36*EXP(-$F$32*(B251-1020))+(1/$F$32)*($F$33+$F$34*((B251-1020)-1/$F$32))</f>
        <v>4.7784768408486304E-8</v>
      </c>
      <c r="D251">
        <f t="shared" si="19"/>
        <v>47.7847684084863</v>
      </c>
    </row>
    <row r="252" spans="1:4">
      <c r="A252">
        <f t="shared" si="18"/>
        <v>17.833333333333332</v>
      </c>
      <c r="B252">
        <f t="shared" si="20"/>
        <v>1070</v>
      </c>
      <c r="C252">
        <f t="shared" si="21"/>
        <v>5.8044591316338205E-8</v>
      </c>
      <c r="D252">
        <f t="shared" si="19"/>
        <v>58.044591316338206</v>
      </c>
    </row>
    <row r="253" spans="1:4">
      <c r="A253">
        <f t="shared" si="18"/>
        <v>17.916666666666668</v>
      </c>
      <c r="B253">
        <f t="shared" si="20"/>
        <v>1075</v>
      </c>
      <c r="C253">
        <f t="shared" si="21"/>
        <v>6.9275460141889709E-8</v>
      </c>
      <c r="D253">
        <f t="shared" si="19"/>
        <v>69.27546014188971</v>
      </c>
    </row>
    <row r="254" spans="1:4">
      <c r="A254">
        <f t="shared" si="18"/>
        <v>18</v>
      </c>
      <c r="B254">
        <f t="shared" si="20"/>
        <v>1080</v>
      </c>
      <c r="C254">
        <f t="shared" si="21"/>
        <v>8.1457188942302667E-8</v>
      </c>
      <c r="D254">
        <f t="shared" si="19"/>
        <v>81.457188942302665</v>
      </c>
    </row>
    <row r="255" spans="1:4">
      <c r="A255">
        <f t="shared" si="18"/>
        <v>18.083333333333332</v>
      </c>
      <c r="B255">
        <f t="shared" si="20"/>
        <v>1085</v>
      </c>
      <c r="C255">
        <f t="shared" si="21"/>
        <v>9.457001139680028E-8</v>
      </c>
      <c r="D255">
        <f t="shared" si="19"/>
        <v>94.570011396800282</v>
      </c>
    </row>
    <row r="256" spans="1:4">
      <c r="A256">
        <f t="shared" si="18"/>
        <v>18.166666666666668</v>
      </c>
      <c r="B256">
        <f t="shared" si="20"/>
        <v>1090</v>
      </c>
      <c r="C256">
        <f t="shared" si="21"/>
        <v>1.0859457208363043E-7</v>
      </c>
      <c r="D256">
        <f t="shared" si="19"/>
        <v>108.59457208363042</v>
      </c>
    </row>
    <row r="257" spans="1:4">
      <c r="A257">
        <f t="shared" si="18"/>
        <v>18.25</v>
      </c>
      <c r="B257">
        <f t="shared" si="20"/>
        <v>1095</v>
      </c>
      <c r="C257">
        <f t="shared" si="21"/>
        <v>1.2351191793836437E-7</v>
      </c>
      <c r="D257">
        <f t="shared" si="19"/>
        <v>123.51191793836438</v>
      </c>
    </row>
    <row r="258" spans="1:4">
      <c r="A258">
        <f t="shared" si="18"/>
        <v>18.333333333333332</v>
      </c>
      <c r="B258">
        <f t="shared" si="20"/>
        <v>1100</v>
      </c>
      <c r="C258">
        <f t="shared" si="21"/>
        <v>1.3930348988976104E-7</v>
      </c>
      <c r="D258">
        <f t="shared" si="19"/>
        <v>139.30348988976104</v>
      </c>
    </row>
    <row r="259" spans="1:4">
      <c r="A259">
        <f t="shared" si="18"/>
        <v>18.416666666666668</v>
      </c>
      <c r="B259">
        <f t="shared" si="20"/>
        <v>1105</v>
      </c>
      <c r="C259">
        <f t="shared" si="21"/>
        <v>1.5595111466949885E-7</v>
      </c>
      <c r="D259">
        <f t="shared" si="19"/>
        <v>155.95111466949885</v>
      </c>
    </row>
    <row r="260" spans="1:4">
      <c r="A260">
        <f t="shared" si="18"/>
        <v>18.5</v>
      </c>
      <c r="B260">
        <f t="shared" si="20"/>
        <v>1110</v>
      </c>
      <c r="C260">
        <f t="shared" si="21"/>
        <v>1.7343699679217026E-7</v>
      </c>
      <c r="D260">
        <f t="shared" si="19"/>
        <v>173.43699679217025</v>
      </c>
    </row>
    <row r="261" spans="1:4">
      <c r="A261">
        <f t="shared" si="18"/>
        <v>18.583333333333332</v>
      </c>
      <c r="B261">
        <f t="shared" si="20"/>
        <v>1115</v>
      </c>
      <c r="C261">
        <f t="shared" si="21"/>
        <v>1.9174371070199121E-7</v>
      </c>
      <c r="D261">
        <f t="shared" si="19"/>
        <v>191.7437107019912</v>
      </c>
    </row>
    <row r="262" spans="1:4">
      <c r="A262">
        <f t="shared" si="18"/>
        <v>18.666666666666668</v>
      </c>
      <c r="B262">
        <f t="shared" si="20"/>
        <v>1120</v>
      </c>
      <c r="C262">
        <f t="shared" si="21"/>
        <v>2.1085419308276542E-7</v>
      </c>
      <c r="D262">
        <f t="shared" si="19"/>
        <v>210.85419308276542</v>
      </c>
    </row>
    <row r="263" spans="1:4">
      <c r="A263">
        <f t="shared" si="18"/>
        <v>18.75</v>
      </c>
      <c r="B263">
        <f t="shared" si="20"/>
        <v>1125</v>
      </c>
      <c r="C263">
        <f t="shared" si="21"/>
        <v>2.3075173532770807E-7</v>
      </c>
      <c r="D263">
        <f t="shared" si="19"/>
        <v>230.75173532770808</v>
      </c>
    </row>
    <row r="264" spans="1:4">
      <c r="A264">
        <f t="shared" si="18"/>
        <v>18.833333333333332</v>
      </c>
      <c r="B264">
        <f t="shared" si="20"/>
        <v>1130</v>
      </c>
      <c r="C264">
        <f t="shared" si="21"/>
        <v>2.5141997616580318E-7</v>
      </c>
      <c r="D264">
        <f t="shared" si="19"/>
        <v>251.41997616580318</v>
      </c>
    </row>
    <row r="265" spans="1:4">
      <c r="A265">
        <f t="shared" si="18"/>
        <v>18.916666666666668</v>
      </c>
      <c r="B265">
        <f t="shared" si="20"/>
        <v>1135</v>
      </c>
      <c r="C265">
        <f t="shared" si="21"/>
        <v>2.728428944414468E-7</v>
      </c>
      <c r="D265">
        <f t="shared" si="19"/>
        <v>272.84289444144679</v>
      </c>
    </row>
    <row r="266" spans="1:4">
      <c r="A266">
        <f t="shared" si="18"/>
        <v>19</v>
      </c>
      <c r="B266">
        <f t="shared" si="20"/>
        <v>1140</v>
      </c>
      <c r="C266">
        <f t="shared" si="21"/>
        <v>2.9500480204418228E-7</v>
      </c>
      <c r="D266">
        <f t="shared" si="19"/>
        <v>295.00480204418227</v>
      </c>
    </row>
    <row r="267" spans="1:4">
      <c r="A267">
        <f t="shared" si="18"/>
        <v>19.083333333333332</v>
      </c>
      <c r="B267">
        <f t="shared" si="20"/>
        <v>1145</v>
      </c>
      <c r="C267">
        <f t="shared" si="21"/>
        <v>3.1789033698541341E-7</v>
      </c>
      <c r="D267">
        <f t="shared" si="19"/>
        <v>317.8903369854134</v>
      </c>
    </row>
    <row r="268" spans="1:4">
      <c r="A268">
        <f t="shared" si="18"/>
        <v>19.166666666666668</v>
      </c>
      <c r="B268">
        <f t="shared" si="20"/>
        <v>1150</v>
      </c>
      <c r="C268">
        <f t="shared" si="21"/>
        <v>3.4148445661903579E-7</v>
      </c>
      <c r="D268">
        <f t="shared" si="19"/>
        <v>341.48445661903577</v>
      </c>
    </row>
    <row r="269" spans="1:4">
      <c r="A269">
        <f t="shared" si="18"/>
        <v>19.25</v>
      </c>
      <c r="B269">
        <f t="shared" si="20"/>
        <v>1155</v>
      </c>
      <c r="C269">
        <f t="shared" si="21"/>
        <v>3.6577243100299956E-7</v>
      </c>
      <c r="D269">
        <f t="shared" si="19"/>
        <v>365.77243100299955</v>
      </c>
    </row>
    <row r="270" spans="1:4">
      <c r="A270">
        <f t="shared" si="18"/>
        <v>19.333333333333332</v>
      </c>
      <c r="B270">
        <f t="shared" si="20"/>
        <v>1160</v>
      </c>
      <c r="C270">
        <f t="shared" si="21"/>
        <v>3.9073983639886655E-7</v>
      </c>
      <c r="D270">
        <f t="shared" si="19"/>
        <v>390.73983639886654</v>
      </c>
    </row>
    <row r="271" spans="1:4">
      <c r="A271">
        <f t="shared" si="18"/>
        <v>19.416666666666668</v>
      </c>
      <c r="B271">
        <f t="shared" si="20"/>
        <v>1165</v>
      </c>
      <c r="C271">
        <f t="shared" si="21"/>
        <v>4.1637254890650132E-7</v>
      </c>
      <c r="D271">
        <f t="shared" si="19"/>
        <v>416.37254890650132</v>
      </c>
    </row>
    <row r="272" spans="1:4">
      <c r="A272">
        <f t="shared" si="18"/>
        <v>19.5</v>
      </c>
      <c r="B272">
        <f t="shared" si="20"/>
        <v>1170</v>
      </c>
      <c r="C272">
        <f t="shared" si="21"/>
        <v>4.426567382310818E-7</v>
      </c>
      <c r="D272">
        <f t="shared" si="19"/>
        <v>442.65673823108182</v>
      </c>
    </row>
    <row r="273" spans="1:4">
      <c r="A273">
        <f t="shared" si="18"/>
        <v>19.583333333333332</v>
      </c>
      <c r="B273">
        <f t="shared" si="20"/>
        <v>1175</v>
      </c>
      <c r="C273">
        <f t="shared" si="21"/>
        <v>4.6957886157968087E-7</v>
      </c>
      <c r="D273">
        <f t="shared" si="19"/>
        <v>469.57886157968085</v>
      </c>
    </row>
    <row r="274" spans="1:4">
      <c r="A274">
        <f t="shared" si="18"/>
        <v>19.666666666666668</v>
      </c>
      <c r="B274">
        <f t="shared" si="20"/>
        <v>1180</v>
      </c>
      <c r="C274">
        <f t="shared" si="21"/>
        <v>4.9712565768472172E-7</v>
      </c>
      <c r="D274">
        <f t="shared" si="19"/>
        <v>497.12565768472172</v>
      </c>
    </row>
    <row r="275" spans="1:4">
      <c r="A275">
        <f t="shared" si="18"/>
        <v>19.75</v>
      </c>
      <c r="B275">
        <f t="shared" si="20"/>
        <v>1185</v>
      </c>
      <c r="C275">
        <f t="shared" si="21"/>
        <v>5.2528414095167819E-7</v>
      </c>
      <c r="D275">
        <f t="shared" si="19"/>
        <v>525.28414095167818</v>
      </c>
    </row>
    <row r="276" spans="1:4">
      <c r="A276">
        <f t="shared" si="18"/>
        <v>19.833333333333332</v>
      </c>
      <c r="B276">
        <f t="shared" si="20"/>
        <v>1190</v>
      </c>
      <c r="C276">
        <f t="shared" si="21"/>
        <v>5.5404159572842771E-7</v>
      </c>
      <c r="D276">
        <f t="shared" si="19"/>
        <v>554.04159572842775</v>
      </c>
    </row>
    <row r="277" spans="1:4">
      <c r="A277">
        <f t="shared" si="18"/>
        <v>19.916666666666668</v>
      </c>
      <c r="B277">
        <f t="shared" si="20"/>
        <v>1195</v>
      </c>
      <c r="C277">
        <f t="shared" si="21"/>
        <v>5.8338557069373201E-7</v>
      </c>
      <c r="D277">
        <f t="shared" si="19"/>
        <v>583.38557069373201</v>
      </c>
    </row>
    <row r="278" spans="1:4">
      <c r="A278">
        <f t="shared" si="18"/>
        <v>20</v>
      </c>
      <c r="B278" s="16">
        <f t="shared" si="20"/>
        <v>1200</v>
      </c>
      <c r="C278">
        <f t="shared" si="21"/>
        <v>6.1330387336237148E-7</v>
      </c>
      <c r="D278">
        <f t="shared" si="19"/>
        <v>613.30387336237152</v>
      </c>
    </row>
    <row r="279" spans="1:4">
      <c r="A279">
        <f t="shared" si="18"/>
        <v>20.083333333333332</v>
      </c>
      <c r="B279">
        <f t="shared" si="20"/>
        <v>1205</v>
      </c>
      <c r="C279">
        <f>$G$36*EXP(-$G$32*(B279-1200))+(1/$G$32)*($G$33+$G$34*((B279-1200)-1/$G$32))</f>
        <v>6.4319032875039613E-7</v>
      </c>
      <c r="D279">
        <f t="shared" si="19"/>
        <v>643.19032875039613</v>
      </c>
    </row>
    <row r="280" spans="1:4">
      <c r="A280">
        <f t="shared" si="18"/>
        <v>20.166666666666668</v>
      </c>
      <c r="B280">
        <f t="shared" si="20"/>
        <v>1210</v>
      </c>
      <c r="C280">
        <f t="shared" ref="C280:C314" si="22">$G$36*EXP(-$G$32*(B280-1200))+(1/$G$32)*($G$33+$G$34*((B280-1200)-1/$G$32))</f>
        <v>6.7245550941898208E-7</v>
      </c>
      <c r="D280">
        <f t="shared" si="19"/>
        <v>672.45550941898205</v>
      </c>
    </row>
    <row r="281" spans="1:4">
      <c r="A281">
        <f t="shared" si="18"/>
        <v>20.25</v>
      </c>
      <c r="B281">
        <f t="shared" si="20"/>
        <v>1215</v>
      </c>
      <c r="C281">
        <f t="shared" si="22"/>
        <v>7.0111233032482146E-7</v>
      </c>
      <c r="D281">
        <f t="shared" si="19"/>
        <v>701.11233032482141</v>
      </c>
    </row>
    <row r="282" spans="1:4">
      <c r="A282">
        <f t="shared" si="18"/>
        <v>20.333333333333332</v>
      </c>
      <c r="B282">
        <f t="shared" si="20"/>
        <v>1220</v>
      </c>
      <c r="C282">
        <f t="shared" si="22"/>
        <v>7.2917343795061008E-7</v>
      </c>
      <c r="D282">
        <f t="shared" si="19"/>
        <v>729.17343795061004</v>
      </c>
    </row>
    <row r="283" spans="1:4">
      <c r="A283">
        <f t="shared" si="18"/>
        <v>20.416666666666668</v>
      </c>
      <c r="B283">
        <f t="shared" si="20"/>
        <v>1225</v>
      </c>
      <c r="C283">
        <f t="shared" si="22"/>
        <v>7.5665121588604226E-7</v>
      </c>
      <c r="D283">
        <f t="shared" si="19"/>
        <v>756.65121588604222</v>
      </c>
    </row>
    <row r="284" spans="1:4">
      <c r="A284">
        <f t="shared" si="18"/>
        <v>20.5</v>
      </c>
      <c r="B284">
        <f t="shared" si="20"/>
        <v>1230</v>
      </c>
      <c r="C284">
        <f t="shared" si="22"/>
        <v>7.8355779029278582E-7</v>
      </c>
      <c r="D284">
        <f t="shared" si="19"/>
        <v>783.55779029278585</v>
      </c>
    </row>
    <row r="285" spans="1:4">
      <c r="A285">
        <f t="shared" si="18"/>
        <v>20.583333333333332</v>
      </c>
      <c r="B285">
        <f t="shared" si="20"/>
        <v>1235</v>
      </c>
      <c r="C285">
        <f t="shared" si="22"/>
        <v>8.0990503525585394E-7</v>
      </c>
      <c r="D285">
        <f t="shared" si="19"/>
        <v>809.90503525585393</v>
      </c>
    </row>
    <row r="286" spans="1:4">
      <c r="A286">
        <f t="shared" si="18"/>
        <v>20.666666666666668</v>
      </c>
      <c r="B286">
        <f t="shared" si="20"/>
        <v>1240</v>
      </c>
      <c r="C286">
        <f t="shared" si="22"/>
        <v>8.3570457802373406E-7</v>
      </c>
      <c r="D286">
        <f t="shared" si="19"/>
        <v>835.70457802373403</v>
      </c>
    </row>
    <row r="287" spans="1:4">
      <c r="A287">
        <f t="shared" si="18"/>
        <v>20.75</v>
      </c>
      <c r="B287">
        <f t="shared" si="20"/>
        <v>1245</v>
      </c>
      <c r="C287">
        <f t="shared" si="22"/>
        <v>8.6096780413958339E-7</v>
      </c>
      <c r="D287">
        <f t="shared" si="19"/>
        <v>860.96780413958345</v>
      </c>
    </row>
    <row r="288" spans="1:4">
      <c r="A288">
        <f t="shared" si="18"/>
        <v>20.833333333333332</v>
      </c>
      <c r="B288">
        <f t="shared" si="20"/>
        <v>1250</v>
      </c>
      <c r="C288">
        <f t="shared" si="22"/>
        <v>8.8570586246576153E-7</v>
      </c>
      <c r="D288">
        <f t="shared" si="19"/>
        <v>885.70586246576158</v>
      </c>
    </row>
    <row r="289" spans="1:4">
      <c r="A289">
        <f t="shared" si="18"/>
        <v>20.916666666666668</v>
      </c>
      <c r="B289">
        <f t="shared" si="20"/>
        <v>1255</v>
      </c>
      <c r="C289">
        <f t="shared" si="22"/>
        <v>9.0992967010391021E-7</v>
      </c>
      <c r="D289">
        <f t="shared" si="19"/>
        <v>909.92967010391021</v>
      </c>
    </row>
    <row r="290" spans="1:4">
      <c r="A290">
        <f t="shared" si="18"/>
        <v>21</v>
      </c>
      <c r="B290">
        <f t="shared" si="20"/>
        <v>1260</v>
      </c>
      <c r="C290">
        <f t="shared" si="22"/>
        <v>9.3364991721275749E-7</v>
      </c>
      <c r="D290">
        <f t="shared" si="19"/>
        <v>933.64991721275749</v>
      </c>
    </row>
    <row r="291" spans="1:4">
      <c r="A291">
        <f t="shared" si="18"/>
        <v>21.083333333333332</v>
      </c>
      <c r="B291">
        <f t="shared" si="20"/>
        <v>1265</v>
      </c>
      <c r="C291">
        <f t="shared" si="22"/>
        <v>9.568770717257707E-7</v>
      </c>
      <c r="D291">
        <f t="shared" si="19"/>
        <v>956.87707172577075</v>
      </c>
    </row>
    <row r="292" spans="1:4">
      <c r="A292">
        <f t="shared" si="18"/>
        <v>21.166666666666668</v>
      </c>
      <c r="B292">
        <f t="shared" si="20"/>
        <v>1270</v>
      </c>
      <c r="C292">
        <f t="shared" si="22"/>
        <v>9.796213839707371E-7</v>
      </c>
      <c r="D292">
        <f t="shared" si="19"/>
        <v>979.62138397073716</v>
      </c>
    </row>
    <row r="293" spans="1:4">
      <c r="A293">
        <f t="shared" si="18"/>
        <v>21.25</v>
      </c>
      <c r="B293">
        <f t="shared" si="20"/>
        <v>1275</v>
      </c>
      <c r="C293">
        <f t="shared" si="22"/>
        <v>1.0018928911933156E-6</v>
      </c>
      <c r="D293">
        <f t="shared" si="19"/>
        <v>1001.8928911933156</v>
      </c>
    </row>
    <row r="294" spans="1:4">
      <c r="A294">
        <f t="shared" si="18"/>
        <v>21.333333333333332</v>
      </c>
      <c r="B294">
        <f t="shared" si="20"/>
        <v>1280</v>
      </c>
      <c r="C294">
        <f t="shared" si="22"/>
        <v>1.0237014219865541E-6</v>
      </c>
      <c r="D294">
        <f t="shared" si="19"/>
        <v>1023.7014219865541</v>
      </c>
    </row>
    <row r="295" spans="1:4">
      <c r="A295">
        <f t="shared" ref="A295:A358" si="23">B295/60</f>
        <v>21.416666666666668</v>
      </c>
      <c r="B295">
        <f t="shared" si="20"/>
        <v>1285</v>
      </c>
      <c r="C295">
        <f t="shared" si="22"/>
        <v>1.0450566006283236E-6</v>
      </c>
      <c r="D295">
        <f t="shared" ref="D295:D358" si="24">C295*10^9</f>
        <v>1045.0566006283236</v>
      </c>
    </row>
    <row r="296" spans="1:4">
      <c r="A296">
        <f t="shared" si="23"/>
        <v>21.5</v>
      </c>
      <c r="B296">
        <f t="shared" si="20"/>
        <v>1290</v>
      </c>
      <c r="C296">
        <f t="shared" si="22"/>
        <v>1.0659678513285899E-6</v>
      </c>
      <c r="D296">
        <f t="shared" si="24"/>
        <v>1065.9678513285899</v>
      </c>
    </row>
    <row r="297" spans="1:4">
      <c r="A297">
        <f t="shared" si="23"/>
        <v>21.583333333333332</v>
      </c>
      <c r="B297">
        <f t="shared" si="20"/>
        <v>1295</v>
      </c>
      <c r="C297">
        <f t="shared" si="22"/>
        <v>1.0864444023883921E-6</v>
      </c>
      <c r="D297">
        <f t="shared" si="24"/>
        <v>1086.4444023883921</v>
      </c>
    </row>
    <row r="298" spans="1:4">
      <c r="A298">
        <f t="shared" si="23"/>
        <v>21.666666666666668</v>
      </c>
      <c r="B298">
        <f t="shared" ref="B298:B361" si="25">B297+$J$31/372</f>
        <v>1300</v>
      </c>
      <c r="C298">
        <f t="shared" si="22"/>
        <v>1.1064952902723649E-6</v>
      </c>
      <c r="D298">
        <f t="shared" si="24"/>
        <v>1106.4952902723649</v>
      </c>
    </row>
    <row r="299" spans="1:4">
      <c r="A299">
        <f t="shared" si="23"/>
        <v>21.75</v>
      </c>
      <c r="B299">
        <f t="shared" si="25"/>
        <v>1305</v>
      </c>
      <c r="C299">
        <f t="shared" si="22"/>
        <v>1.1261293635966022E-6</v>
      </c>
      <c r="D299">
        <f t="shared" si="24"/>
        <v>1126.1293635966022</v>
      </c>
    </row>
    <row r="300" spans="1:4">
      <c r="A300">
        <f t="shared" si="23"/>
        <v>21.833333333333332</v>
      </c>
      <c r="B300">
        <f t="shared" si="25"/>
        <v>1310</v>
      </c>
      <c r="C300">
        <f t="shared" si="22"/>
        <v>1.1453552870336219E-6</v>
      </c>
      <c r="D300">
        <f t="shared" si="24"/>
        <v>1145.3552870336218</v>
      </c>
    </row>
    <row r="301" spans="1:4">
      <c r="A301">
        <f t="shared" si="23"/>
        <v>21.916666666666668</v>
      </c>
      <c r="B301">
        <f t="shared" si="25"/>
        <v>1315</v>
      </c>
      <c r="C301">
        <f t="shared" si="22"/>
        <v>1.1641815451361545E-6</v>
      </c>
      <c r="D301">
        <f t="shared" si="24"/>
        <v>1164.1815451361545</v>
      </c>
    </row>
    <row r="302" spans="1:4">
      <c r="A302">
        <f t="shared" si="23"/>
        <v>22</v>
      </c>
      <c r="B302">
        <f t="shared" si="25"/>
        <v>1320</v>
      </c>
      <c r="C302">
        <f t="shared" si="22"/>
        <v>1.182616446081444E-6</v>
      </c>
      <c r="D302">
        <f t="shared" si="24"/>
        <v>1182.6164460814439</v>
      </c>
    </row>
    <row r="303" spans="1:4">
      <c r="A303">
        <f t="shared" si="23"/>
        <v>22.083333333333332</v>
      </c>
      <c r="B303">
        <f t="shared" si="25"/>
        <v>1325</v>
      </c>
      <c r="C303">
        <f t="shared" si="22"/>
        <v>1.2006681253377119E-6</v>
      </c>
      <c r="D303">
        <f t="shared" si="24"/>
        <v>1200.6681253377119</v>
      </c>
    </row>
    <row r="304" spans="1:4">
      <c r="A304">
        <f t="shared" si="23"/>
        <v>22.166666666666668</v>
      </c>
      <c r="B304">
        <f t="shared" si="25"/>
        <v>1330</v>
      </c>
      <c r="C304">
        <f t="shared" si="22"/>
        <v>1.2183445492544046E-6</v>
      </c>
      <c r="D304">
        <f t="shared" si="24"/>
        <v>1218.3445492544047</v>
      </c>
    </row>
    <row r="305" spans="1:4">
      <c r="A305">
        <f t="shared" si="23"/>
        <v>22.25</v>
      </c>
      <c r="B305">
        <f t="shared" si="25"/>
        <v>1335</v>
      </c>
      <c r="C305">
        <f t="shared" si="22"/>
        <v>1.2356535185778057E-6</v>
      </c>
      <c r="D305">
        <f t="shared" si="24"/>
        <v>1235.6535185778057</v>
      </c>
    </row>
    <row r="306" spans="1:4">
      <c r="A306">
        <f t="shared" si="23"/>
        <v>22.333333333333332</v>
      </c>
      <c r="B306">
        <f t="shared" si="25"/>
        <v>1340</v>
      </c>
      <c r="C306">
        <f t="shared" si="22"/>
        <v>1.2526026718935691E-6</v>
      </c>
      <c r="D306">
        <f t="shared" si="24"/>
        <v>1252.6026718935691</v>
      </c>
    </row>
    <row r="307" spans="1:4">
      <c r="A307">
        <f t="shared" si="23"/>
        <v>22.416666666666668</v>
      </c>
      <c r="B307">
        <f t="shared" si="25"/>
        <v>1345</v>
      </c>
      <c r="C307">
        <f t="shared" si="22"/>
        <v>1.2691994889976853E-6</v>
      </c>
      <c r="D307">
        <f t="shared" si="24"/>
        <v>1269.1994889976852</v>
      </c>
    </row>
    <row r="308" spans="1:4">
      <c r="A308">
        <f t="shared" si="23"/>
        <v>22.5</v>
      </c>
      <c r="B308">
        <f t="shared" si="25"/>
        <v>1350</v>
      </c>
      <c r="C308">
        <f t="shared" si="22"/>
        <v>1.2854512941973764E-6</v>
      </c>
      <c r="D308">
        <f t="shared" si="24"/>
        <v>1285.4512941973765</v>
      </c>
    </row>
    <row r="309" spans="1:4">
      <c r="A309">
        <f t="shared" si="23"/>
        <v>22.583333333333332</v>
      </c>
      <c r="B309">
        <f t="shared" si="25"/>
        <v>1355</v>
      </c>
      <c r="C309">
        <f t="shared" si="22"/>
        <v>1.3013652595433706E-6</v>
      </c>
      <c r="D309">
        <f t="shared" si="24"/>
        <v>1301.3652595433705</v>
      </c>
    </row>
    <row r="310" spans="1:4">
      <c r="A310">
        <f t="shared" si="23"/>
        <v>22.666666666666668</v>
      </c>
      <c r="B310">
        <f t="shared" si="25"/>
        <v>1360</v>
      </c>
      <c r="C310">
        <f t="shared" si="22"/>
        <v>1.316948407994985E-6</v>
      </c>
      <c r="D310">
        <f t="shared" si="24"/>
        <v>1316.948407994985</v>
      </c>
    </row>
    <row r="311" spans="1:4">
      <c r="A311">
        <f t="shared" si="23"/>
        <v>22.75</v>
      </c>
      <c r="B311">
        <f t="shared" si="25"/>
        <v>1365</v>
      </c>
      <c r="C311">
        <f t="shared" si="22"/>
        <v>1.3322076165194131E-6</v>
      </c>
      <c r="D311">
        <f t="shared" si="24"/>
        <v>1332.207616519413</v>
      </c>
    </row>
    <row r="312" spans="1:4">
      <c r="A312">
        <f t="shared" si="23"/>
        <v>22.833333333333332</v>
      </c>
      <c r="B312">
        <f t="shared" si="25"/>
        <v>1370</v>
      </c>
      <c r="C312">
        <f t="shared" si="22"/>
        <v>1.3471496191265856E-6</v>
      </c>
      <c r="D312">
        <f t="shared" si="24"/>
        <v>1347.1496191265855</v>
      </c>
    </row>
    <row r="313" spans="1:4">
      <c r="A313">
        <f t="shared" si="23"/>
        <v>22.916666666666668</v>
      </c>
      <c r="B313">
        <f t="shared" si="25"/>
        <v>1375</v>
      </c>
      <c r="C313">
        <f t="shared" si="22"/>
        <v>1.3617810098409426E-6</v>
      </c>
      <c r="D313">
        <f t="shared" si="24"/>
        <v>1361.7810098409427</v>
      </c>
    </row>
    <row r="314" spans="1:4">
      <c r="A314">
        <f t="shared" si="23"/>
        <v>23</v>
      </c>
      <c r="B314" s="16">
        <f t="shared" si="25"/>
        <v>1380</v>
      </c>
      <c r="C314">
        <f t="shared" si="22"/>
        <v>1.3761082456114282E-6</v>
      </c>
      <c r="D314">
        <f t="shared" si="24"/>
        <v>1376.1082456114282</v>
      </c>
    </row>
    <row r="315" spans="1:4">
      <c r="A315">
        <f t="shared" si="23"/>
        <v>23.083333333333332</v>
      </c>
      <c r="B315">
        <f t="shared" si="25"/>
        <v>1385</v>
      </c>
      <c r="C315">
        <f>$H$36*EXP(-$H$32*(B315-1380))+(1/$H$32)*($H$33+$H$34*((B315-1380)-1/$H$32))</f>
        <v>1.3469076977642012E-6</v>
      </c>
      <c r="D315">
        <f t="shared" si="24"/>
        <v>1346.9076977642012</v>
      </c>
    </row>
    <row r="316" spans="1:4">
      <c r="A316">
        <f t="shared" si="23"/>
        <v>23.166666666666668</v>
      </c>
      <c r="B316">
        <f t="shared" si="25"/>
        <v>1390</v>
      </c>
      <c r="C316">
        <f t="shared" ref="C316:C350" si="26">$H$36*EXP(-$H$32*(B316-1380))+(1/$H$32)*($H$33+$H$34*((B316-1380)-1/$H$32))</f>
        <v>1.3171298406742966E-6</v>
      </c>
      <c r="D316">
        <f t="shared" si="24"/>
        <v>1317.1298406742965</v>
      </c>
    </row>
    <row r="317" spans="1:4">
      <c r="A317">
        <f t="shared" si="23"/>
        <v>23.25</v>
      </c>
      <c r="B317">
        <f t="shared" si="25"/>
        <v>1395</v>
      </c>
      <c r="C317">
        <f t="shared" si="26"/>
        <v>1.2867866753513067E-6</v>
      </c>
      <c r="D317">
        <f t="shared" si="24"/>
        <v>1286.7866753513067</v>
      </c>
    </row>
    <row r="318" spans="1:4">
      <c r="A318">
        <f t="shared" si="23"/>
        <v>23.333333333333332</v>
      </c>
      <c r="B318">
        <f t="shared" si="25"/>
        <v>1400</v>
      </c>
      <c r="C318">
        <f t="shared" si="26"/>
        <v>1.2558899533298086E-6</v>
      </c>
      <c r="D318">
        <f t="shared" si="24"/>
        <v>1255.8899533298086</v>
      </c>
    </row>
    <row r="319" spans="1:4">
      <c r="A319">
        <f t="shared" si="23"/>
        <v>23.416666666666668</v>
      </c>
      <c r="B319">
        <f t="shared" si="25"/>
        <v>1405</v>
      </c>
      <c r="C319">
        <f t="shared" si="26"/>
        <v>1.2244511818554126E-6</v>
      </c>
      <c r="D319">
        <f t="shared" si="24"/>
        <v>1224.4511818554126</v>
      </c>
    </row>
    <row r="320" spans="1:4">
      <c r="A320">
        <f t="shared" si="23"/>
        <v>23.5</v>
      </c>
      <c r="B320">
        <f t="shared" si="25"/>
        <v>1410</v>
      </c>
      <c r="C320">
        <f t="shared" si="26"/>
        <v>1.1924816289629999E-6</v>
      </c>
      <c r="D320">
        <f t="shared" si="24"/>
        <v>1192.4816289629998</v>
      </c>
    </row>
    <row r="321" spans="1:4">
      <c r="A321">
        <f t="shared" si="23"/>
        <v>23.583333333333332</v>
      </c>
      <c r="B321">
        <f t="shared" si="25"/>
        <v>1415</v>
      </c>
      <c r="C321">
        <f t="shared" si="26"/>
        <v>1.159992328449394E-6</v>
      </c>
      <c r="D321">
        <f t="shared" si="24"/>
        <v>1159.9923284493939</v>
      </c>
    </row>
    <row r="322" spans="1:4">
      <c r="A322">
        <f t="shared" si="23"/>
        <v>23.666666666666668</v>
      </c>
      <c r="B322">
        <f t="shared" si="25"/>
        <v>1420</v>
      </c>
      <c r="C322">
        <f t="shared" si="26"/>
        <v>1.1269940847426667E-6</v>
      </c>
      <c r="D322">
        <f t="shared" si="24"/>
        <v>1126.9940847426667</v>
      </c>
    </row>
    <row r="323" spans="1:4">
      <c r="A323">
        <f t="shared" si="23"/>
        <v>23.75</v>
      </c>
      <c r="B323">
        <f t="shared" si="25"/>
        <v>1425</v>
      </c>
      <c r="C323">
        <f t="shared" si="26"/>
        <v>1.0934974776702153E-6</v>
      </c>
      <c r="D323">
        <f t="shared" si="24"/>
        <v>1093.4974776702154</v>
      </c>
    </row>
    <row r="324" spans="1:4">
      <c r="A324">
        <f t="shared" si="23"/>
        <v>23.833333333333332</v>
      </c>
      <c r="B324">
        <f t="shared" si="25"/>
        <v>1430</v>
      </c>
      <c r="C324">
        <f t="shared" si="26"/>
        <v>1.0595128671277241E-6</v>
      </c>
      <c r="D324">
        <f t="shared" si="24"/>
        <v>1059.5128671277241</v>
      </c>
    </row>
    <row r="325" spans="1:4">
      <c r="A325">
        <f t="shared" si="23"/>
        <v>23.916666666666668</v>
      </c>
      <c r="B325">
        <f t="shared" si="25"/>
        <v>1435</v>
      </c>
      <c r="C325">
        <f t="shared" si="26"/>
        <v>1.0250503976510711E-6</v>
      </c>
      <c r="D325">
        <f t="shared" si="24"/>
        <v>1025.0503976510711</v>
      </c>
    </row>
    <row r="326" spans="1:4">
      <c r="A326">
        <f t="shared" si="23"/>
        <v>24</v>
      </c>
      <c r="B326">
        <f t="shared" si="25"/>
        <v>1440</v>
      </c>
      <c r="C326">
        <f t="shared" si="26"/>
        <v>9.9012000289319072E-7</v>
      </c>
      <c r="D326">
        <f t="shared" si="24"/>
        <v>990.12000289319076</v>
      </c>
    </row>
    <row r="327" spans="1:4">
      <c r="A327">
        <f t="shared" si="23"/>
        <v>24.083333333333332</v>
      </c>
      <c r="B327">
        <f t="shared" si="25"/>
        <v>1445</v>
      </c>
      <c r="C327">
        <f t="shared" si="26"/>
        <v>9.5473141000787249E-7</v>
      </c>
      <c r="D327">
        <f t="shared" si="24"/>
        <v>954.73141000787246</v>
      </c>
    </row>
    <row r="328" spans="1:4">
      <c r="A328">
        <f t="shared" si="23"/>
        <v>24.166666666666668</v>
      </c>
      <c r="B328">
        <f t="shared" si="25"/>
        <v>1450</v>
      </c>
      <c r="C328">
        <f t="shared" si="26"/>
        <v>9.1889414394243431E-7</v>
      </c>
      <c r="D328">
        <f t="shared" si="24"/>
        <v>918.89414394243431</v>
      </c>
    </row>
    <row r="329" spans="1:4">
      <c r="A329">
        <f t="shared" si="23"/>
        <v>24.25</v>
      </c>
      <c r="B329">
        <f t="shared" si="25"/>
        <v>1455</v>
      </c>
      <c r="C329">
        <f t="shared" si="26"/>
        <v>8.8261753164115544E-7</v>
      </c>
      <c r="D329">
        <f t="shared" si="24"/>
        <v>882.61753164115544</v>
      </c>
    </row>
    <row r="330" spans="1:4">
      <c r="A330">
        <f t="shared" si="23"/>
        <v>24.333333333333332</v>
      </c>
      <c r="B330">
        <f t="shared" si="25"/>
        <v>1460</v>
      </c>
      <c r="C330">
        <f t="shared" si="26"/>
        <v>8.4591070616133003E-7</v>
      </c>
      <c r="D330">
        <f t="shared" si="24"/>
        <v>845.91070616133004</v>
      </c>
    </row>
    <row r="331" spans="1:4">
      <c r="A331">
        <f t="shared" si="23"/>
        <v>24.416666666666668</v>
      </c>
      <c r="B331">
        <f t="shared" si="25"/>
        <v>1465</v>
      </c>
      <c r="C331">
        <f t="shared" si="26"/>
        <v>8.0878261070376136E-7</v>
      </c>
      <c r="D331">
        <f t="shared" si="24"/>
        <v>808.78261070376141</v>
      </c>
    </row>
    <row r="332" spans="1:4">
      <c r="A332">
        <f t="shared" si="23"/>
        <v>24.5</v>
      </c>
      <c r="B332">
        <f t="shared" si="25"/>
        <v>1470</v>
      </c>
      <c r="C332">
        <f t="shared" si="26"/>
        <v>7.7124200255946328E-7</v>
      </c>
      <c r="D332">
        <f t="shared" si="24"/>
        <v>771.24200255946323</v>
      </c>
    </row>
    <row r="333" spans="1:4">
      <c r="A333">
        <f t="shared" si="23"/>
        <v>24.583333333333332</v>
      </c>
      <c r="B333">
        <f t="shared" si="25"/>
        <v>1475</v>
      </c>
      <c r="C333">
        <f t="shared" si="26"/>
        <v>7.3329745697432561E-7</v>
      </c>
      <c r="D333">
        <f t="shared" si="24"/>
        <v>733.29745697432566</v>
      </c>
    </row>
    <row r="334" spans="1:4">
      <c r="A334">
        <f t="shared" si="23"/>
        <v>24.666666666666668</v>
      </c>
      <c r="B334">
        <f t="shared" si="25"/>
        <v>1480</v>
      </c>
      <c r="C334">
        <f t="shared" si="26"/>
        <v>6.949573709334363E-7</v>
      </c>
      <c r="D334">
        <f t="shared" si="24"/>
        <v>694.95737093343632</v>
      </c>
    </row>
    <row r="335" spans="1:4">
      <c r="A335">
        <f t="shared" si="23"/>
        <v>24.75</v>
      </c>
      <c r="B335">
        <f t="shared" si="25"/>
        <v>1485</v>
      </c>
      <c r="C335">
        <f t="shared" si="26"/>
        <v>6.5622996686673814E-7</v>
      </c>
      <c r="D335">
        <f t="shared" si="24"/>
        <v>656.2299668667381</v>
      </c>
    </row>
    <row r="336" spans="1:4">
      <c r="A336">
        <f t="shared" si="23"/>
        <v>24.833333333333332</v>
      </c>
      <c r="B336">
        <f t="shared" si="25"/>
        <v>1490</v>
      </c>
      <c r="C336">
        <f t="shared" si="26"/>
        <v>6.1712329627765327E-7</v>
      </c>
      <c r="D336">
        <f t="shared" si="24"/>
        <v>617.12329627765325</v>
      </c>
    </row>
    <row r="337" spans="1:4">
      <c r="A337">
        <f t="shared" si="23"/>
        <v>24.916666666666668</v>
      </c>
      <c r="B337">
        <f t="shared" si="25"/>
        <v>1495</v>
      </c>
      <c r="C337">
        <f t="shared" si="26"/>
        <v>5.776452432962739E-7</v>
      </c>
      <c r="D337">
        <f t="shared" si="24"/>
        <v>577.64524329627386</v>
      </c>
    </row>
    <row r="338" spans="1:4">
      <c r="A338">
        <f t="shared" si="23"/>
        <v>25</v>
      </c>
      <c r="B338">
        <f t="shared" si="25"/>
        <v>1500</v>
      </c>
      <c r="C338">
        <f t="shared" si="26"/>
        <v>5.3780352815869316E-7</v>
      </c>
      <c r="D338">
        <f t="shared" si="24"/>
        <v>537.80352815869321</v>
      </c>
    </row>
    <row r="339" spans="1:4">
      <c r="A339">
        <f t="shared" si="23"/>
        <v>25.083333333333332</v>
      </c>
      <c r="B339">
        <f t="shared" si="25"/>
        <v>1505</v>
      </c>
      <c r="C339">
        <f t="shared" si="26"/>
        <v>4.97605710614006E-7</v>
      </c>
      <c r="D339">
        <f t="shared" si="24"/>
        <v>497.605710614006</v>
      </c>
    </row>
    <row r="340" spans="1:4">
      <c r="A340">
        <f t="shared" si="23"/>
        <v>25.166666666666668</v>
      </c>
      <c r="B340">
        <f t="shared" si="25"/>
        <v>1510</v>
      </c>
      <c r="C340">
        <f t="shared" si="26"/>
        <v>4.5705919326048616E-7</v>
      </c>
      <c r="D340">
        <f t="shared" si="24"/>
        <v>457.05919326048615</v>
      </c>
    </row>
    <row r="341" spans="1:4">
      <c r="A341">
        <f t="shared" si="23"/>
        <v>25.25</v>
      </c>
      <c r="B341">
        <f t="shared" si="25"/>
        <v>1515</v>
      </c>
      <c r="C341">
        <f t="shared" si="26"/>
        <v>4.1617122481241179E-7</v>
      </c>
      <c r="D341">
        <f t="shared" si="24"/>
        <v>416.17122481241177</v>
      </c>
    </row>
    <row r="342" spans="1:4">
      <c r="A342">
        <f t="shared" si="23"/>
        <v>25.333333333333332</v>
      </c>
      <c r="B342">
        <f t="shared" si="25"/>
        <v>1520</v>
      </c>
      <c r="C342">
        <f t="shared" si="26"/>
        <v>3.7494890329898108E-7</v>
      </c>
      <c r="D342">
        <f t="shared" si="24"/>
        <v>374.94890329898107</v>
      </c>
    </row>
    <row r="343" spans="1:4">
      <c r="A343">
        <f t="shared" si="23"/>
        <v>25.416666666666668</v>
      </c>
      <c r="B343">
        <f t="shared" si="25"/>
        <v>1525</v>
      </c>
      <c r="C343">
        <f t="shared" si="26"/>
        <v>3.3339917919672864E-7</v>
      </c>
      <c r="D343">
        <f t="shared" si="24"/>
        <v>333.39917919672865</v>
      </c>
    </row>
    <row r="344" spans="1:4">
      <c r="A344">
        <f t="shared" si="23"/>
        <v>25.5</v>
      </c>
      <c r="B344">
        <f t="shared" si="25"/>
        <v>1530</v>
      </c>
      <c r="C344">
        <f t="shared" si="26"/>
        <v>2.9152885849682564E-7</v>
      </c>
      <c r="D344">
        <f t="shared" si="24"/>
        <v>291.52885849682565</v>
      </c>
    </row>
    <row r="345" spans="1:4">
      <c r="A345">
        <f t="shared" si="23"/>
        <v>25.583333333333332</v>
      </c>
      <c r="B345">
        <f t="shared" si="25"/>
        <v>1535</v>
      </c>
      <c r="C345">
        <f t="shared" si="26"/>
        <v>2.4934460570861793E-7</v>
      </c>
      <c r="D345">
        <f t="shared" si="24"/>
        <v>249.34460570861793</v>
      </c>
    </row>
    <row r="346" spans="1:4">
      <c r="A346">
        <f t="shared" si="23"/>
        <v>25.666666666666668</v>
      </c>
      <c r="B346">
        <f t="shared" si="25"/>
        <v>1540</v>
      </c>
      <c r="C346">
        <f t="shared" si="26"/>
        <v>2.0685294680072838E-7</v>
      </c>
      <c r="D346">
        <f t="shared" si="24"/>
        <v>206.85294680072838</v>
      </c>
    </row>
    <row r="347" spans="1:4">
      <c r="A347">
        <f t="shared" si="23"/>
        <v>25.75</v>
      </c>
      <c r="B347">
        <f t="shared" si="25"/>
        <v>1545</v>
      </c>
      <c r="C347">
        <f t="shared" si="26"/>
        <v>1.6406027208101588E-7</v>
      </c>
      <c r="D347">
        <f t="shared" si="24"/>
        <v>164.06027208101588</v>
      </c>
    </row>
    <row r="348" spans="1:4">
      <c r="A348">
        <f t="shared" si="23"/>
        <v>25.833333333333332</v>
      </c>
      <c r="B348">
        <f t="shared" si="25"/>
        <v>1550</v>
      </c>
      <c r="C348">
        <f t="shared" si="26"/>
        <v>1.2097283901667123E-7</v>
      </c>
      <c r="D348">
        <f t="shared" si="24"/>
        <v>120.97283901667123</v>
      </c>
    </row>
    <row r="349" spans="1:4">
      <c r="A349">
        <f t="shared" si="23"/>
        <v>25.916666666666668</v>
      </c>
      <c r="B349">
        <f t="shared" si="25"/>
        <v>1555</v>
      </c>
      <c r="C349">
        <f t="shared" si="26"/>
        <v>7.7596774995686439E-8</v>
      </c>
      <c r="D349">
        <f t="shared" si="24"/>
        <v>77.596774995686445</v>
      </c>
    </row>
    <row r="350" spans="1:4">
      <c r="A350">
        <f t="shared" si="23"/>
        <v>26</v>
      </c>
      <c r="B350" s="16">
        <f t="shared" si="25"/>
        <v>1560</v>
      </c>
      <c r="C350">
        <f t="shared" si="26"/>
        <v>3.3938080030919212E-8</v>
      </c>
      <c r="D350">
        <f t="shared" si="24"/>
        <v>33.93808003091921</v>
      </c>
    </row>
    <row r="351" spans="1:4">
      <c r="A351">
        <f t="shared" si="23"/>
        <v>26.083333333333332</v>
      </c>
      <c r="B351">
        <f t="shared" si="25"/>
        <v>1565</v>
      </c>
      <c r="C351">
        <f>$I$36*EXP(-$I$32*(B351-1560))+(1/$I$32)*($I$33+$I$34*((B351-1560)-1/$I$32))</f>
        <v>3.3232580804739695E-8</v>
      </c>
      <c r="D351">
        <f t="shared" si="24"/>
        <v>33.232580804739698</v>
      </c>
    </row>
    <row r="352" spans="1:4">
      <c r="A352">
        <f t="shared" si="23"/>
        <v>26.166666666666668</v>
      </c>
      <c r="B352">
        <f t="shared" si="25"/>
        <v>1570</v>
      </c>
      <c r="C352">
        <f t="shared" ref="C352:C415" si="27">$I$36*EXP(-$I$32*(B352-1560))+(1/$I$32)*($I$33+$I$34*((B352-1560)-1/$I$32))</f>
        <v>3.2541747380446618E-8</v>
      </c>
      <c r="D352">
        <f t="shared" si="24"/>
        <v>32.541747380446616</v>
      </c>
    </row>
    <row r="353" spans="1:4">
      <c r="A353">
        <f t="shared" si="23"/>
        <v>26.25</v>
      </c>
      <c r="B353">
        <f t="shared" si="25"/>
        <v>1575</v>
      </c>
      <c r="C353">
        <f t="shared" si="27"/>
        <v>3.1865274887762344E-8</v>
      </c>
      <c r="D353">
        <f t="shared" si="24"/>
        <v>31.865274887762343</v>
      </c>
    </row>
    <row r="354" spans="1:4">
      <c r="A354">
        <f t="shared" si="23"/>
        <v>26.333333333333332</v>
      </c>
      <c r="B354">
        <f t="shared" si="25"/>
        <v>1580</v>
      </c>
      <c r="C354">
        <f t="shared" si="27"/>
        <v>3.1202864794002386E-8</v>
      </c>
      <c r="D354">
        <f t="shared" si="24"/>
        <v>31.202864794002387</v>
      </c>
    </row>
    <row r="355" spans="1:4">
      <c r="A355">
        <f t="shared" si="23"/>
        <v>26.416666666666668</v>
      </c>
      <c r="B355">
        <f t="shared" si="25"/>
        <v>1585</v>
      </c>
      <c r="C355">
        <f t="shared" si="27"/>
        <v>3.0554224772330645E-8</v>
      </c>
      <c r="D355">
        <f t="shared" si="24"/>
        <v>30.554224772330645</v>
      </c>
    </row>
    <row r="356" spans="1:4">
      <c r="A356">
        <f t="shared" si="23"/>
        <v>26.5</v>
      </c>
      <c r="B356">
        <f t="shared" si="25"/>
        <v>1590</v>
      </c>
      <c r="C356">
        <f t="shared" si="27"/>
        <v>2.9919068572753177E-8</v>
      </c>
      <c r="D356">
        <f t="shared" si="24"/>
        <v>29.919068572753176</v>
      </c>
    </row>
    <row r="357" spans="1:4">
      <c r="A357">
        <f t="shared" si="23"/>
        <v>26.583333333333332</v>
      </c>
      <c r="B357">
        <f t="shared" si="25"/>
        <v>1595</v>
      </c>
      <c r="C357">
        <f t="shared" si="27"/>
        <v>2.9297115895793876E-8</v>
      </c>
      <c r="D357">
        <f t="shared" si="24"/>
        <v>29.297115895793876</v>
      </c>
    </row>
    <row r="358" spans="1:4">
      <c r="A358">
        <f t="shared" si="23"/>
        <v>26.666666666666668</v>
      </c>
      <c r="B358">
        <f t="shared" si="25"/>
        <v>1600</v>
      </c>
      <c r="C358">
        <f t="shared" si="27"/>
        <v>2.8688092268796008E-8</v>
      </c>
      <c r="D358">
        <f t="shared" si="24"/>
        <v>28.688092268796009</v>
      </c>
    </row>
    <row r="359" spans="1:4">
      <c r="A359">
        <f t="shared" ref="A359:A422" si="28">B359/60</f>
        <v>26.75</v>
      </c>
      <c r="B359">
        <f t="shared" si="25"/>
        <v>1605</v>
      </c>
      <c r="C359">
        <f t="shared" si="27"/>
        <v>2.8091728924795314E-8</v>
      </c>
      <c r="D359">
        <f t="shared" ref="D359:D422" si="29">C359*10^9</f>
        <v>28.091728924795312</v>
      </c>
    </row>
    <row r="360" spans="1:4">
      <c r="A360">
        <f t="shared" si="28"/>
        <v>26.833333333333332</v>
      </c>
      <c r="B360">
        <f t="shared" si="25"/>
        <v>1610</v>
      </c>
      <c r="C360">
        <f t="shared" si="27"/>
        <v>2.7507762683910969E-8</v>
      </c>
      <c r="D360">
        <f t="shared" si="29"/>
        <v>27.507762683910968</v>
      </c>
    </row>
    <row r="361" spans="1:4">
      <c r="A361">
        <f t="shared" si="28"/>
        <v>26.916666666666668</v>
      </c>
      <c r="B361">
        <f t="shared" si="25"/>
        <v>1615</v>
      </c>
      <c r="C361">
        <f t="shared" si="27"/>
        <v>2.6935935837202239E-8</v>
      </c>
      <c r="D361">
        <f t="shared" si="29"/>
        <v>26.935935837202241</v>
      </c>
    </row>
    <row r="362" spans="1:4">
      <c r="A362">
        <f t="shared" si="28"/>
        <v>27</v>
      </c>
      <c r="B362">
        <f t="shared" ref="B362:B425" si="30">B361+$J$31/372</f>
        <v>1620</v>
      </c>
      <c r="C362">
        <f t="shared" si="27"/>
        <v>2.6375996032939463E-8</v>
      </c>
      <c r="D362">
        <f t="shared" si="29"/>
        <v>26.375996032939462</v>
      </c>
    </row>
    <row r="363" spans="1:4">
      <c r="A363">
        <f t="shared" si="28"/>
        <v>27.083333333333332</v>
      </c>
      <c r="B363">
        <f t="shared" si="30"/>
        <v>1625</v>
      </c>
      <c r="C363">
        <f t="shared" si="27"/>
        <v>2.5827696165239227E-8</v>
      </c>
      <c r="D363">
        <f t="shared" si="29"/>
        <v>25.827696165239228</v>
      </c>
    </row>
    <row r="364" spans="1:4">
      <c r="A364">
        <f t="shared" si="28"/>
        <v>27.166666666666668</v>
      </c>
      <c r="B364">
        <f t="shared" si="30"/>
        <v>1630</v>
      </c>
      <c r="C364">
        <f t="shared" si="27"/>
        <v>2.5290794265014598E-8</v>
      </c>
      <c r="D364">
        <f t="shared" si="29"/>
        <v>25.290794265014597</v>
      </c>
    </row>
    <row r="365" spans="1:4">
      <c r="A365">
        <f t="shared" si="28"/>
        <v>27.25</v>
      </c>
      <c r="B365">
        <f t="shared" si="30"/>
        <v>1635</v>
      </c>
      <c r="C365">
        <f t="shared" si="27"/>
        <v>2.4765053393192218E-8</v>
      </c>
      <c r="D365">
        <f t="shared" si="29"/>
        <v>24.765053393192218</v>
      </c>
    </row>
    <row r="366" spans="1:4">
      <c r="A366">
        <f t="shared" si="28"/>
        <v>27.333333333333332</v>
      </c>
      <c r="B366">
        <f t="shared" si="30"/>
        <v>1640</v>
      </c>
      <c r="C366">
        <f t="shared" si="27"/>
        <v>2.4250241536149217E-8</v>
      </c>
      <c r="D366">
        <f t="shared" si="29"/>
        <v>24.250241536149218</v>
      </c>
    </row>
    <row r="367" spans="1:4">
      <c r="A367">
        <f t="shared" si="28"/>
        <v>27.416666666666668</v>
      </c>
      <c r="B367">
        <f t="shared" si="30"/>
        <v>1645</v>
      </c>
      <c r="C367">
        <f t="shared" si="27"/>
        <v>2.3746131503323758E-8</v>
      </c>
      <c r="D367">
        <f t="shared" si="29"/>
        <v>23.746131503323756</v>
      </c>
    </row>
    <row r="368" spans="1:4">
      <c r="A368">
        <f t="shared" si="28"/>
        <v>27.5</v>
      </c>
      <c r="B368">
        <f t="shared" si="30"/>
        <v>1650</v>
      </c>
      <c r="C368">
        <f t="shared" si="27"/>
        <v>2.3252500826954044E-8</v>
      </c>
      <c r="D368">
        <f t="shared" si="29"/>
        <v>23.252500826954044</v>
      </c>
    </row>
    <row r="369" spans="1:4">
      <c r="A369">
        <f t="shared" si="28"/>
        <v>27.583333333333332</v>
      </c>
      <c r="B369">
        <f t="shared" si="30"/>
        <v>1655</v>
      </c>
      <c r="C369">
        <f t="shared" si="27"/>
        <v>2.2769131663901531E-8</v>
      </c>
      <c r="D369">
        <f t="shared" si="29"/>
        <v>22.769131663901533</v>
      </c>
    </row>
    <row r="370" spans="1:4">
      <c r="A370">
        <f t="shared" si="28"/>
        <v>27.666666666666668</v>
      </c>
      <c r="B370">
        <f t="shared" si="30"/>
        <v>1660</v>
      </c>
      <c r="C370">
        <f t="shared" si="27"/>
        <v>2.2295810699514995E-8</v>
      </c>
      <c r="D370">
        <f t="shared" si="29"/>
        <v>22.295810699514995</v>
      </c>
    </row>
    <row r="371" spans="1:4">
      <c r="A371">
        <f t="shared" si="28"/>
        <v>27.75</v>
      </c>
      <c r="B371">
        <f t="shared" si="30"/>
        <v>1665</v>
      </c>
      <c r="C371">
        <f t="shared" si="27"/>
        <v>2.1832329053493111E-8</v>
      </c>
      <c r="D371">
        <f t="shared" si="29"/>
        <v>21.832329053493112</v>
      </c>
    </row>
    <row r="372" spans="1:4">
      <c r="A372">
        <f t="shared" si="28"/>
        <v>27.833333333333332</v>
      </c>
      <c r="B372">
        <f t="shared" si="30"/>
        <v>1670</v>
      </c>
      <c r="C372">
        <f t="shared" si="27"/>
        <v>2.13784821877039E-8</v>
      </c>
      <c r="D372">
        <f t="shared" si="29"/>
        <v>21.378482187703899</v>
      </c>
    </row>
    <row r="373" spans="1:4">
      <c r="A373">
        <f t="shared" si="28"/>
        <v>27.916666666666668</v>
      </c>
      <c r="B373">
        <f t="shared" si="30"/>
        <v>1675</v>
      </c>
      <c r="C373">
        <f t="shared" si="27"/>
        <v>2.0934069815920441E-8</v>
      </c>
      <c r="D373">
        <f t="shared" si="29"/>
        <v>20.934069815920441</v>
      </c>
    </row>
    <row r="374" spans="1:4">
      <c r="A374">
        <f t="shared" si="28"/>
        <v>28</v>
      </c>
      <c r="B374">
        <f t="shared" si="30"/>
        <v>1680</v>
      </c>
      <c r="C374">
        <f t="shared" si="27"/>
        <v>2.0498895815432944E-8</v>
      </c>
      <c r="D374">
        <f t="shared" si="29"/>
        <v>20.498895815432945</v>
      </c>
    </row>
    <row r="375" spans="1:4">
      <c r="A375">
        <f t="shared" si="28"/>
        <v>28.083333333333332</v>
      </c>
      <c r="B375">
        <f t="shared" si="30"/>
        <v>1685</v>
      </c>
      <c r="C375">
        <f t="shared" si="27"/>
        <v>2.0072768140498267E-8</v>
      </c>
      <c r="D375">
        <f t="shared" si="29"/>
        <v>20.072768140498269</v>
      </c>
    </row>
    <row r="376" spans="1:4">
      <c r="A376">
        <f t="shared" si="28"/>
        <v>28.166666666666668</v>
      </c>
      <c r="B376">
        <f t="shared" si="30"/>
        <v>1690</v>
      </c>
      <c r="C376">
        <f t="shared" si="27"/>
        <v>1.9655498737588591E-8</v>
      </c>
      <c r="D376">
        <f t="shared" si="29"/>
        <v>19.655498737588591</v>
      </c>
    </row>
    <row r="377" spans="1:4">
      <c r="A377">
        <f t="shared" si="28"/>
        <v>28.25</v>
      </c>
      <c r="B377">
        <f t="shared" si="30"/>
        <v>1695</v>
      </c>
      <c r="C377">
        <f t="shared" si="27"/>
        <v>1.9246903462401906E-8</v>
      </c>
      <c r="D377">
        <f t="shared" si="29"/>
        <v>19.246903462401907</v>
      </c>
    </row>
    <row r="378" spans="1:4">
      <c r="A378">
        <f t="shared" si="28"/>
        <v>28.333333333333332</v>
      </c>
      <c r="B378">
        <f t="shared" si="30"/>
        <v>1700</v>
      </c>
      <c r="C378">
        <f t="shared" si="27"/>
        <v>1.8846801998597657E-8</v>
      </c>
      <c r="D378">
        <f t="shared" si="29"/>
        <v>18.846801998597659</v>
      </c>
    </row>
    <row r="379" spans="1:4">
      <c r="A379">
        <f t="shared" si="28"/>
        <v>28.416666666666668</v>
      </c>
      <c r="B379">
        <f t="shared" si="30"/>
        <v>1705</v>
      </c>
      <c r="C379">
        <f t="shared" si="27"/>
        <v>1.8455017778221735E-8</v>
      </c>
      <c r="D379">
        <f t="shared" si="29"/>
        <v>18.455017778221734</v>
      </c>
    </row>
    <row r="380" spans="1:4">
      <c r="A380">
        <f t="shared" si="28"/>
        <v>28.5</v>
      </c>
      <c r="B380">
        <f t="shared" si="30"/>
        <v>1710</v>
      </c>
      <c r="C380">
        <f t="shared" si="27"/>
        <v>1.8071377903785618E-8</v>
      </c>
      <c r="D380">
        <f t="shared" si="29"/>
        <v>18.071377903785617</v>
      </c>
    </row>
    <row r="381" spans="1:4">
      <c r="A381">
        <f t="shared" si="28"/>
        <v>28.583333333333332</v>
      </c>
      <c r="B381">
        <f t="shared" si="30"/>
        <v>1715</v>
      </c>
      <c r="C381">
        <f t="shared" si="27"/>
        <v>1.7695713071965342E-8</v>
      </c>
      <c r="D381">
        <f t="shared" si="29"/>
        <v>17.69571307196534</v>
      </c>
    </row>
    <row r="382" spans="1:4">
      <c r="A382">
        <f t="shared" si="28"/>
        <v>28.666666666666668</v>
      </c>
      <c r="B382">
        <f t="shared" si="30"/>
        <v>1720</v>
      </c>
      <c r="C382">
        <f t="shared" si="27"/>
        <v>1.7327857498886589E-8</v>
      </c>
      <c r="D382">
        <f t="shared" si="29"/>
        <v>17.327857498886591</v>
      </c>
    </row>
    <row r="383" spans="1:4">
      <c r="A383">
        <f t="shared" si="28"/>
        <v>28.75</v>
      </c>
      <c r="B383">
        <f t="shared" si="30"/>
        <v>1725</v>
      </c>
      <c r="C383">
        <f t="shared" si="27"/>
        <v>1.6967648846962965E-8</v>
      </c>
      <c r="D383">
        <f t="shared" si="29"/>
        <v>16.967648846962966</v>
      </c>
    </row>
    <row r="384" spans="1:4">
      <c r="A384">
        <f t="shared" si="28"/>
        <v>28.833333333333332</v>
      </c>
      <c r="B384">
        <f t="shared" si="30"/>
        <v>1730</v>
      </c>
      <c r="C384">
        <f t="shared" si="27"/>
        <v>1.6614928153255121E-8</v>
      </c>
      <c r="D384">
        <f t="shared" si="29"/>
        <v>16.614928153255121</v>
      </c>
    </row>
    <row r="385" spans="1:4">
      <c r="A385">
        <f t="shared" si="28"/>
        <v>28.916666666666668</v>
      </c>
      <c r="B385">
        <f t="shared" si="30"/>
        <v>1735</v>
      </c>
      <c r="C385">
        <f t="shared" si="27"/>
        <v>1.6269539759319143E-8</v>
      </c>
      <c r="D385">
        <f t="shared" si="29"/>
        <v>16.269539759319144</v>
      </c>
    </row>
    <row r="386" spans="1:4">
      <c r="A386">
        <f t="shared" si="28"/>
        <v>29</v>
      </c>
      <c r="B386">
        <f t="shared" si="30"/>
        <v>1740</v>
      </c>
      <c r="C386">
        <f t="shared" si="27"/>
        <v>1.593133124251326E-8</v>
      </c>
      <c r="D386">
        <f t="shared" si="29"/>
        <v>15.931331242513261</v>
      </c>
    </row>
    <row r="387" spans="1:4">
      <c r="A387">
        <f t="shared" si="28"/>
        <v>29.083333333333332</v>
      </c>
      <c r="B387">
        <f t="shared" si="30"/>
        <v>1745</v>
      </c>
      <c r="C387">
        <f t="shared" si="27"/>
        <v>1.56001533487325E-8</v>
      </c>
      <c r="D387">
        <f t="shared" si="29"/>
        <v>15.600153348732501</v>
      </c>
    </row>
    <row r="388" spans="1:4">
      <c r="A388">
        <f t="shared" si="28"/>
        <v>29.166666666666668</v>
      </c>
      <c r="B388">
        <f t="shared" si="30"/>
        <v>1750</v>
      </c>
      <c r="C388">
        <f t="shared" si="27"/>
        <v>1.5275859926541682E-8</v>
      </c>
      <c r="D388">
        <f t="shared" si="29"/>
        <v>15.275859926541681</v>
      </c>
    </row>
    <row r="389" spans="1:4">
      <c r="A389">
        <f t="shared" si="28"/>
        <v>29.25</v>
      </c>
      <c r="B389">
        <f t="shared" si="30"/>
        <v>1755</v>
      </c>
      <c r="C389">
        <f t="shared" si="27"/>
        <v>1.4958307862677625E-8</v>
      </c>
      <c r="D389">
        <f t="shared" si="29"/>
        <v>14.958307862677625</v>
      </c>
    </row>
    <row r="390" spans="1:4">
      <c r="A390">
        <f t="shared" si="28"/>
        <v>29.333333333333332</v>
      </c>
      <c r="B390">
        <f t="shared" si="30"/>
        <v>1760</v>
      </c>
      <c r="C390">
        <f t="shared" si="27"/>
        <v>1.4647357018892129E-8</v>
      </c>
      <c r="D390">
        <f t="shared" si="29"/>
        <v>14.647357018892128</v>
      </c>
    </row>
    <row r="391" spans="1:4">
      <c r="A391">
        <f t="shared" si="28"/>
        <v>29.416666666666668</v>
      </c>
      <c r="B391">
        <f t="shared" si="30"/>
        <v>1765</v>
      </c>
      <c r="C391">
        <f t="shared" si="27"/>
        <v>1.4342870170107841E-8</v>
      </c>
      <c r="D391">
        <f t="shared" si="29"/>
        <v>14.342870170107842</v>
      </c>
    </row>
    <row r="392" spans="1:4">
      <c r="A392">
        <f t="shared" si="28"/>
        <v>29.5</v>
      </c>
      <c r="B392">
        <f t="shared" si="30"/>
        <v>1770</v>
      </c>
      <c r="C392">
        <f t="shared" si="27"/>
        <v>1.4044712943859757E-8</v>
      </c>
      <c r="D392">
        <f t="shared" si="29"/>
        <v>14.044712943859757</v>
      </c>
    </row>
    <row r="393" spans="1:4">
      <c r="A393">
        <f t="shared" si="28"/>
        <v>29.583333333333332</v>
      </c>
      <c r="B393">
        <f t="shared" si="30"/>
        <v>1775</v>
      </c>
      <c r="C393">
        <f t="shared" si="27"/>
        <v>1.3752753760995569E-8</v>
      </c>
      <c r="D393">
        <f t="shared" si="29"/>
        <v>13.752753760995569</v>
      </c>
    </row>
    <row r="394" spans="1:4">
      <c r="A394">
        <f t="shared" si="28"/>
        <v>29.666666666666668</v>
      </c>
      <c r="B394">
        <f t="shared" si="30"/>
        <v>1780</v>
      </c>
      <c r="C394">
        <f t="shared" si="27"/>
        <v>1.3466863777608756E-8</v>
      </c>
      <c r="D394">
        <f t="shared" si="29"/>
        <v>13.466863777608756</v>
      </c>
    </row>
    <row r="395" spans="1:4">
      <c r="A395">
        <f t="shared" si="28"/>
        <v>29.75</v>
      </c>
      <c r="B395">
        <f t="shared" si="30"/>
        <v>1785</v>
      </c>
      <c r="C395">
        <f t="shared" si="27"/>
        <v>1.3186916828178727E-8</v>
      </c>
      <c r="D395">
        <f t="shared" si="29"/>
        <v>13.186916828178727</v>
      </c>
    </row>
    <row r="396" spans="1:4">
      <c r="A396">
        <f t="shared" si="28"/>
        <v>29.833333333333332</v>
      </c>
      <c r="B396">
        <f t="shared" si="30"/>
        <v>1790</v>
      </c>
      <c r="C396">
        <f t="shared" si="27"/>
        <v>1.2912789369892992E-8</v>
      </c>
      <c r="D396">
        <f t="shared" si="29"/>
        <v>12.912789369892991</v>
      </c>
    </row>
    <row r="397" spans="1:4">
      <c r="A397">
        <f t="shared" si="28"/>
        <v>29.916666666666668</v>
      </c>
      <c r="B397">
        <f t="shared" si="30"/>
        <v>1795</v>
      </c>
      <c r="C397">
        <f t="shared" si="27"/>
        <v>1.2644360428126721E-8</v>
      </c>
      <c r="D397">
        <f t="shared" si="29"/>
        <v>12.644360428126721</v>
      </c>
    </row>
    <row r="398" spans="1:4">
      <c r="A398">
        <f t="shared" si="28"/>
        <v>30</v>
      </c>
      <c r="B398">
        <f t="shared" si="30"/>
        <v>1800</v>
      </c>
      <c r="C398">
        <f t="shared" si="27"/>
        <v>1.2381511543055697E-8</v>
      </c>
      <c r="D398">
        <f t="shared" si="29"/>
        <v>12.381511543055696</v>
      </c>
    </row>
    <row r="399" spans="1:4">
      <c r="A399">
        <f t="shared" si="28"/>
        <v>30.083333333333332</v>
      </c>
      <c r="B399">
        <f t="shared" si="30"/>
        <v>1805</v>
      </c>
      <c r="C399">
        <f t="shared" si="27"/>
        <v>1.2124126717379039E-8</v>
      </c>
      <c r="D399">
        <f t="shared" si="29"/>
        <v>12.124126717379038</v>
      </c>
    </row>
    <row r="400" spans="1:4">
      <c r="A400">
        <f t="shared" si="28"/>
        <v>30.166666666666668</v>
      </c>
      <c r="B400">
        <f t="shared" si="30"/>
        <v>1810</v>
      </c>
      <c r="C400">
        <f t="shared" si="27"/>
        <v>1.1872092365128684E-8</v>
      </c>
      <c r="D400">
        <f t="shared" si="29"/>
        <v>11.872092365128685</v>
      </c>
    </row>
    <row r="401" spans="1:4">
      <c r="A401">
        <f t="shared" si="28"/>
        <v>30.25</v>
      </c>
      <c r="B401">
        <f t="shared" si="30"/>
        <v>1815</v>
      </c>
      <c r="C401">
        <f t="shared" si="27"/>
        <v>1.1625297261542999E-8</v>
      </c>
      <c r="D401">
        <f t="shared" si="29"/>
        <v>11.625297261542999</v>
      </c>
    </row>
    <row r="402" spans="1:4">
      <c r="A402">
        <f t="shared" si="28"/>
        <v>30.333333333333332</v>
      </c>
      <c r="B402">
        <f t="shared" si="30"/>
        <v>1820</v>
      </c>
      <c r="C402">
        <f t="shared" si="27"/>
        <v>1.1383632493982388E-8</v>
      </c>
      <c r="D402">
        <f t="shared" si="29"/>
        <v>11.383632493982388</v>
      </c>
    </row>
    <row r="403" spans="1:4">
      <c r="A403">
        <f t="shared" si="28"/>
        <v>30.416666666666668</v>
      </c>
      <c r="B403">
        <f t="shared" si="30"/>
        <v>1825</v>
      </c>
      <c r="C403">
        <f t="shared" si="27"/>
        <v>1.1146991413865308E-8</v>
      </c>
      <c r="D403">
        <f t="shared" si="29"/>
        <v>11.146991413865308</v>
      </c>
    </row>
    <row r="404" spans="1:4">
      <c r="A404">
        <f t="shared" si="28"/>
        <v>30.5</v>
      </c>
      <c r="B404">
        <f t="shared" si="30"/>
        <v>1830</v>
      </c>
      <c r="C404">
        <f t="shared" si="27"/>
        <v>1.0915269589603384E-8</v>
      </c>
      <c r="D404">
        <f t="shared" si="29"/>
        <v>10.915269589603383</v>
      </c>
    </row>
    <row r="405" spans="1:4">
      <c r="A405">
        <f t="shared" si="28"/>
        <v>30.583333333333332</v>
      </c>
      <c r="B405">
        <f t="shared" si="30"/>
        <v>1835</v>
      </c>
      <c r="C405">
        <f t="shared" si="27"/>
        <v>1.068836476051493E-8</v>
      </c>
      <c r="D405">
        <f t="shared" si="29"/>
        <v>10.688364760514931</v>
      </c>
    </row>
    <row r="406" spans="1:4">
      <c r="A406">
        <f t="shared" si="28"/>
        <v>30.666666666666668</v>
      </c>
      <c r="B406">
        <f t="shared" si="30"/>
        <v>1840</v>
      </c>
      <c r="C406">
        <f t="shared" si="27"/>
        <v>1.0466176791696487E-8</v>
      </c>
      <c r="D406">
        <f t="shared" si="29"/>
        <v>10.466176791696487</v>
      </c>
    </row>
    <row r="407" spans="1:4">
      <c r="A407">
        <f t="shared" si="28"/>
        <v>30.75</v>
      </c>
      <c r="B407">
        <f t="shared" si="30"/>
        <v>1845</v>
      </c>
      <c r="C407">
        <f t="shared" si="27"/>
        <v>1.0248607629832502E-8</v>
      </c>
      <c r="D407">
        <f t="shared" si="29"/>
        <v>10.248607629832502</v>
      </c>
    </row>
    <row r="408" spans="1:4">
      <c r="A408">
        <f t="shared" si="28"/>
        <v>30.833333333333332</v>
      </c>
      <c r="B408">
        <f t="shared" si="30"/>
        <v>1850</v>
      </c>
      <c r="C408">
        <f t="shared" si="27"/>
        <v>1.0035561259923624E-8</v>
      </c>
      <c r="D408">
        <f t="shared" si="29"/>
        <v>10.035561259923623</v>
      </c>
    </row>
    <row r="409" spans="1:4">
      <c r="A409">
        <f t="shared" si="28"/>
        <v>30.916666666666668</v>
      </c>
      <c r="B409">
        <f t="shared" si="30"/>
        <v>1855</v>
      </c>
      <c r="C409">
        <f t="shared" si="27"/>
        <v>9.8269436629145115E-9</v>
      </c>
      <c r="D409">
        <f t="shared" si="29"/>
        <v>9.8269436629145108</v>
      </c>
    </row>
    <row r="410" spans="1:4">
      <c r="A410">
        <f t="shared" si="28"/>
        <v>31</v>
      </c>
      <c r="B410">
        <f t="shared" si="30"/>
        <v>1860</v>
      </c>
      <c r="C410">
        <f t="shared" si="27"/>
        <v>9.6226627742024895E-9</v>
      </c>
      <c r="D410">
        <f t="shared" si="29"/>
        <v>9.6226627742024888</v>
      </c>
    </row>
    <row r="411" spans="1:4">
      <c r="A411">
        <f t="shared" si="28"/>
        <v>31.083333333333332</v>
      </c>
      <c r="B411">
        <f t="shared" si="30"/>
        <v>1865</v>
      </c>
      <c r="C411">
        <f t="shared" si="27"/>
        <v>9.4226284430086968E-9</v>
      </c>
      <c r="D411">
        <f t="shared" si="29"/>
        <v>9.4226284430086977</v>
      </c>
    </row>
    <row r="412" spans="1:4">
      <c r="A412">
        <f t="shared" si="28"/>
        <v>31.166666666666668</v>
      </c>
      <c r="B412">
        <f t="shared" si="30"/>
        <v>1870</v>
      </c>
      <c r="C412">
        <f t="shared" si="27"/>
        <v>9.2267523925938394E-9</v>
      </c>
      <c r="D412">
        <f t="shared" si="29"/>
        <v>9.2267523925938395</v>
      </c>
    </row>
    <row r="413" spans="1:4">
      <c r="A413">
        <f t="shared" si="28"/>
        <v>31.25</v>
      </c>
      <c r="B413">
        <f t="shared" si="30"/>
        <v>1875</v>
      </c>
      <c r="C413">
        <f t="shared" si="27"/>
        <v>9.0349481813009631E-9</v>
      </c>
      <c r="D413">
        <f t="shared" si="29"/>
        <v>9.0349481813009636</v>
      </c>
    </row>
    <row r="414" spans="1:4">
      <c r="A414">
        <f t="shared" si="28"/>
        <v>31.333333333333332</v>
      </c>
      <c r="B414">
        <f t="shared" si="30"/>
        <v>1880</v>
      </c>
      <c r="C414">
        <f t="shared" si="27"/>
        <v>8.8471311644080612E-9</v>
      </c>
      <c r="D414">
        <f t="shared" si="29"/>
        <v>8.8471311644080615</v>
      </c>
    </row>
    <row r="415" spans="1:4">
      <c r="A415">
        <f t="shared" si="28"/>
        <v>31.416666666666668</v>
      </c>
      <c r="B415">
        <f t="shared" si="30"/>
        <v>1885</v>
      </c>
      <c r="C415">
        <f t="shared" si="27"/>
        <v>8.66321845677368E-9</v>
      </c>
      <c r="D415">
        <f t="shared" si="29"/>
        <v>8.6632184567736807</v>
      </c>
    </row>
    <row r="416" spans="1:4">
      <c r="A416">
        <f t="shared" si="28"/>
        <v>31.5</v>
      </c>
      <c r="B416">
        <f t="shared" si="30"/>
        <v>1890</v>
      </c>
      <c r="C416">
        <f t="shared" ref="C416:C479" si="31">$I$36*EXP(-$I$32*(B416-1560))+(1/$I$32)*($I$33+$I$34*((B416-1560)-1/$I$32))</f>
        <v>8.4831288962590694E-9</v>
      </c>
      <c r="D416">
        <f t="shared" si="29"/>
        <v>8.4831288962590694</v>
      </c>
    </row>
    <row r="417" spans="1:4">
      <c r="A417">
        <f t="shared" si="28"/>
        <v>31.583333333333332</v>
      </c>
      <c r="B417">
        <f t="shared" si="30"/>
        <v>1895</v>
      </c>
      <c r="C417">
        <f t="shared" si="31"/>
        <v>8.3067830079106573E-9</v>
      </c>
      <c r="D417">
        <f t="shared" si="29"/>
        <v>8.3067830079106564</v>
      </c>
    </row>
    <row r="418" spans="1:4">
      <c r="A418">
        <f t="shared" si="28"/>
        <v>31.666666666666668</v>
      </c>
      <c r="B418">
        <f t="shared" si="30"/>
        <v>1900</v>
      </c>
      <c r="C418">
        <f t="shared" si="31"/>
        <v>8.1341029688871497E-9</v>
      </c>
      <c r="D418">
        <f t="shared" si="29"/>
        <v>8.1341029688871505</v>
      </c>
    </row>
    <row r="419" spans="1:4">
      <c r="A419">
        <f t="shared" si="28"/>
        <v>31.75</v>
      </c>
      <c r="B419">
        <f t="shared" si="30"/>
        <v>1905</v>
      </c>
      <c r="C419">
        <f t="shared" si="31"/>
        <v>7.965012574115662E-9</v>
      </c>
      <c r="D419">
        <f t="shared" si="29"/>
        <v>7.9650125741156623</v>
      </c>
    </row>
    <row r="420" spans="1:4">
      <c r="A420">
        <f t="shared" si="28"/>
        <v>31.833333333333332</v>
      </c>
      <c r="B420">
        <f t="shared" si="30"/>
        <v>1910</v>
      </c>
      <c r="C420">
        <f t="shared" si="31"/>
        <v>7.799437202661847E-9</v>
      </c>
      <c r="D420">
        <f t="shared" si="29"/>
        <v>7.7994372026618466</v>
      </c>
    </row>
    <row r="421" spans="1:4">
      <c r="A421">
        <f t="shared" si="28"/>
        <v>31.916666666666668</v>
      </c>
      <c r="B421">
        <f t="shared" si="30"/>
        <v>1915</v>
      </c>
      <c r="C421">
        <f t="shared" si="31"/>
        <v>7.6373037847990624E-9</v>
      </c>
      <c r="D421">
        <f t="shared" si="29"/>
        <v>7.6373037847990624</v>
      </c>
    </row>
    <row r="422" spans="1:4">
      <c r="A422">
        <f t="shared" si="28"/>
        <v>32</v>
      </c>
      <c r="B422">
        <f t="shared" si="30"/>
        <v>1920</v>
      </c>
      <c r="C422">
        <f t="shared" si="31"/>
        <v>7.4785407697621227E-9</v>
      </c>
      <c r="D422">
        <f t="shared" si="29"/>
        <v>7.4785407697621231</v>
      </c>
    </row>
    <row r="423" spans="1:4">
      <c r="A423">
        <f t="shared" ref="A423:A486" si="32">B423/60</f>
        <v>32.083333333333336</v>
      </c>
      <c r="B423">
        <f t="shared" si="30"/>
        <v>1925</v>
      </c>
      <c r="C423">
        <f t="shared" si="31"/>
        <v>7.3230780941713882E-9</v>
      </c>
      <c r="D423">
        <f t="shared" ref="D423:D486" si="33">C423*10^9</f>
        <v>7.3230780941713878</v>
      </c>
    </row>
    <row r="424" spans="1:4">
      <c r="A424">
        <f t="shared" si="32"/>
        <v>32.166666666666664</v>
      </c>
      <c r="B424">
        <f t="shared" si="30"/>
        <v>1930</v>
      </c>
      <c r="C424">
        <f t="shared" si="31"/>
        <v>7.1708471511132298E-9</v>
      </c>
      <c r="D424">
        <f t="shared" si="33"/>
        <v>7.1708471511132297</v>
      </c>
    </row>
    <row r="425" spans="1:4">
      <c r="A425">
        <f t="shared" si="32"/>
        <v>32.25</v>
      </c>
      <c r="B425">
        <f t="shared" si="30"/>
        <v>1935</v>
      </c>
      <c r="C425">
        <f t="shared" si="31"/>
        <v>7.021780759863254E-9</v>
      </c>
      <c r="D425">
        <f t="shared" si="33"/>
        <v>7.0217807598632538</v>
      </c>
    </row>
    <row r="426" spans="1:4">
      <c r="A426">
        <f t="shared" si="32"/>
        <v>32.333333333333336</v>
      </c>
      <c r="B426">
        <f t="shared" ref="B426:B489" si="34">B425+$J$31/372</f>
        <v>1940</v>
      </c>
      <c r="C426">
        <f t="shared" si="31"/>
        <v>6.8758131362389181E-9</v>
      </c>
      <c r="D426">
        <f t="shared" si="33"/>
        <v>6.8758131362389179</v>
      </c>
    </row>
    <row r="427" spans="1:4">
      <c r="A427">
        <f t="shared" si="32"/>
        <v>32.416666666666664</v>
      </c>
      <c r="B427">
        <f t="shared" si="34"/>
        <v>1945</v>
      </c>
      <c r="C427">
        <f t="shared" si="31"/>
        <v>6.7328798635684499E-9</v>
      </c>
      <c r="D427">
        <f t="shared" si="33"/>
        <v>6.7328798635684501</v>
      </c>
    </row>
    <row r="428" spans="1:4">
      <c r="A428">
        <f t="shared" si="32"/>
        <v>32.5</v>
      </c>
      <c r="B428">
        <f t="shared" si="34"/>
        <v>1950</v>
      </c>
      <c r="C428">
        <f t="shared" si="31"/>
        <v>6.592917864263255E-9</v>
      </c>
      <c r="D428">
        <f t="shared" si="33"/>
        <v>6.5929178642632547</v>
      </c>
    </row>
    <row r="429" spans="1:4">
      <c r="A429">
        <f t="shared" si="32"/>
        <v>32.583333333333336</v>
      </c>
      <c r="B429">
        <f t="shared" si="34"/>
        <v>1955</v>
      </c>
      <c r="C429">
        <f t="shared" si="31"/>
        <v>6.4558653719812719E-9</v>
      </c>
      <c r="D429">
        <f t="shared" si="33"/>
        <v>6.4558653719812717</v>
      </c>
    </row>
    <row r="430" spans="1:4">
      <c r="A430">
        <f t="shared" si="32"/>
        <v>32.666666666666664</v>
      </c>
      <c r="B430">
        <f t="shared" si="34"/>
        <v>1960</v>
      </c>
      <c r="C430">
        <f t="shared" si="31"/>
        <v>6.3216619043690067E-9</v>
      </c>
      <c r="D430">
        <f t="shared" si="33"/>
        <v>6.321661904369007</v>
      </c>
    </row>
    <row r="431" spans="1:4">
      <c r="A431">
        <f t="shared" si="32"/>
        <v>32.75</v>
      </c>
      <c r="B431">
        <f t="shared" si="34"/>
        <v>1965</v>
      </c>
      <c r="C431">
        <f t="shared" si="31"/>
        <v>6.1902482363701787E-9</v>
      </c>
      <c r="D431">
        <f t="shared" si="33"/>
        <v>6.190248236370179</v>
      </c>
    </row>
    <row r="432" spans="1:4">
      <c r="A432">
        <f t="shared" si="32"/>
        <v>32.833333333333336</v>
      </c>
      <c r="B432">
        <f t="shared" si="34"/>
        <v>1970</v>
      </c>
      <c r="C432">
        <f t="shared" si="31"/>
        <v>6.0615663740892372E-9</v>
      </c>
      <c r="D432">
        <f t="shared" si="33"/>
        <v>6.0615663740892369</v>
      </c>
    </row>
    <row r="433" spans="1:4">
      <c r="A433">
        <f t="shared" si="32"/>
        <v>32.916666666666664</v>
      </c>
      <c r="B433">
        <f t="shared" si="34"/>
        <v>1975</v>
      </c>
      <c r="C433">
        <f t="shared" si="31"/>
        <v>5.9355595291981964E-9</v>
      </c>
      <c r="D433">
        <f t="shared" si="33"/>
        <v>5.935559529198196</v>
      </c>
    </row>
    <row r="434" spans="1:4">
      <c r="A434">
        <f t="shared" si="32"/>
        <v>33</v>
      </c>
      <c r="B434">
        <f t="shared" si="34"/>
        <v>1980</v>
      </c>
      <c r="C434">
        <f t="shared" si="31"/>
        <v>5.8121720938754932E-9</v>
      </c>
      <c r="D434">
        <f t="shared" si="33"/>
        <v>5.8121720938754935</v>
      </c>
    </row>
    <row r="435" spans="1:4">
      <c r="A435">
        <f t="shared" si="32"/>
        <v>33.083333333333336</v>
      </c>
      <c r="B435">
        <f t="shared" si="34"/>
        <v>1985</v>
      </c>
      <c r="C435">
        <f t="shared" si="31"/>
        <v>5.6913496162658103E-9</v>
      </c>
      <c r="D435">
        <f t="shared" si="33"/>
        <v>5.6913496162658106</v>
      </c>
    </row>
    <row r="436" spans="1:4">
      <c r="A436">
        <f t="shared" si="32"/>
        <v>33.166666666666664</v>
      </c>
      <c r="B436">
        <f t="shared" si="34"/>
        <v>1990</v>
      </c>
      <c r="C436">
        <f t="shared" si="31"/>
        <v>5.573038776450046E-9</v>
      </c>
      <c r="D436">
        <f t="shared" si="33"/>
        <v>5.573038776450046</v>
      </c>
    </row>
    <row r="437" spans="1:4">
      <c r="A437">
        <f t="shared" si="32"/>
        <v>33.25</v>
      </c>
      <c r="B437">
        <f t="shared" si="34"/>
        <v>1995</v>
      </c>
      <c r="C437">
        <f t="shared" si="31"/>
        <v>5.4571873629148113E-9</v>
      </c>
      <c r="D437">
        <f t="shared" si="33"/>
        <v>5.4571873629148113</v>
      </c>
    </row>
    <row r="438" spans="1:4">
      <c r="A438">
        <f t="shared" si="32"/>
        <v>33.333333333333336</v>
      </c>
      <c r="B438">
        <f t="shared" si="34"/>
        <v>2000</v>
      </c>
      <c r="C438">
        <f t="shared" si="31"/>
        <v>5.3437442495110627E-9</v>
      </c>
      <c r="D438">
        <f t="shared" si="33"/>
        <v>5.3437442495110625</v>
      </c>
    </row>
    <row r="439" spans="1:4">
      <c r="A439">
        <f t="shared" si="32"/>
        <v>33.416666666666664</v>
      </c>
      <c r="B439">
        <f t="shared" si="34"/>
        <v>2005</v>
      </c>
      <c r="C439">
        <f t="shared" si="31"/>
        <v>5.2326593728917414E-9</v>
      </c>
      <c r="D439">
        <f t="shared" si="33"/>
        <v>5.2326593728917414</v>
      </c>
    </row>
    <row r="440" spans="1:4">
      <c r="A440">
        <f t="shared" si="32"/>
        <v>33.5</v>
      </c>
      <c r="B440">
        <f t="shared" si="34"/>
        <v>2010</v>
      </c>
      <c r="C440">
        <f t="shared" si="31"/>
        <v>5.1238837104184104E-9</v>
      </c>
      <c r="D440">
        <f t="shared" si="33"/>
        <v>5.1238837104184105</v>
      </c>
    </row>
    <row r="441" spans="1:4">
      <c r="A441">
        <f t="shared" si="32"/>
        <v>33.583333333333336</v>
      </c>
      <c r="B441">
        <f t="shared" si="34"/>
        <v>2015</v>
      </c>
      <c r="C441">
        <f t="shared" si="31"/>
        <v>5.0173692585271822E-9</v>
      </c>
      <c r="D441">
        <f t="shared" si="33"/>
        <v>5.0173692585271823</v>
      </c>
    </row>
    <row r="442" spans="1:4">
      <c r="A442">
        <f t="shared" si="32"/>
        <v>33.666666666666664</v>
      </c>
      <c r="B442">
        <f t="shared" si="34"/>
        <v>2020</v>
      </c>
      <c r="C442">
        <f t="shared" si="31"/>
        <v>4.9130690115443539E-9</v>
      </c>
      <c r="D442">
        <f t="shared" si="33"/>
        <v>4.913069011544354</v>
      </c>
    </row>
    <row r="443" spans="1:4">
      <c r="A443">
        <f t="shared" si="32"/>
        <v>33.75</v>
      </c>
      <c r="B443">
        <f t="shared" si="34"/>
        <v>2025</v>
      </c>
      <c r="C443">
        <f t="shared" si="31"/>
        <v>4.810936940942444E-9</v>
      </c>
      <c r="D443">
        <f t="shared" si="33"/>
        <v>4.8109369409424438</v>
      </c>
    </row>
    <row r="444" spans="1:4">
      <c r="A444">
        <f t="shared" si="32"/>
        <v>33.833333333333336</v>
      </c>
      <c r="B444">
        <f t="shared" si="34"/>
        <v>2030</v>
      </c>
      <c r="C444">
        <f t="shared" si="31"/>
        <v>4.7109279750274266E-9</v>
      </c>
      <c r="D444">
        <f t="shared" si="33"/>
        <v>4.7109279750274267</v>
      </c>
    </row>
    <row r="445" spans="1:4">
      <c r="A445">
        <f t="shared" si="32"/>
        <v>33.916666666666664</v>
      </c>
      <c r="B445">
        <f t="shared" si="34"/>
        <v>2035</v>
      </c>
      <c r="C445">
        <f t="shared" si="31"/>
        <v>4.6129979790482371E-9</v>
      </c>
      <c r="D445">
        <f t="shared" si="33"/>
        <v>4.6129979790482372</v>
      </c>
    </row>
    <row r="446" spans="1:4">
      <c r="A446">
        <f t="shared" si="32"/>
        <v>34</v>
      </c>
      <c r="B446">
        <f t="shared" si="34"/>
        <v>2040</v>
      </c>
      <c r="C446">
        <f t="shared" si="31"/>
        <v>4.5171037357197632E-9</v>
      </c>
      <c r="D446">
        <f t="shared" si="33"/>
        <v>4.517103735719763</v>
      </c>
    </row>
    <row r="447" spans="1:4">
      <c r="A447">
        <f t="shared" si="32"/>
        <v>34.083333333333336</v>
      </c>
      <c r="B447">
        <f t="shared" si="34"/>
        <v>2045</v>
      </c>
      <c r="C447">
        <f t="shared" si="31"/>
        <v>4.4232029261506999E-9</v>
      </c>
      <c r="D447">
        <f t="shared" si="33"/>
        <v>4.4232029261507</v>
      </c>
    </row>
    <row r="448" spans="1:4">
      <c r="A448">
        <f t="shared" si="32"/>
        <v>34.166666666666664</v>
      </c>
      <c r="B448">
        <f t="shared" si="34"/>
        <v>2050</v>
      </c>
      <c r="C448">
        <f t="shared" si="31"/>
        <v>4.331254111167906E-9</v>
      </c>
      <c r="D448">
        <f t="shared" si="33"/>
        <v>4.3312541111679064</v>
      </c>
    </row>
    <row r="449" spans="1:4">
      <c r="A449">
        <f t="shared" si="32"/>
        <v>34.25</v>
      </c>
      <c r="B449">
        <f t="shared" si="34"/>
        <v>2055</v>
      </c>
      <c r="C449">
        <f t="shared" si="31"/>
        <v>4.2412167130289443E-9</v>
      </c>
      <c r="D449">
        <f t="shared" si="33"/>
        <v>4.241216713028944</v>
      </c>
    </row>
    <row r="450" spans="1:4">
      <c r="A450">
        <f t="shared" si="32"/>
        <v>34.333333333333336</v>
      </c>
      <c r="B450">
        <f t="shared" si="34"/>
        <v>2060</v>
      </c>
      <c r="C450">
        <f t="shared" si="31"/>
        <v>4.15305099751482E-9</v>
      </c>
      <c r="D450">
        <f t="shared" si="33"/>
        <v>4.1530509975148195</v>
      </c>
    </row>
    <row r="451" spans="1:4">
      <c r="A451">
        <f t="shared" si="32"/>
        <v>34.416666666666664</v>
      </c>
      <c r="B451">
        <f t="shared" si="34"/>
        <v>2065</v>
      </c>
      <c r="C451">
        <f t="shared" si="31"/>
        <v>4.0667180563949503E-9</v>
      </c>
      <c r="D451">
        <f t="shared" si="33"/>
        <v>4.0667180563949499</v>
      </c>
    </row>
    <row r="452" spans="1:4">
      <c r="A452">
        <f t="shared" si="32"/>
        <v>34.5</v>
      </c>
      <c r="B452">
        <f t="shared" si="34"/>
        <v>2070</v>
      </c>
      <c r="C452">
        <f t="shared" si="31"/>
        <v>3.9821797902566469E-9</v>
      </c>
      <c r="D452">
        <f t="shared" si="33"/>
        <v>3.9821797902566471</v>
      </c>
    </row>
    <row r="453" spans="1:4">
      <c r="A453">
        <f t="shared" si="32"/>
        <v>34.583333333333336</v>
      </c>
      <c r="B453">
        <f t="shared" si="34"/>
        <v>2075</v>
      </c>
      <c r="C453">
        <f t="shared" si="31"/>
        <v>3.8993988916915453E-9</v>
      </c>
      <c r="D453">
        <f t="shared" si="33"/>
        <v>3.8993988916915452</v>
      </c>
    </row>
    <row r="454" spans="1:4">
      <c r="A454">
        <f t="shared" si="32"/>
        <v>34.666666666666664</v>
      </c>
      <c r="B454">
        <f t="shared" si="34"/>
        <v>2080</v>
      </c>
      <c r="C454">
        <f t="shared" si="31"/>
        <v>3.8183388288315559E-9</v>
      </c>
      <c r="D454">
        <f t="shared" si="33"/>
        <v>3.8183388288315561</v>
      </c>
    </row>
    <row r="455" spans="1:4">
      <c r="A455">
        <f t="shared" si="32"/>
        <v>34.75</v>
      </c>
      <c r="B455">
        <f t="shared" si="34"/>
        <v>2085</v>
      </c>
      <c r="C455">
        <f t="shared" si="31"/>
        <v>3.7389638292270502E-9</v>
      </c>
      <c r="D455">
        <f t="shared" si="33"/>
        <v>3.7389638292270502</v>
      </c>
    </row>
    <row r="456" spans="1:4">
      <c r="A456">
        <f t="shared" si="32"/>
        <v>34.833333333333336</v>
      </c>
      <c r="B456">
        <f t="shared" si="34"/>
        <v>2090</v>
      </c>
      <c r="C456">
        <f t="shared" si="31"/>
        <v>3.6612388640602028E-9</v>
      </c>
      <c r="D456">
        <f t="shared" si="33"/>
        <v>3.6612388640602029</v>
      </c>
    </row>
    <row r="457" spans="1:4">
      <c r="A457">
        <f t="shared" si="32"/>
        <v>34.916666666666664</v>
      </c>
      <c r="B457">
        <f t="shared" si="34"/>
        <v>2095</v>
      </c>
      <c r="C457">
        <f t="shared" si="31"/>
        <v>3.5851296326864889E-9</v>
      </c>
      <c r="D457">
        <f t="shared" si="33"/>
        <v>3.5851296326864888</v>
      </c>
    </row>
    <row r="458" spans="1:4">
      <c r="A458">
        <f t="shared" si="32"/>
        <v>35</v>
      </c>
      <c r="B458">
        <f t="shared" si="34"/>
        <v>2100</v>
      </c>
      <c r="C458">
        <f t="shared" si="31"/>
        <v>3.5106025474975419E-9</v>
      </c>
      <c r="D458">
        <f t="shared" si="33"/>
        <v>3.510602547497542</v>
      </c>
    </row>
    <row r="459" spans="1:4">
      <c r="A459">
        <f t="shared" si="32"/>
        <v>35.083333333333336</v>
      </c>
      <c r="B459">
        <f t="shared" si="34"/>
        <v>2105</v>
      </c>
      <c r="C459">
        <f t="shared" si="31"/>
        <v>3.4376247190986774E-9</v>
      </c>
      <c r="D459">
        <f t="shared" si="33"/>
        <v>3.4376247190986775</v>
      </c>
    </row>
    <row r="460" spans="1:4">
      <c r="A460">
        <f t="shared" si="32"/>
        <v>35.166666666666664</v>
      </c>
      <c r="B460">
        <f t="shared" si="34"/>
        <v>2110</v>
      </c>
      <c r="C460">
        <f t="shared" si="31"/>
        <v>3.3661639417945349E-9</v>
      </c>
      <c r="D460">
        <f t="shared" si="33"/>
        <v>3.366163941794535</v>
      </c>
    </row>
    <row r="461" spans="1:4">
      <c r="A461">
        <f t="shared" si="32"/>
        <v>35.25</v>
      </c>
      <c r="B461">
        <f t="shared" si="34"/>
        <v>2115</v>
      </c>
      <c r="C461">
        <f t="shared" si="31"/>
        <v>3.2961886793764517E-9</v>
      </c>
      <c r="D461">
        <f t="shared" si="33"/>
        <v>3.2961886793764519</v>
      </c>
    </row>
    <row r="462" spans="1:4">
      <c r="A462">
        <f t="shared" si="32"/>
        <v>35.333333333333336</v>
      </c>
      <c r="B462">
        <f t="shared" si="34"/>
        <v>2120</v>
      </c>
      <c r="C462">
        <f t="shared" si="31"/>
        <v>3.2276680512052899E-9</v>
      </c>
      <c r="D462">
        <f t="shared" si="33"/>
        <v>3.2276680512052898</v>
      </c>
    </row>
    <row r="463" spans="1:4">
      <c r="A463">
        <f t="shared" si="32"/>
        <v>35.416666666666664</v>
      </c>
      <c r="B463">
        <f t="shared" si="34"/>
        <v>2125</v>
      </c>
      <c r="C463">
        <f t="shared" si="31"/>
        <v>3.1605718185835531E-9</v>
      </c>
      <c r="D463">
        <f t="shared" si="33"/>
        <v>3.160571818583553</v>
      </c>
    </row>
    <row r="464" spans="1:4">
      <c r="A464">
        <f t="shared" si="32"/>
        <v>35.5</v>
      </c>
      <c r="B464">
        <f t="shared" si="34"/>
        <v>2130</v>
      </c>
      <c r="C464">
        <f t="shared" si="31"/>
        <v>3.0948703714108172E-9</v>
      </c>
      <c r="D464">
        <f t="shared" si="33"/>
        <v>3.094870371410817</v>
      </c>
    </row>
    <row r="465" spans="1:4">
      <c r="A465">
        <f t="shared" si="32"/>
        <v>35.583333333333336</v>
      </c>
      <c r="B465">
        <f t="shared" si="34"/>
        <v>2135</v>
      </c>
      <c r="C465">
        <f t="shared" si="31"/>
        <v>3.0305347151165591E-9</v>
      </c>
      <c r="D465">
        <f t="shared" si="33"/>
        <v>3.0305347151165591</v>
      </c>
    </row>
    <row r="466" spans="1:4">
      <c r="A466">
        <f t="shared" si="32"/>
        <v>35.666666666666664</v>
      </c>
      <c r="B466">
        <f t="shared" si="34"/>
        <v>2140</v>
      </c>
      <c r="C466">
        <f t="shared" si="31"/>
        <v>2.9675364578646153E-9</v>
      </c>
      <c r="D466">
        <f t="shared" si="33"/>
        <v>2.9675364578646151</v>
      </c>
    </row>
    <row r="467" spans="1:4">
      <c r="A467">
        <f t="shared" si="32"/>
        <v>35.75</v>
      </c>
      <c r="B467">
        <f t="shared" si="34"/>
        <v>2145</v>
      </c>
      <c r="C467">
        <f t="shared" si="31"/>
        <v>2.9058477980236446E-9</v>
      </c>
      <c r="D467">
        <f t="shared" si="33"/>
        <v>2.9058477980236446</v>
      </c>
    </row>
    <row r="468" spans="1:4">
      <c r="A468">
        <f t="shared" si="32"/>
        <v>35.833333333333336</v>
      </c>
      <c r="B468">
        <f t="shared" si="34"/>
        <v>2150</v>
      </c>
      <c r="C468">
        <f t="shared" si="31"/>
        <v>2.8454415118980473E-9</v>
      </c>
      <c r="D468">
        <f t="shared" si="33"/>
        <v>2.8454415118980472</v>
      </c>
    </row>
    <row r="469" spans="1:4">
      <c r="A469">
        <f t="shared" si="32"/>
        <v>35.916666666666664</v>
      </c>
      <c r="B469">
        <f t="shared" si="34"/>
        <v>2155</v>
      </c>
      <c r="C469">
        <f t="shared" si="31"/>
        <v>2.7862909417139281E-9</v>
      </c>
      <c r="D469">
        <f t="shared" si="33"/>
        <v>2.7862909417139283</v>
      </c>
    </row>
    <row r="470" spans="1:4">
      <c r="A470">
        <f t="shared" si="32"/>
        <v>36</v>
      </c>
      <c r="B470">
        <f t="shared" si="34"/>
        <v>2160</v>
      </c>
      <c r="C470">
        <f t="shared" si="31"/>
        <v>2.728369983854811E-9</v>
      </c>
      <c r="D470">
        <f t="shared" si="33"/>
        <v>2.7283699838548112</v>
      </c>
    </row>
    <row r="471" spans="1:4">
      <c r="A471">
        <f t="shared" si="32"/>
        <v>36.083333333333336</v>
      </c>
      <c r="B471">
        <f t="shared" si="34"/>
        <v>2165</v>
      </c>
      <c r="C471">
        <f t="shared" si="31"/>
        <v>2.6716530773419106E-9</v>
      </c>
      <c r="D471">
        <f t="shared" si="33"/>
        <v>2.6716530773419107</v>
      </c>
    </row>
    <row r="472" spans="1:4">
      <c r="A472">
        <f t="shared" si="32"/>
        <v>36.166666666666664</v>
      </c>
      <c r="B472">
        <f t="shared" si="34"/>
        <v>2170</v>
      </c>
      <c r="C472">
        <f t="shared" si="31"/>
        <v>2.6161151925538595E-9</v>
      </c>
      <c r="D472">
        <f t="shared" si="33"/>
        <v>2.6161151925538593</v>
      </c>
    </row>
    <row r="473" spans="1:4">
      <c r="A473">
        <f t="shared" si="32"/>
        <v>36.25</v>
      </c>
      <c r="B473">
        <f t="shared" si="34"/>
        <v>2175</v>
      </c>
      <c r="C473">
        <f t="shared" si="31"/>
        <v>2.5617318201809452E-9</v>
      </c>
      <c r="D473">
        <f t="shared" si="33"/>
        <v>2.5617318201809454</v>
      </c>
    </row>
    <row r="474" spans="1:4">
      <c r="A474">
        <f t="shared" si="32"/>
        <v>36.333333333333336</v>
      </c>
      <c r="B474">
        <f t="shared" si="34"/>
        <v>2180</v>
      </c>
      <c r="C474">
        <f t="shared" si="31"/>
        <v>2.5084789604089555E-9</v>
      </c>
      <c r="D474">
        <f t="shared" si="33"/>
        <v>2.5084789604089557</v>
      </c>
    </row>
    <row r="475" spans="1:4">
      <c r="A475">
        <f t="shared" si="32"/>
        <v>36.416666666666664</v>
      </c>
      <c r="B475">
        <f t="shared" si="34"/>
        <v>2185</v>
      </c>
      <c r="C475">
        <f t="shared" si="31"/>
        <v>2.4563331123278682E-9</v>
      </c>
      <c r="D475">
        <f t="shared" si="33"/>
        <v>2.4563331123278682</v>
      </c>
    </row>
    <row r="476" spans="1:4">
      <c r="A476">
        <f t="shared" si="32"/>
        <v>36.5</v>
      </c>
      <c r="B476">
        <f t="shared" si="34"/>
        <v>2190</v>
      </c>
      <c r="C476">
        <f t="shared" si="31"/>
        <v>2.4052712635607112E-9</v>
      </c>
      <c r="D476">
        <f t="shared" si="33"/>
        <v>2.405271263560711</v>
      </c>
    </row>
    <row r="477" spans="1:4">
      <c r="A477">
        <f t="shared" si="32"/>
        <v>36.583333333333336</v>
      </c>
      <c r="B477">
        <f t="shared" si="34"/>
        <v>2195</v>
      </c>
      <c r="C477">
        <f t="shared" si="31"/>
        <v>2.3552708801080253E-9</v>
      </c>
      <c r="D477">
        <f t="shared" si="33"/>
        <v>2.3552708801080251</v>
      </c>
    </row>
    <row r="478" spans="1:4">
      <c r="A478">
        <f t="shared" si="32"/>
        <v>36.666666666666664</v>
      </c>
      <c r="B478">
        <f t="shared" si="34"/>
        <v>2200</v>
      </c>
      <c r="C478">
        <f t="shared" si="31"/>
        <v>2.3063098964034216E-9</v>
      </c>
      <c r="D478">
        <f t="shared" si="33"/>
        <v>2.3063098964034214</v>
      </c>
    </row>
    <row r="479" spans="1:4">
      <c r="A479">
        <f t="shared" si="32"/>
        <v>36.75</v>
      </c>
      <c r="B479">
        <f t="shared" si="34"/>
        <v>2205</v>
      </c>
      <c r="C479">
        <f t="shared" si="31"/>
        <v>2.2583667055758786E-9</v>
      </c>
      <c r="D479">
        <f t="shared" si="33"/>
        <v>2.2583667055758787</v>
      </c>
    </row>
    <row r="480" spans="1:4">
      <c r="A480">
        <f t="shared" si="32"/>
        <v>36.833333333333336</v>
      </c>
      <c r="B480">
        <f t="shared" si="34"/>
        <v>2210</v>
      </c>
      <c r="C480">
        <f t="shared" ref="C480:C518" si="35">$I$36*EXP(-$I$32*(B480-1560))+(1/$I$32)*($I$33+$I$34*((B480-1560)-1/$I$32))</f>
        <v>2.2114201499144557E-9</v>
      </c>
      <c r="D480">
        <f t="shared" si="33"/>
        <v>2.2114201499144559</v>
      </c>
    </row>
    <row r="481" spans="1:4">
      <c r="A481">
        <f t="shared" si="32"/>
        <v>36.916666666666664</v>
      </c>
      <c r="B481">
        <f t="shared" si="34"/>
        <v>2215</v>
      </c>
      <c r="C481">
        <f t="shared" si="35"/>
        <v>2.165449511531227E-9</v>
      </c>
      <c r="D481">
        <f t="shared" si="33"/>
        <v>2.1654495115312269</v>
      </c>
    </row>
    <row r="482" spans="1:4">
      <c r="A482">
        <f t="shared" si="32"/>
        <v>37</v>
      </c>
      <c r="B482">
        <f t="shared" si="34"/>
        <v>2220</v>
      </c>
      <c r="C482">
        <f t="shared" si="35"/>
        <v>2.1204345032183154E-9</v>
      </c>
      <c r="D482">
        <f t="shared" si="33"/>
        <v>2.1204345032183154</v>
      </c>
    </row>
    <row r="483" spans="1:4">
      <c r="A483">
        <f t="shared" si="32"/>
        <v>37.083333333333336</v>
      </c>
      <c r="B483">
        <f t="shared" si="34"/>
        <v>2225</v>
      </c>
      <c r="C483">
        <f t="shared" si="35"/>
        <v>2.0763552594949823E-9</v>
      </c>
      <c r="D483">
        <f t="shared" si="33"/>
        <v>2.0763552594949823</v>
      </c>
    </row>
    <row r="484" spans="1:4">
      <c r="A484">
        <f t="shared" si="32"/>
        <v>37.166666666666664</v>
      </c>
      <c r="B484">
        <f t="shared" si="34"/>
        <v>2230</v>
      </c>
      <c r="C484">
        <f t="shared" si="35"/>
        <v>2.0331923278408364E-9</v>
      </c>
      <c r="D484">
        <f t="shared" si="33"/>
        <v>2.0331923278408364</v>
      </c>
    </row>
    <row r="485" spans="1:4">
      <c r="A485">
        <f t="shared" si="32"/>
        <v>37.25</v>
      </c>
      <c r="B485">
        <f t="shared" si="34"/>
        <v>2235</v>
      </c>
      <c r="C485">
        <f t="shared" si="35"/>
        <v>1.9909266601112826E-9</v>
      </c>
      <c r="D485">
        <f t="shared" si="33"/>
        <v>1.9909266601112825</v>
      </c>
    </row>
    <row r="486" spans="1:4">
      <c r="A486">
        <f t="shared" si="32"/>
        <v>37.333333333333336</v>
      </c>
      <c r="B486">
        <f t="shared" si="34"/>
        <v>2240</v>
      </c>
      <c r="C486">
        <f t="shared" si="35"/>
        <v>1.9495396041314211E-9</v>
      </c>
      <c r="D486">
        <f t="shared" si="33"/>
        <v>1.9495396041314212</v>
      </c>
    </row>
    <row r="487" spans="1:4">
      <c r="A487">
        <f t="shared" ref="A487:A518" si="36">B487/60</f>
        <v>37.416666666666664</v>
      </c>
      <c r="B487">
        <f t="shared" si="34"/>
        <v>2245</v>
      </c>
      <c r="C487">
        <f t="shared" si="35"/>
        <v>1.909012895464696E-9</v>
      </c>
      <c r="D487">
        <f t="shared" ref="D487:D518" si="37">C487*10^9</f>
        <v>1.9090128954646959</v>
      </c>
    </row>
    <row r="488" spans="1:4">
      <c r="A488">
        <f t="shared" si="36"/>
        <v>37.5</v>
      </c>
      <c r="B488">
        <f t="shared" si="34"/>
        <v>2250</v>
      </c>
      <c r="C488">
        <f t="shared" si="35"/>
        <v>1.8693286493526573E-9</v>
      </c>
      <c r="D488">
        <f t="shared" si="37"/>
        <v>1.8693286493526573</v>
      </c>
    </row>
    <row r="489" spans="1:4">
      <c r="A489">
        <f t="shared" si="36"/>
        <v>37.583333333333336</v>
      </c>
      <c r="B489">
        <f t="shared" si="34"/>
        <v>2255</v>
      </c>
      <c r="C489">
        <f t="shared" si="35"/>
        <v>1.8304693528222703E-9</v>
      </c>
      <c r="D489">
        <f t="shared" si="37"/>
        <v>1.8304693528222704</v>
      </c>
    </row>
    <row r="490" spans="1:4">
      <c r="A490">
        <f t="shared" si="36"/>
        <v>37.666666666666664</v>
      </c>
      <c r="B490">
        <f t="shared" ref="B490:B518" si="38">B489+$J$31/372</f>
        <v>2260</v>
      </c>
      <c r="C490">
        <f t="shared" si="35"/>
        <v>1.7924178569573028E-9</v>
      </c>
      <c r="D490">
        <f t="shared" si="37"/>
        <v>1.7924178569573028</v>
      </c>
    </row>
    <row r="491" spans="1:4">
      <c r="A491">
        <f t="shared" si="36"/>
        <v>37.75</v>
      </c>
      <c r="B491">
        <f t="shared" si="38"/>
        <v>2265</v>
      </c>
      <c r="C491">
        <f t="shared" si="35"/>
        <v>1.755157369330376E-9</v>
      </c>
      <c r="D491">
        <f t="shared" si="37"/>
        <v>1.7551573693303761</v>
      </c>
    </row>
    <row r="492" spans="1:4">
      <c r="A492">
        <f t="shared" si="36"/>
        <v>37.833333333333336</v>
      </c>
      <c r="B492">
        <f t="shared" si="38"/>
        <v>2270</v>
      </c>
      <c r="C492">
        <f t="shared" si="35"/>
        <v>1.7186714465923268E-9</v>
      </c>
      <c r="D492">
        <f t="shared" si="37"/>
        <v>1.7186714465923267</v>
      </c>
    </row>
    <row r="493" spans="1:4">
      <c r="A493">
        <f t="shared" si="36"/>
        <v>37.916666666666664</v>
      </c>
      <c r="B493">
        <f t="shared" si="38"/>
        <v>2275</v>
      </c>
      <c r="C493">
        <f t="shared" si="35"/>
        <v>1.6829439872156302E-9</v>
      </c>
      <c r="D493">
        <f t="shared" si="37"/>
        <v>1.6829439872156302</v>
      </c>
    </row>
    <row r="494" spans="1:4">
      <c r="A494">
        <f t="shared" si="36"/>
        <v>38</v>
      </c>
      <c r="B494">
        <f t="shared" si="38"/>
        <v>2280</v>
      </c>
      <c r="C494">
        <f t="shared" si="35"/>
        <v>1.6479592243886704E-9</v>
      </c>
      <c r="D494">
        <f t="shared" si="37"/>
        <v>1.6479592243886705</v>
      </c>
    </row>
    <row r="495" spans="1:4">
      <c r="A495">
        <f t="shared" si="36"/>
        <v>38.083333333333336</v>
      </c>
      <c r="B495">
        <f t="shared" si="38"/>
        <v>2285</v>
      </c>
      <c r="C495">
        <f t="shared" si="35"/>
        <v>1.6137017190577151E-9</v>
      </c>
      <c r="D495">
        <f t="shared" si="37"/>
        <v>1.613701719057715</v>
      </c>
    </row>
    <row r="496" spans="1:4">
      <c r="A496">
        <f t="shared" si="36"/>
        <v>38.166666666666664</v>
      </c>
      <c r="B496">
        <f t="shared" si="38"/>
        <v>2290</v>
      </c>
      <c r="C496">
        <f t="shared" si="35"/>
        <v>1.5801563531135427E-9</v>
      </c>
      <c r="D496">
        <f t="shared" si="37"/>
        <v>1.5801563531135427</v>
      </c>
    </row>
    <row r="497" spans="1:4">
      <c r="A497">
        <f t="shared" si="36"/>
        <v>38.25</v>
      </c>
      <c r="B497">
        <f t="shared" si="38"/>
        <v>2295</v>
      </c>
      <c r="C497">
        <f t="shared" si="35"/>
        <v>1.5473083227197015E-9</v>
      </c>
      <c r="D497">
        <f t="shared" si="37"/>
        <v>1.5473083227197015</v>
      </c>
    </row>
    <row r="498" spans="1:4">
      <c r="A498">
        <f t="shared" si="36"/>
        <v>38.333333333333336</v>
      </c>
      <c r="B498">
        <f t="shared" si="38"/>
        <v>2300</v>
      </c>
      <c r="C498">
        <f t="shared" si="35"/>
        <v>1.5151431317794554E-9</v>
      </c>
      <c r="D498">
        <f t="shared" si="37"/>
        <v>1.5151431317794555</v>
      </c>
    </row>
    <row r="499" spans="1:4">
      <c r="A499">
        <f t="shared" si="36"/>
        <v>38.416666666666664</v>
      </c>
      <c r="B499">
        <f t="shared" si="38"/>
        <v>2305</v>
      </c>
      <c r="C499">
        <f t="shared" si="35"/>
        <v>1.4836465855385429E-9</v>
      </c>
      <c r="D499">
        <f t="shared" si="37"/>
        <v>1.4836465855385428</v>
      </c>
    </row>
    <row r="500" spans="1:4">
      <c r="A500">
        <f t="shared" si="36"/>
        <v>38.5</v>
      </c>
      <c r="B500">
        <f t="shared" si="38"/>
        <v>2310</v>
      </c>
      <c r="C500">
        <f t="shared" si="35"/>
        <v>1.452804784320922E-9</v>
      </c>
      <c r="D500">
        <f t="shared" si="37"/>
        <v>1.452804784320922</v>
      </c>
    </row>
    <row r="501" spans="1:4">
      <c r="A501">
        <f t="shared" si="36"/>
        <v>38.583333333333336</v>
      </c>
      <c r="B501">
        <f t="shared" si="38"/>
        <v>2315</v>
      </c>
      <c r="C501">
        <f t="shared" si="35"/>
        <v>1.4226041173947278E-9</v>
      </c>
      <c r="D501">
        <f t="shared" si="37"/>
        <v>1.4226041173947279</v>
      </c>
    </row>
    <row r="502" spans="1:4">
      <c r="A502">
        <f t="shared" si="36"/>
        <v>38.666666666666664</v>
      </c>
      <c r="B502">
        <f t="shared" si="38"/>
        <v>2320</v>
      </c>
      <c r="C502">
        <f t="shared" si="35"/>
        <v>1.3930312569657519E-9</v>
      </c>
      <c r="D502">
        <f t="shared" si="37"/>
        <v>1.3930312569657519</v>
      </c>
    </row>
    <row r="503" spans="1:4">
      <c r="A503">
        <f t="shared" si="36"/>
        <v>38.75</v>
      </c>
      <c r="B503">
        <f t="shared" si="38"/>
        <v>2325</v>
      </c>
      <c r="C503">
        <f t="shared" si="35"/>
        <v>1.3640731522957808E-9</v>
      </c>
      <c r="D503">
        <f t="shared" si="37"/>
        <v>1.3640731522957807</v>
      </c>
    </row>
    <row r="504" spans="1:4">
      <c r="A504">
        <f t="shared" si="36"/>
        <v>38.833333333333336</v>
      </c>
      <c r="B504">
        <f t="shared" si="38"/>
        <v>2330</v>
      </c>
      <c r="C504">
        <f t="shared" si="35"/>
        <v>1.3357170239431989E-9</v>
      </c>
      <c r="D504">
        <f t="shared" si="37"/>
        <v>1.3357170239431988</v>
      </c>
    </row>
    <row r="505" spans="1:4">
      <c r="A505">
        <f t="shared" si="36"/>
        <v>38.916666666666664</v>
      </c>
      <c r="B505">
        <f t="shared" si="38"/>
        <v>2335</v>
      </c>
      <c r="C505">
        <f t="shared" si="35"/>
        <v>1.307950358123323E-9</v>
      </c>
      <c r="D505">
        <f t="shared" si="37"/>
        <v>1.3079503581233229</v>
      </c>
    </row>
    <row r="506" spans="1:4">
      <c r="A506">
        <f t="shared" si="36"/>
        <v>39</v>
      </c>
      <c r="B506">
        <f t="shared" si="38"/>
        <v>2340</v>
      </c>
      <c r="C506">
        <f t="shared" si="35"/>
        <v>1.280760901185967E-9</v>
      </c>
      <c r="D506">
        <f t="shared" si="37"/>
        <v>1.2807609011859671</v>
      </c>
    </row>
    <row r="507" spans="1:4">
      <c r="A507">
        <f t="shared" si="36"/>
        <v>39.083333333333336</v>
      </c>
      <c r="B507">
        <f t="shared" si="38"/>
        <v>2345</v>
      </c>
      <c r="C507">
        <f t="shared" si="35"/>
        <v>1.2541366542078086E-9</v>
      </c>
      <c r="D507">
        <f t="shared" si="37"/>
        <v>1.2541366542078085</v>
      </c>
    </row>
    <row r="508" spans="1:4">
      <c r="A508">
        <f t="shared" si="36"/>
        <v>39.166666666666664</v>
      </c>
      <c r="B508">
        <f t="shared" si="38"/>
        <v>2350</v>
      </c>
      <c r="C508">
        <f t="shared" si="35"/>
        <v>1.2280658676971727E-9</v>
      </c>
      <c r="D508">
        <f t="shared" si="37"/>
        <v>1.2280658676971727</v>
      </c>
    </row>
    <row r="509" spans="1:4">
      <c r="A509">
        <f t="shared" si="36"/>
        <v>39.25</v>
      </c>
      <c r="B509">
        <f t="shared" si="38"/>
        <v>2355</v>
      </c>
      <c r="C509">
        <f t="shared" si="35"/>
        <v>1.2025370364088823E-9</v>
      </c>
      <c r="D509">
        <f t="shared" si="37"/>
        <v>1.2025370364088823</v>
      </c>
    </row>
    <row r="510" spans="1:4">
      <c r="A510">
        <f t="shared" si="36"/>
        <v>39.333333333333336</v>
      </c>
      <c r="B510">
        <f t="shared" si="38"/>
        <v>2360</v>
      </c>
      <c r="C510">
        <f t="shared" si="35"/>
        <v>1.177538894266906E-9</v>
      </c>
      <c r="D510">
        <f t="shared" si="37"/>
        <v>1.1775388942669061</v>
      </c>
    </row>
    <row r="511" spans="1:4">
      <c r="A511">
        <f t="shared" si="36"/>
        <v>39.416666666666664</v>
      </c>
      <c r="B511">
        <f t="shared" si="38"/>
        <v>2365</v>
      </c>
      <c r="C511">
        <f t="shared" si="35"/>
        <v>1.1530604093925487E-9</v>
      </c>
      <c r="D511">
        <f t="shared" si="37"/>
        <v>1.1530604093925487</v>
      </c>
    </row>
    <row r="512" spans="1:4">
      <c r="A512">
        <f t="shared" si="36"/>
        <v>39.5</v>
      </c>
      <c r="B512">
        <f t="shared" si="38"/>
        <v>2370</v>
      </c>
      <c r="C512">
        <f t="shared" si="35"/>
        <v>1.1290907792359943E-9</v>
      </c>
      <c r="D512">
        <f t="shared" si="37"/>
        <v>1.1290907792359943</v>
      </c>
    </row>
    <row r="513" spans="1:4">
      <c r="A513">
        <f t="shared" si="36"/>
        <v>39.583333333333336</v>
      </c>
      <c r="B513">
        <f t="shared" si="38"/>
        <v>2375</v>
      </c>
      <c r="C513">
        <f t="shared" si="35"/>
        <v>1.1056194258090556E-9</v>
      </c>
      <c r="D513">
        <f t="shared" si="37"/>
        <v>1.1056194258090557</v>
      </c>
    </row>
    <row r="514" spans="1:4">
      <c r="A514">
        <f t="shared" si="36"/>
        <v>39.666666666666664</v>
      </c>
      <c r="B514">
        <f t="shared" si="38"/>
        <v>2380</v>
      </c>
      <c r="C514">
        <f t="shared" si="35"/>
        <v>1.0826359910170256E-9</v>
      </c>
      <c r="D514">
        <f t="shared" si="37"/>
        <v>1.0826359910170256</v>
      </c>
    </row>
    <row r="515" spans="1:4">
      <c r="A515">
        <f t="shared" si="36"/>
        <v>39.75</v>
      </c>
      <c r="B515">
        <f t="shared" si="38"/>
        <v>2385</v>
      </c>
      <c r="C515">
        <f t="shared" si="35"/>
        <v>1.060130332087565E-9</v>
      </c>
      <c r="D515">
        <f t="shared" si="37"/>
        <v>1.060130332087565</v>
      </c>
    </row>
    <row r="516" spans="1:4">
      <c r="A516">
        <f t="shared" si="36"/>
        <v>39.833333333333336</v>
      </c>
      <c r="B516">
        <f t="shared" si="38"/>
        <v>2390</v>
      </c>
      <c r="C516">
        <f t="shared" si="35"/>
        <v>1.0380925170946182E-9</v>
      </c>
      <c r="D516">
        <f t="shared" si="37"/>
        <v>1.0380925170946183</v>
      </c>
    </row>
    <row r="517" spans="1:4">
      <c r="A517">
        <f t="shared" si="36"/>
        <v>39.916666666666664</v>
      </c>
      <c r="B517">
        <f t="shared" si="38"/>
        <v>2395</v>
      </c>
      <c r="C517">
        <f t="shared" si="35"/>
        <v>1.0165128205753757E-9</v>
      </c>
      <c r="D517">
        <f t="shared" si="37"/>
        <v>1.0165128205753757</v>
      </c>
    </row>
    <row r="518" spans="1:4">
      <c r="A518">
        <f t="shared" si="36"/>
        <v>40</v>
      </c>
      <c r="B518" s="16">
        <f t="shared" si="38"/>
        <v>2400</v>
      </c>
      <c r="C518">
        <f t="shared" si="35"/>
        <v>9.9538171923834878E-10</v>
      </c>
      <c r="D518">
        <f t="shared" si="37"/>
        <v>0.99538171923834873</v>
      </c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Tabelle6"/>
  <dimension ref="A1:DO518"/>
  <sheetViews>
    <sheetView topLeftCell="A6" zoomScale="139" zoomScaleNormal="139" workbookViewId="0">
      <selection activeCell="C13" sqref="C13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6" max="7" width="12.125" bestFit="1" customWidth="1"/>
    <col min="8" max="8" width="14.375" customWidth="1"/>
    <col min="9" max="9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  <c r="I7" t="s">
        <v>22</v>
      </c>
    </row>
    <row r="8" spans="1:119">
      <c r="A8" s="4"/>
      <c r="B8" s="5"/>
      <c r="C8" s="5"/>
      <c r="D8" s="5"/>
      <c r="E8" s="5"/>
      <c r="F8" s="5"/>
      <c r="G8" s="6"/>
      <c r="I8" t="s">
        <v>23</v>
      </c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470</v>
      </c>
      <c r="C11" s="13" t="s">
        <v>3</v>
      </c>
      <c r="D11">
        <v>470</v>
      </c>
      <c r="E11">
        <v>470</v>
      </c>
      <c r="F11">
        <v>470</v>
      </c>
      <c r="G11">
        <v>470</v>
      </c>
      <c r="H11">
        <v>470</v>
      </c>
      <c r="I11">
        <v>470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 t="s">
        <v>4</v>
      </c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1/120</f>
        <v>8.3333333333333332E-3</v>
      </c>
      <c r="C13" s="21" t="s">
        <v>30</v>
      </c>
      <c r="D13" s="13">
        <f t="shared" ref="D13:I13" si="0">1/120</f>
        <v>8.3333333333333332E-3</v>
      </c>
      <c r="E13" s="13">
        <f t="shared" si="0"/>
        <v>8.3333333333333332E-3</v>
      </c>
      <c r="F13" s="13">
        <f t="shared" si="0"/>
        <v>8.3333333333333332E-3</v>
      </c>
      <c r="G13" s="13">
        <f t="shared" si="0"/>
        <v>8.3333333333333332E-3</v>
      </c>
      <c r="H13" s="13">
        <f t="shared" si="0"/>
        <v>8.3333333333333332E-3</v>
      </c>
      <c r="I13" s="13">
        <f t="shared" si="0"/>
        <v>8.3333333333333332E-3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 t="s">
        <v>5</v>
      </c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 t="s">
        <v>6</v>
      </c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 ht="23.25">
      <c r="A16" t="s">
        <v>1</v>
      </c>
      <c r="B16" s="13">
        <v>0.9</v>
      </c>
      <c r="C16" s="14" t="s">
        <v>27</v>
      </c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 t="s">
        <v>5</v>
      </c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 t="s">
        <v>5</v>
      </c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 t="s">
        <v>5</v>
      </c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 ht="23.25">
      <c r="A20" s="15" t="s">
        <v>2</v>
      </c>
      <c r="B20">
        <f>1.37*10^-10</f>
        <v>1.3700000000000002E-10</v>
      </c>
      <c r="C20" s="14" t="s">
        <v>9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10</v>
      </c>
      <c r="B21" s="13">
        <v>0</v>
      </c>
      <c r="C21" s="13" t="s">
        <v>8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13">
        <v>0</v>
      </c>
      <c r="C22" s="13" t="s">
        <v>7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10</v>
      </c>
      <c r="B23" s="13">
        <v>0</v>
      </c>
      <c r="C23" s="13" t="s">
        <v>7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13">
        <v>0</v>
      </c>
      <c r="C24" s="13" t="s">
        <v>7</v>
      </c>
      <c r="I24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 s="13">
        <f>2*10^-10</f>
        <v>2.0000000000000001E-10</v>
      </c>
      <c r="C25" s="13" t="s">
        <v>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10</v>
      </c>
      <c r="B26">
        <f>2*10^-10</f>
        <v>2.0000000000000001E-10</v>
      </c>
      <c r="C26" s="13" t="s">
        <v>5</v>
      </c>
      <c r="D26">
        <f>- 1.6666666666667*10^-12</f>
        <v>-1.6666666666667001E-12</v>
      </c>
      <c r="E26">
        <v>0</v>
      </c>
      <c r="F26">
        <v>0</v>
      </c>
      <c r="G26">
        <v>0</v>
      </c>
      <c r="H26">
        <v>0</v>
      </c>
      <c r="I26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13">
        <v>0</v>
      </c>
      <c r="C27" s="13" t="s">
        <v>5</v>
      </c>
      <c r="D27">
        <v>0</v>
      </c>
      <c r="E27">
        <v>0</v>
      </c>
      <c r="F27">
        <v>0</v>
      </c>
      <c r="G27">
        <f>1*10^-5</f>
        <v>1.0000000000000001E-5</v>
      </c>
      <c r="H27">
        <v>0</v>
      </c>
      <c r="I27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10</v>
      </c>
      <c r="B28" s="13">
        <v>0</v>
      </c>
      <c r="C28" s="13" t="s">
        <v>5</v>
      </c>
      <c r="D28">
        <v>0</v>
      </c>
      <c r="E28">
        <v>0</v>
      </c>
      <c r="F28">
        <f>5.55555555555555*10^-8</f>
        <v>5.5555555555555502E-8</v>
      </c>
      <c r="G28">
        <v>0</v>
      </c>
      <c r="H28">
        <f>-5.55555555555555*10^-8</f>
        <v>-5.5555555555555502E-8</v>
      </c>
      <c r="I28" s="13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24</v>
      </c>
      <c r="B30" s="22">
        <v>0</v>
      </c>
      <c r="C30" s="11"/>
      <c r="D30" s="22">
        <v>1</v>
      </c>
      <c r="E30" s="22">
        <v>2</v>
      </c>
      <c r="F30" s="22">
        <v>3</v>
      </c>
      <c r="G30" s="22">
        <v>4</v>
      </c>
      <c r="H30" s="22">
        <v>5</v>
      </c>
      <c r="I30" s="22">
        <v>6</v>
      </c>
      <c r="J30" s="22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13</v>
      </c>
      <c r="B31">
        <v>0</v>
      </c>
      <c r="D31">
        <v>600</v>
      </c>
      <c r="E31">
        <v>720</v>
      </c>
      <c r="F31">
        <v>1020</v>
      </c>
      <c r="G31">
        <v>1200</v>
      </c>
      <c r="H31">
        <v>1380</v>
      </c>
      <c r="I31">
        <v>1560</v>
      </c>
      <c r="J31">
        <v>1860</v>
      </c>
    </row>
    <row r="32" spans="1:119">
      <c r="A32" s="10" t="s">
        <v>14</v>
      </c>
      <c r="B32">
        <f>B13*(1+B14-B12*B18*B16*B15)</f>
        <v>5.0416666666666665E-3</v>
      </c>
      <c r="D32">
        <f>D13*(1+D14-D12*D18*D16*D15)</f>
        <v>5.0416666666666665E-3</v>
      </c>
      <c r="E32">
        <f t="shared" ref="E32:I32" si="1">E13*(1+E14-E12*E18*E16*E15)</f>
        <v>5.0416666666666665E-3</v>
      </c>
      <c r="F32">
        <f t="shared" si="1"/>
        <v>5.0416666666666665E-3</v>
      </c>
      <c r="G32">
        <f t="shared" si="1"/>
        <v>5.0416666666666665E-3</v>
      </c>
      <c r="H32">
        <f t="shared" si="1"/>
        <v>5.0416666666666665E-3</v>
      </c>
      <c r="I32">
        <f t="shared" si="1"/>
        <v>5.0416666666666665E-3</v>
      </c>
    </row>
    <row r="33" spans="1:9">
      <c r="A33" s="10" t="s">
        <v>11</v>
      </c>
      <c r="B33">
        <f>1/B11*(B20+B22*B24*B15+(1-B12)*(B25+B27)*B19*B17*B15)</f>
        <v>4.6382978723404258E-13</v>
      </c>
      <c r="D33">
        <f t="shared" ref="D33:I33" si="2">1/D11*(D20+D22*D24*D15+(1-D12)*(D25+D27)*D19*D17*D15)</f>
        <v>0</v>
      </c>
      <c r="E33">
        <f t="shared" si="2"/>
        <v>0</v>
      </c>
      <c r="F33">
        <f t="shared" si="2"/>
        <v>0</v>
      </c>
      <c r="G33">
        <f t="shared" si="2"/>
        <v>8.6170212765957456E-9</v>
      </c>
      <c r="H33">
        <f t="shared" si="2"/>
        <v>0</v>
      </c>
      <c r="I33">
        <f t="shared" si="2"/>
        <v>0</v>
      </c>
    </row>
    <row r="34" spans="1:9">
      <c r="A34" s="10" t="s">
        <v>12</v>
      </c>
      <c r="B34">
        <f>1/B11*(B21+B23*B24*B15+(1-B12)*(B26+B28)*B19*B17*B15)</f>
        <v>1.7234042553191492E-13</v>
      </c>
      <c r="D34">
        <f t="shared" ref="D34:I34" si="3">1/D11*(D21+D23*D24*D15+(1-D12)*(D26+D28)*D19*D17*D15)</f>
        <v>-1.4361702127659863E-15</v>
      </c>
      <c r="E34">
        <f t="shared" si="3"/>
        <v>0</v>
      </c>
      <c r="F34">
        <f t="shared" si="3"/>
        <v>4.7872340425531872E-11</v>
      </c>
      <c r="G34">
        <f t="shared" si="3"/>
        <v>0</v>
      </c>
      <c r="H34">
        <f t="shared" si="3"/>
        <v>-4.7872340425531872E-11</v>
      </c>
      <c r="I34">
        <f t="shared" si="3"/>
        <v>0</v>
      </c>
    </row>
    <row r="35" spans="1:9" ht="23.25">
      <c r="A35" s="10" t="s">
        <v>15</v>
      </c>
      <c r="B35">
        <f>0.1*10^-9</f>
        <v>1.0000000000000002E-10</v>
      </c>
      <c r="C35" s="14" t="s">
        <v>16</v>
      </c>
      <c r="D35">
        <f>C158</f>
        <v>1.4151407961033882E-8</v>
      </c>
      <c r="E35">
        <f>C182</f>
        <v>7.7191861023466991E-9</v>
      </c>
      <c r="F35">
        <f>C242</f>
        <v>1.700987443107794E-9</v>
      </c>
      <c r="G35">
        <f>C278</f>
        <v>5.8647536939907209E-7</v>
      </c>
      <c r="H35">
        <f>C314</f>
        <v>1.2561218000140053E-6</v>
      </c>
      <c r="I35">
        <f>C350</f>
        <v>-7.890388403257324E-8</v>
      </c>
    </row>
    <row r="36" spans="1:9">
      <c r="A36" s="10" t="s">
        <v>19</v>
      </c>
      <c r="B36">
        <f>B35-(1/B32)*(B33-B34/B32)</f>
        <v>6.7881444849569933E-9</v>
      </c>
      <c r="D36">
        <f>D35-(1/D32)*(D33-D34/D32)</f>
        <v>1.4094906762853894E-8</v>
      </c>
      <c r="E36">
        <f t="shared" ref="E36:H36" si="4">E35-(1/E32)*(E33-E34/E32)</f>
        <v>7.7191861023466991E-9</v>
      </c>
      <c r="F36">
        <f t="shared" si="4"/>
        <v>1.8850742601093437E-6</v>
      </c>
      <c r="G36">
        <f t="shared" si="4"/>
        <v>-1.1226858755455387E-6</v>
      </c>
      <c r="H36">
        <f t="shared" si="4"/>
        <v>-6.2725147265223067E-7</v>
      </c>
      <c r="I36">
        <f>I35-(1/I32)*(I33-I34/I32)</f>
        <v>-7.890388403257324E-8</v>
      </c>
    </row>
    <row r="37" spans="1:9">
      <c r="A37" s="17" t="s">
        <v>20</v>
      </c>
      <c r="B37" s="17" t="s">
        <v>17</v>
      </c>
      <c r="C37" s="17" t="s">
        <v>18</v>
      </c>
      <c r="D37" s="17" t="s">
        <v>21</v>
      </c>
    </row>
    <row r="38" spans="1:9">
      <c r="A38">
        <f>B38/60</f>
        <v>0</v>
      </c>
      <c r="B38" s="16">
        <v>0</v>
      </c>
      <c r="C38" s="16">
        <f>B35</f>
        <v>1.0000000000000002E-10</v>
      </c>
      <c r="D38">
        <f>C38*10^9</f>
        <v>0.10000000000000002</v>
      </c>
    </row>
    <row r="39" spans="1:9">
      <c r="A39">
        <f t="shared" ref="A39:A102" si="5">B39/60</f>
        <v>8.3333333333333329E-2</v>
      </c>
      <c r="B39">
        <f>B38+J31/372</f>
        <v>5</v>
      </c>
      <c r="C39">
        <f>$B$36*EXP(-$B$32*B39)+(1/$B$32)*($B$33+$B$34*(B39-1/$B$32))</f>
        <v>1.0193710353642425E-10</v>
      </c>
      <c r="D39">
        <f t="shared" ref="D39:D102" si="6">C39*10^9</f>
        <v>0.10193710353642425</v>
      </c>
    </row>
    <row r="40" spans="1:9">
      <c r="A40">
        <f t="shared" si="5"/>
        <v>0.16666666666666666</v>
      </c>
      <c r="B40">
        <f>B39+$J$31/372</f>
        <v>10</v>
      </c>
      <c r="C40">
        <f t="shared" ref="C40:C103" si="7">$B$36*EXP(-$B$32*B40)+(1/$B$32)*($B$33+$B$34*(B40-1/$B$32))</f>
        <v>1.0808064516314337E-10</v>
      </c>
      <c r="D40">
        <f t="shared" si="6"/>
        <v>0.10808064516314336</v>
      </c>
    </row>
    <row r="41" spans="1:9">
      <c r="A41">
        <f t="shared" si="5"/>
        <v>0.25</v>
      </c>
      <c r="B41">
        <f>B40+$J$31/372</f>
        <v>15</v>
      </c>
      <c r="C41">
        <f t="shared" si="7"/>
        <v>1.1832591293835742E-10</v>
      </c>
      <c r="D41">
        <f t="shared" si="6"/>
        <v>0.11832591293835742</v>
      </c>
    </row>
    <row r="42" spans="1:9">
      <c r="A42">
        <f t="shared" si="5"/>
        <v>0.33333333333333331</v>
      </c>
      <c r="B42">
        <f t="shared" ref="B42:B105" si="8">B41+$J$31/372</f>
        <v>20</v>
      </c>
      <c r="C42">
        <f t="shared" si="7"/>
        <v>1.3257080154148244E-10</v>
      </c>
      <c r="D42">
        <f t="shared" si="6"/>
        <v>0.13257080154148243</v>
      </c>
    </row>
    <row r="43" spans="1:9">
      <c r="A43">
        <f t="shared" si="5"/>
        <v>0.41666666666666669</v>
      </c>
      <c r="B43">
        <f t="shared" si="8"/>
        <v>25</v>
      </c>
      <c r="C43">
        <f>$B$36*EXP(-$B$32*B43)+(1/$B$32)*($B$33+$B$34*(B43-1/$B$32))</f>
        <v>1.50715747385859E-10</v>
      </c>
      <c r="D43">
        <f t="shared" si="6"/>
        <v>0.15071574738585899</v>
      </c>
    </row>
    <row r="44" spans="1:9">
      <c r="A44">
        <f t="shared" si="5"/>
        <v>0.5</v>
      </c>
      <c r="B44">
        <f t="shared" si="8"/>
        <v>30</v>
      </c>
      <c r="C44">
        <f t="shared" si="7"/>
        <v>1.7266366534670882E-10</v>
      </c>
      <c r="D44">
        <f t="shared" si="6"/>
        <v>0.17266366534670882</v>
      </c>
    </row>
    <row r="45" spans="1:9">
      <c r="A45">
        <f t="shared" si="5"/>
        <v>0.58333333333333337</v>
      </c>
      <c r="B45">
        <f t="shared" si="8"/>
        <v>35</v>
      </c>
      <c r="C45">
        <f t="shared" si="7"/>
        <v>1.9831988706416139E-10</v>
      </c>
      <c r="D45">
        <f t="shared" si="6"/>
        <v>0.1983198870641614</v>
      </c>
    </row>
    <row r="46" spans="1:9">
      <c r="A46">
        <f t="shared" si="5"/>
        <v>0.66666666666666663</v>
      </c>
      <c r="B46">
        <f t="shared" si="8"/>
        <v>40</v>
      </c>
      <c r="C46">
        <f t="shared" si="7"/>
        <v>2.2759210078209625E-10</v>
      </c>
      <c r="D46">
        <f t="shared" si="6"/>
        <v>0.22759210078209627</v>
      </c>
    </row>
    <row r="47" spans="1:9">
      <c r="A47">
        <f t="shared" si="5"/>
        <v>0.75</v>
      </c>
      <c r="B47">
        <f t="shared" si="8"/>
        <v>45</v>
      </c>
      <c r="C47">
        <f t="shared" si="7"/>
        <v>2.6039029268460229E-10</v>
      </c>
      <c r="D47">
        <f t="shared" si="6"/>
        <v>0.26039029268460229</v>
      </c>
    </row>
    <row r="48" spans="1:9">
      <c r="A48">
        <f t="shared" si="5"/>
        <v>0.83333333333333337</v>
      </c>
      <c r="B48">
        <f t="shared" si="8"/>
        <v>50</v>
      </c>
      <c r="C48">
        <f t="shared" si="7"/>
        <v>2.9662668969276897E-10</v>
      </c>
      <c r="D48">
        <f t="shared" si="6"/>
        <v>0.29662668969276895</v>
      </c>
    </row>
    <row r="49" spans="1:4">
      <c r="A49">
        <f t="shared" si="5"/>
        <v>0.91666666666666663</v>
      </c>
      <c r="B49">
        <f t="shared" si="8"/>
        <v>55</v>
      </c>
      <c r="C49">
        <f t="shared" si="7"/>
        <v>3.362157036854393E-10</v>
      </c>
      <c r="D49">
        <f t="shared" si="6"/>
        <v>0.33621570368543929</v>
      </c>
    </row>
    <row r="50" spans="1:4">
      <c r="A50">
        <f t="shared" si="5"/>
        <v>1</v>
      </c>
      <c r="B50">
        <f t="shared" si="8"/>
        <v>60</v>
      </c>
      <c r="C50">
        <f t="shared" si="7"/>
        <v>3.7907387710849869E-10</v>
      </c>
      <c r="D50">
        <f t="shared" si="6"/>
        <v>0.37907387710849871</v>
      </c>
    </row>
    <row r="51" spans="1:4">
      <c r="A51">
        <f t="shared" si="5"/>
        <v>1.0833333333333333</v>
      </c>
      <c r="B51">
        <f t="shared" si="8"/>
        <v>65</v>
      </c>
      <c r="C51">
        <f t="shared" si="7"/>
        <v>4.251198299381229E-10</v>
      </c>
      <c r="D51">
        <f t="shared" si="6"/>
        <v>0.42511982993812292</v>
      </c>
    </row>
    <row r="52" spans="1:4">
      <c r="A52">
        <f t="shared" si="5"/>
        <v>1.1666666666666667</v>
      </c>
      <c r="B52">
        <f t="shared" si="8"/>
        <v>70</v>
      </c>
      <c r="C52">
        <f t="shared" si="7"/>
        <v>4.7427420796428638E-10</v>
      </c>
      <c r="D52">
        <f t="shared" si="6"/>
        <v>0.47427420796428638</v>
      </c>
    </row>
    <row r="53" spans="1:4">
      <c r="A53">
        <f t="shared" si="5"/>
        <v>1.25</v>
      </c>
      <c r="B53">
        <f t="shared" si="8"/>
        <v>75</v>
      </c>
      <c r="C53">
        <f t="shared" si="7"/>
        <v>5.2645963236165655E-10</v>
      </c>
      <c r="D53">
        <f t="shared" si="6"/>
        <v>0.5264596323616566</v>
      </c>
    </row>
    <row r="54" spans="1:4">
      <c r="A54">
        <f t="shared" si="5"/>
        <v>1.3333333333333333</v>
      </c>
      <c r="B54">
        <f t="shared" si="8"/>
        <v>80</v>
      </c>
      <c r="C54">
        <f t="shared" si="7"/>
        <v>5.8160065051583721E-10</v>
      </c>
      <c r="D54">
        <f t="shared" si="6"/>
        <v>0.5816006505158372</v>
      </c>
    </row>
    <row r="55" spans="1:4">
      <c r="A55">
        <f t="shared" si="5"/>
        <v>1.4166666666666667</v>
      </c>
      <c r="B55">
        <f t="shared" si="8"/>
        <v>85</v>
      </c>
      <c r="C55">
        <f t="shared" si="7"/>
        <v>6.3962368807370771E-10</v>
      </c>
      <c r="D55">
        <f t="shared" si="6"/>
        <v>0.63962368807370773</v>
      </c>
    </row>
    <row r="56" spans="1:4">
      <c r="A56">
        <f t="shared" si="5"/>
        <v>1.5</v>
      </c>
      <c r="B56">
        <f t="shared" si="8"/>
        <v>90</v>
      </c>
      <c r="C56">
        <f t="shared" si="7"/>
        <v>7.0045700218738003E-10</v>
      </c>
      <c r="D56">
        <f t="shared" si="6"/>
        <v>0.70045700218738005</v>
      </c>
    </row>
    <row r="57" spans="1:4">
      <c r="A57">
        <f t="shared" si="5"/>
        <v>1.5833333333333333</v>
      </c>
      <c r="B57">
        <f t="shared" si="8"/>
        <v>95</v>
      </c>
      <c r="C57">
        <f t="shared" si="7"/>
        <v>7.6403063592207305E-10</v>
      </c>
      <c r="D57">
        <f t="shared" si="6"/>
        <v>0.7640306359220731</v>
      </c>
    </row>
    <row r="58" spans="1:4">
      <c r="A58">
        <f t="shared" si="5"/>
        <v>1.6666666666666667</v>
      </c>
      <c r="B58">
        <f t="shared" si="8"/>
        <v>100</v>
      </c>
      <c r="C58">
        <f t="shared" si="7"/>
        <v>8.3027637379892034E-10</v>
      </c>
      <c r="D58">
        <f t="shared" si="6"/>
        <v>0.83027637379892039</v>
      </c>
    </row>
    <row r="59" spans="1:4">
      <c r="A59">
        <f t="shared" si="5"/>
        <v>1.75</v>
      </c>
      <c r="B59">
        <f t="shared" si="8"/>
        <v>105</v>
      </c>
      <c r="C59">
        <f t="shared" si="7"/>
        <v>8.9912769844445343E-10</v>
      </c>
      <c r="D59">
        <f t="shared" si="6"/>
        <v>0.89912769844445339</v>
      </c>
    </row>
    <row r="60" spans="1:4">
      <c r="A60">
        <f t="shared" si="5"/>
        <v>1.8333333333333333</v>
      </c>
      <c r="B60">
        <f t="shared" si="8"/>
        <v>110</v>
      </c>
      <c r="C60">
        <f t="shared" si="7"/>
        <v>9.7051974831924178E-10</v>
      </c>
      <c r="D60">
        <f t="shared" si="6"/>
        <v>0.97051974831924182</v>
      </c>
    </row>
    <row r="61" spans="1:4">
      <c r="A61">
        <f t="shared" si="5"/>
        <v>1.9166666666666667</v>
      </c>
      <c r="B61">
        <f t="shared" si="8"/>
        <v>115</v>
      </c>
      <c r="C61">
        <f t="shared" si="7"/>
        <v>1.044389276498779E-9</v>
      </c>
      <c r="D61">
        <f t="shared" si="6"/>
        <v>1.044389276498779</v>
      </c>
    </row>
    <row r="62" spans="1:4">
      <c r="A62">
        <f t="shared" si="5"/>
        <v>2</v>
      </c>
      <c r="B62">
        <f t="shared" si="8"/>
        <v>120</v>
      </c>
      <c r="C62">
        <f t="shared" si="7"/>
        <v>1.1206746104804684E-9</v>
      </c>
      <c r="D62">
        <f t="shared" si="6"/>
        <v>1.1206746104804683</v>
      </c>
    </row>
    <row r="63" spans="1:4">
      <c r="A63">
        <f t="shared" si="5"/>
        <v>2.0833333333333335</v>
      </c>
      <c r="B63">
        <f t="shared" si="8"/>
        <v>125</v>
      </c>
      <c r="C63">
        <f t="shared" si="7"/>
        <v>1.1993156129911302E-9</v>
      </c>
      <c r="D63">
        <f t="shared" si="6"/>
        <v>1.1993156129911302</v>
      </c>
    </row>
    <row r="64" spans="1:4">
      <c r="A64">
        <f t="shared" si="5"/>
        <v>2.1666666666666665</v>
      </c>
      <c r="B64">
        <f t="shared" si="8"/>
        <v>130</v>
      </c>
      <c r="C64">
        <f t="shared" si="7"/>
        <v>1.2802536437701446E-9</v>
      </c>
      <c r="D64">
        <f t="shared" si="6"/>
        <v>1.2802536437701446</v>
      </c>
    </row>
    <row r="65" spans="1:4">
      <c r="A65">
        <f t="shared" si="5"/>
        <v>2.25</v>
      </c>
      <c r="B65">
        <f t="shared" si="8"/>
        <v>135</v>
      </c>
      <c r="C65">
        <f t="shared" si="7"/>
        <v>1.363431522303932E-9</v>
      </c>
      <c r="D65">
        <f t="shared" si="6"/>
        <v>1.3634315223039319</v>
      </c>
    </row>
    <row r="66" spans="1:4">
      <c r="A66">
        <f t="shared" si="5"/>
        <v>2.3333333333333335</v>
      </c>
      <c r="B66">
        <f t="shared" si="8"/>
        <v>140</v>
      </c>
      <c r="C66">
        <f t="shared" si="7"/>
        <v>1.4487934914880979E-9</v>
      </c>
      <c r="D66">
        <f t="shared" si="6"/>
        <v>1.4487934914880978</v>
      </c>
    </row>
    <row r="67" spans="1:4">
      <c r="A67">
        <f t="shared" si="5"/>
        <v>2.4166666666666665</v>
      </c>
      <c r="B67">
        <f t="shared" si="8"/>
        <v>145</v>
      </c>
      <c r="C67">
        <f t="shared" si="7"/>
        <v>1.5362851821941411E-9</v>
      </c>
      <c r="D67">
        <f t="shared" si="6"/>
        <v>1.5362851821941412</v>
      </c>
    </row>
    <row r="68" spans="1:4">
      <c r="A68">
        <f t="shared" si="5"/>
        <v>2.5</v>
      </c>
      <c r="B68">
        <f t="shared" si="8"/>
        <v>150</v>
      </c>
      <c r="C68">
        <f t="shared" si="7"/>
        <v>1.6258535787182145E-9</v>
      </c>
      <c r="D68">
        <f t="shared" si="6"/>
        <v>1.6258535787182145</v>
      </c>
    </row>
    <row r="69" spans="1:4">
      <c r="A69">
        <f t="shared" si="5"/>
        <v>2.5833333333333335</v>
      </c>
      <c r="B69">
        <f t="shared" si="8"/>
        <v>155</v>
      </c>
      <c r="C69">
        <f t="shared" si="7"/>
        <v>1.7174469850899805E-9</v>
      </c>
      <c r="D69">
        <f t="shared" si="6"/>
        <v>1.7174469850899805</v>
      </c>
    </row>
    <row r="70" spans="1:4">
      <c r="A70">
        <f t="shared" si="5"/>
        <v>2.6666666666666665</v>
      </c>
      <c r="B70">
        <f t="shared" si="8"/>
        <v>160</v>
      </c>
      <c r="C70">
        <f t="shared" si="7"/>
        <v>1.8110149922201441E-9</v>
      </c>
      <c r="D70">
        <f t="shared" si="6"/>
        <v>1.8110149922201442</v>
      </c>
    </row>
    <row r="71" spans="1:4">
      <c r="A71">
        <f t="shared" si="5"/>
        <v>2.75</v>
      </c>
      <c r="B71">
        <f t="shared" si="8"/>
        <v>165</v>
      </c>
      <c r="C71">
        <f t="shared" si="7"/>
        <v>1.9065084458657916E-9</v>
      </c>
      <c r="D71">
        <f t="shared" si="6"/>
        <v>1.9065084458657917</v>
      </c>
    </row>
    <row r="72" spans="1:4">
      <c r="A72">
        <f t="shared" si="5"/>
        <v>2.8333333333333335</v>
      </c>
      <c r="B72">
        <f t="shared" si="8"/>
        <v>170</v>
      </c>
      <c r="C72">
        <f t="shared" si="7"/>
        <v>2.003879415393182E-9</v>
      </c>
      <c r="D72">
        <f t="shared" si="6"/>
        <v>2.003879415393182</v>
      </c>
    </row>
    <row r="73" spans="1:4">
      <c r="A73">
        <f t="shared" si="5"/>
        <v>2.9166666666666665</v>
      </c>
      <c r="B73">
        <f t="shared" si="8"/>
        <v>175</v>
      </c>
      <c r="C73">
        <f t="shared" si="7"/>
        <v>2.1030811633181274E-9</v>
      </c>
      <c r="D73">
        <f t="shared" si="6"/>
        <v>2.1030811633181274</v>
      </c>
    </row>
    <row r="74" spans="1:4">
      <c r="A74">
        <f t="shared" si="5"/>
        <v>3</v>
      </c>
      <c r="B74">
        <f t="shared" si="8"/>
        <v>180</v>
      </c>
      <c r="C74">
        <f t="shared" si="7"/>
        <v>2.2040681156046171E-9</v>
      </c>
      <c r="D74">
        <f t="shared" si="6"/>
        <v>2.2040681156046169</v>
      </c>
    </row>
    <row r="75" spans="1:4">
      <c r="A75">
        <f t="shared" si="5"/>
        <v>3.0833333333333335</v>
      </c>
      <c r="B75">
        <f t="shared" si="8"/>
        <v>185</v>
      </c>
      <c r="C75">
        <f t="shared" si="7"/>
        <v>2.3067958327028012E-9</v>
      </c>
      <c r="D75">
        <f t="shared" si="6"/>
        <v>2.3067958327028011</v>
      </c>
    </row>
    <row r="76" spans="1:4">
      <c r="A76">
        <f t="shared" si="5"/>
        <v>3.1666666666666665</v>
      </c>
      <c r="B76">
        <f t="shared" si="8"/>
        <v>190</v>
      </c>
      <c r="C76">
        <f t="shared" si="7"/>
        <v>2.411220981307936E-9</v>
      </c>
      <c r="D76">
        <f t="shared" si="6"/>
        <v>2.4112209813079359</v>
      </c>
    </row>
    <row r="77" spans="1:4">
      <c r="A77">
        <f t="shared" si="5"/>
        <v>3.25</v>
      </c>
      <c r="B77">
        <f t="shared" si="8"/>
        <v>195</v>
      </c>
      <c r="C77">
        <f t="shared" si="7"/>
        <v>2.517301306822347E-9</v>
      </c>
      <c r="D77">
        <f t="shared" si="6"/>
        <v>2.5173013068223469</v>
      </c>
    </row>
    <row r="78" spans="1:4">
      <c r="A78">
        <f t="shared" si="5"/>
        <v>3.3333333333333335</v>
      </c>
      <c r="B78">
        <f t="shared" si="8"/>
        <v>200</v>
      </c>
      <c r="C78">
        <f t="shared" si="7"/>
        <v>2.624995606502888E-9</v>
      </c>
      <c r="D78">
        <f t="shared" si="6"/>
        <v>2.6249956065028881</v>
      </c>
    </row>
    <row r="79" spans="1:4">
      <c r="A79">
        <f t="shared" si="5"/>
        <v>3.4166666666666665</v>
      </c>
      <c r="B79">
        <f t="shared" si="8"/>
        <v>205</v>
      </c>
      <c r="C79">
        <f t="shared" si="7"/>
        <v>2.7342637032768636E-9</v>
      </c>
      <c r="D79">
        <f t="shared" si="6"/>
        <v>2.7342637032768637</v>
      </c>
    </row>
    <row r="80" spans="1:4">
      <c r="A80">
        <f t="shared" si="5"/>
        <v>3.5</v>
      </c>
      <c r="B80">
        <f t="shared" si="8"/>
        <v>210</v>
      </c>
      <c r="C80">
        <f t="shared" si="7"/>
        <v>2.8450664202097479E-9</v>
      </c>
      <c r="D80">
        <f t="shared" si="6"/>
        <v>2.845066420209748</v>
      </c>
    </row>
    <row r="81" spans="1:4">
      <c r="A81">
        <f t="shared" si="5"/>
        <v>3.5833333333333335</v>
      </c>
      <c r="B81">
        <f t="shared" si="8"/>
        <v>215</v>
      </c>
      <c r="C81">
        <f t="shared" si="7"/>
        <v>2.9573655556084904E-9</v>
      </c>
      <c r="D81">
        <f t="shared" si="6"/>
        <v>2.9573655556084906</v>
      </c>
    </row>
    <row r="82" spans="1:4">
      <c r="A82">
        <f t="shared" si="5"/>
        <v>3.6666666666666665</v>
      </c>
      <c r="B82">
        <f t="shared" si="8"/>
        <v>220</v>
      </c>
      <c r="C82">
        <f t="shared" si="7"/>
        <v>3.0711238587445804E-9</v>
      </c>
      <c r="D82">
        <f t="shared" si="6"/>
        <v>3.0711238587445804</v>
      </c>
    </row>
    <row r="83" spans="1:4">
      <c r="A83">
        <f t="shared" si="5"/>
        <v>3.75</v>
      </c>
      <c r="B83">
        <f t="shared" si="8"/>
        <v>225</v>
      </c>
      <c r="C83">
        <f t="shared" si="7"/>
        <v>3.1863050061814421E-9</v>
      </c>
      <c r="D83">
        <f t="shared" si="6"/>
        <v>3.186305006181442</v>
      </c>
    </row>
    <row r="84" spans="1:4">
      <c r="A84">
        <f t="shared" si="5"/>
        <v>3.8333333333333335</v>
      </c>
      <c r="B84">
        <f t="shared" si="8"/>
        <v>230</v>
      </c>
      <c r="C84">
        <f t="shared" si="7"/>
        <v>3.3028735786911174E-9</v>
      </c>
      <c r="D84">
        <f t="shared" si="6"/>
        <v>3.3028735786911172</v>
      </c>
    </row>
    <row r="85" spans="1:4">
      <c r="A85">
        <f t="shared" si="5"/>
        <v>3.9166666666666665</v>
      </c>
      <c r="B85">
        <f t="shared" si="8"/>
        <v>235</v>
      </c>
      <c r="C85">
        <f t="shared" si="7"/>
        <v>3.4207950387455713E-9</v>
      </c>
      <c r="D85">
        <f t="shared" si="6"/>
        <v>3.4207950387455712</v>
      </c>
    </row>
    <row r="86" spans="1:4">
      <c r="A86">
        <f t="shared" si="5"/>
        <v>4</v>
      </c>
      <c r="B86">
        <f t="shared" si="8"/>
        <v>240</v>
      </c>
      <c r="C86">
        <f t="shared" si="7"/>
        <v>3.5400357085683078E-9</v>
      </c>
      <c r="D86">
        <f t="shared" si="6"/>
        <v>3.5400357085683076</v>
      </c>
    </row>
    <row r="87" spans="1:4">
      <c r="A87">
        <f t="shared" si="5"/>
        <v>4.083333333333333</v>
      </c>
      <c r="B87">
        <f t="shared" si="8"/>
        <v>245</v>
      </c>
      <c r="C87">
        <f t="shared" si="7"/>
        <v>3.660562748732357E-9</v>
      </c>
      <c r="D87">
        <f t="shared" si="6"/>
        <v>3.6605627487323571</v>
      </c>
    </row>
    <row r="88" spans="1:4">
      <c r="A88">
        <f t="shared" si="5"/>
        <v>4.166666666666667</v>
      </c>
      <c r="B88">
        <f t="shared" si="8"/>
        <v>250</v>
      </c>
      <c r="C88">
        <f t="shared" si="7"/>
        <v>3.7823441372910218E-9</v>
      </c>
      <c r="D88">
        <f t="shared" si="6"/>
        <v>3.7823441372910218</v>
      </c>
    </row>
    <row r="89" spans="1:4">
      <c r="A89">
        <f t="shared" si="5"/>
        <v>4.25</v>
      </c>
      <c r="B89">
        <f t="shared" si="8"/>
        <v>255</v>
      </c>
      <c r="C89">
        <f t="shared" si="7"/>
        <v>3.9053486494281332E-9</v>
      </c>
      <c r="D89">
        <f t="shared" si="6"/>
        <v>3.9053486494281331</v>
      </c>
    </row>
    <row r="90" spans="1:4">
      <c r="A90">
        <f t="shared" si="5"/>
        <v>4.333333333333333</v>
      </c>
      <c r="B90">
        <f t="shared" si="8"/>
        <v>260</v>
      </c>
      <c r="C90">
        <f t="shared" si="7"/>
        <v>4.0295458376148798E-9</v>
      </c>
      <c r="D90">
        <f t="shared" si="6"/>
        <v>4.0295458376148794</v>
      </c>
    </row>
    <row r="91" spans="1:4">
      <c r="A91">
        <f t="shared" si="5"/>
        <v>4.416666666666667</v>
      </c>
      <c r="B91">
        <f t="shared" si="8"/>
        <v>265</v>
      </c>
      <c r="C91">
        <f t="shared" si="7"/>
        <v>4.154906012260589E-9</v>
      </c>
      <c r="D91">
        <f t="shared" si="6"/>
        <v>4.1549060122605885</v>
      </c>
    </row>
    <row r="92" spans="1:4">
      <c r="A92">
        <f t="shared" si="5"/>
        <v>4.5</v>
      </c>
      <c r="B92">
        <f t="shared" si="8"/>
        <v>270</v>
      </c>
      <c r="C92">
        <f t="shared" si="7"/>
        <v>4.2814002228451773E-9</v>
      </c>
      <c r="D92">
        <f t="shared" si="6"/>
        <v>4.2814002228451775</v>
      </c>
    </row>
    <row r="93" spans="1:4">
      <c r="A93">
        <f t="shared" si="5"/>
        <v>4.583333333333333</v>
      </c>
      <c r="B93">
        <f t="shared" si="8"/>
        <v>275</v>
      </c>
      <c r="C93">
        <f t="shared" si="7"/>
        <v>4.4090002395212843E-9</v>
      </c>
      <c r="D93">
        <f t="shared" si="6"/>
        <v>4.4090002395212844</v>
      </c>
    </row>
    <row r="94" spans="1:4">
      <c r="A94">
        <f t="shared" si="5"/>
        <v>4.666666666666667</v>
      </c>
      <c r="B94">
        <f t="shared" si="8"/>
        <v>280</v>
      </c>
      <c r="C94">
        <f t="shared" si="7"/>
        <v>4.5376785351743756E-9</v>
      </c>
      <c r="D94">
        <f t="shared" si="6"/>
        <v>4.5376785351743756</v>
      </c>
    </row>
    <row r="95" spans="1:4">
      <c r="A95">
        <f t="shared" si="5"/>
        <v>4.75</v>
      </c>
      <c r="B95">
        <f t="shared" si="8"/>
        <v>285</v>
      </c>
      <c r="C95">
        <f t="shared" si="7"/>
        <v>4.6674082679294359E-9</v>
      </c>
      <c r="D95">
        <f t="shared" si="6"/>
        <v>4.667408267929436</v>
      </c>
    </row>
    <row r="96" spans="1:4">
      <c r="A96">
        <f t="shared" si="5"/>
        <v>4.833333333333333</v>
      </c>
      <c r="B96">
        <f t="shared" si="8"/>
        <v>290</v>
      </c>
      <c r="C96">
        <f t="shared" si="7"/>
        <v>4.7981632640931254E-9</v>
      </c>
      <c r="D96">
        <f t="shared" si="6"/>
        <v>4.7981632640931258</v>
      </c>
    </row>
    <row r="97" spans="1:4">
      <c r="A97">
        <f t="shared" si="5"/>
        <v>4.916666666666667</v>
      </c>
      <c r="B97">
        <f t="shared" si="8"/>
        <v>295</v>
      </c>
      <c r="C97">
        <f t="shared" si="7"/>
        <v>4.9299180015205644E-9</v>
      </c>
      <c r="D97">
        <f t="shared" si="6"/>
        <v>4.9299180015205648</v>
      </c>
    </row>
    <row r="98" spans="1:4">
      <c r="A98">
        <f t="shared" si="5"/>
        <v>5</v>
      </c>
      <c r="B98">
        <f t="shared" si="8"/>
        <v>300</v>
      </c>
      <c r="C98">
        <f t="shared" si="7"/>
        <v>5.0626475933961677E-9</v>
      </c>
      <c r="D98">
        <f t="shared" si="6"/>
        <v>5.0626475933961679</v>
      </c>
    </row>
    <row r="99" spans="1:4">
      <c r="A99">
        <f t="shared" si="5"/>
        <v>5.083333333333333</v>
      </c>
      <c r="B99">
        <f t="shared" si="8"/>
        <v>305</v>
      </c>
      <c r="C99">
        <f t="shared" si="7"/>
        <v>5.1963277724182317E-9</v>
      </c>
      <c r="D99">
        <f t="shared" si="6"/>
        <v>5.1963277724182317</v>
      </c>
    </row>
    <row r="100" spans="1:4">
      <c r="A100">
        <f t="shared" si="5"/>
        <v>5.166666666666667</v>
      </c>
      <c r="B100">
        <f t="shared" si="8"/>
        <v>310</v>
      </c>
      <c r="C100">
        <f t="shared" si="7"/>
        <v>5.3309348753772136E-9</v>
      </c>
      <c r="D100">
        <f t="shared" si="6"/>
        <v>5.3309348753772134</v>
      </c>
    </row>
    <row r="101" spans="1:4">
      <c r="A101">
        <f t="shared" si="5"/>
        <v>5.25</v>
      </c>
      <c r="B101">
        <f t="shared" si="8"/>
        <v>315</v>
      </c>
      <c r="C101">
        <f t="shared" si="7"/>
        <v>5.4664458281179161E-9</v>
      </c>
      <c r="D101">
        <f t="shared" si="6"/>
        <v>5.4664458281179158</v>
      </c>
    </row>
    <row r="102" spans="1:4">
      <c r="A102">
        <f t="shared" si="5"/>
        <v>5.333333333333333</v>
      </c>
      <c r="B102">
        <f t="shared" si="8"/>
        <v>320</v>
      </c>
      <c r="C102">
        <f t="shared" si="7"/>
        <v>5.6028381308760006E-9</v>
      </c>
      <c r="D102">
        <f t="shared" si="6"/>
        <v>5.6028381308760009</v>
      </c>
    </row>
    <row r="103" spans="1:4">
      <c r="A103">
        <f t="shared" ref="A103:A166" si="9">B103/60</f>
        <v>5.416666666666667</v>
      </c>
      <c r="B103">
        <f t="shared" si="8"/>
        <v>325</v>
      </c>
      <c r="C103">
        <f t="shared" si="7"/>
        <v>5.7400898439795282E-9</v>
      </c>
      <c r="D103">
        <f t="shared" ref="D103:D166" si="10">C103*10^9</f>
        <v>5.7400898439795283</v>
      </c>
    </row>
    <row r="104" spans="1:4">
      <c r="A104">
        <f t="shared" si="9"/>
        <v>5.5</v>
      </c>
      <c r="B104">
        <f t="shared" si="8"/>
        <v>330</v>
      </c>
      <c r="C104">
        <f t="shared" ref="C104:C158" si="11">$B$36*EXP(-$B$32*B104)+(1/$B$32)*($B$33+$B$34*(B104-1/$B$32))</f>
        <v>5.8781795739064411E-9</v>
      </c>
      <c r="D104">
        <f t="shared" si="10"/>
        <v>5.8781795739064409</v>
      </c>
    </row>
    <row r="105" spans="1:4">
      <c r="A105">
        <f t="shared" si="9"/>
        <v>5.583333333333333</v>
      </c>
      <c r="B105">
        <f t="shared" si="8"/>
        <v>335</v>
      </c>
      <c r="C105">
        <f t="shared" si="11"/>
        <v>6.0170864596891127E-9</v>
      </c>
      <c r="D105">
        <f t="shared" si="10"/>
        <v>6.0170864596891125</v>
      </c>
    </row>
    <row r="106" spans="1:4">
      <c r="A106">
        <f t="shared" si="9"/>
        <v>5.666666666666667</v>
      </c>
      <c r="B106">
        <f t="shared" ref="B106:B169" si="12">B105+$J$31/372</f>
        <v>340</v>
      </c>
      <c r="C106">
        <f t="shared" si="11"/>
        <v>6.1567901596573265E-9</v>
      </c>
      <c r="D106">
        <f t="shared" si="10"/>
        <v>6.1567901596573265</v>
      </c>
    </row>
    <row r="107" spans="1:4">
      <c r="A107">
        <f t="shared" si="9"/>
        <v>5.75</v>
      </c>
      <c r="B107">
        <f t="shared" si="12"/>
        <v>345</v>
      </c>
      <c r="C107">
        <f t="shared" si="11"/>
        <v>6.2972708385112822E-9</v>
      </c>
      <c r="D107">
        <f t="shared" si="10"/>
        <v>6.2972708385112819</v>
      </c>
    </row>
    <row r="108" spans="1:4">
      <c r="A108">
        <f t="shared" si="9"/>
        <v>5.833333333333333</v>
      </c>
      <c r="B108">
        <f t="shared" si="12"/>
        <v>350</v>
      </c>
      <c r="C108">
        <f t="shared" si="11"/>
        <v>6.4385091547163792E-9</v>
      </c>
      <c r="D108">
        <f t="shared" si="10"/>
        <v>6.4385091547163791</v>
      </c>
    </row>
    <row r="109" spans="1:4">
      <c r="A109">
        <f t="shared" si="9"/>
        <v>5.916666666666667</v>
      </c>
      <c r="B109">
        <f t="shared" si="12"/>
        <v>355</v>
      </c>
      <c r="C109">
        <f t="shared" si="11"/>
        <v>6.5804862482117988E-9</v>
      </c>
      <c r="D109">
        <f t="shared" si="10"/>
        <v>6.5804862482117992</v>
      </c>
    </row>
    <row r="110" spans="1:4">
      <c r="A110">
        <f t="shared" si="9"/>
        <v>6</v>
      </c>
      <c r="B110">
        <f t="shared" si="12"/>
        <v>360</v>
      </c>
      <c r="C110">
        <f t="shared" si="11"/>
        <v>6.7231837284250525E-9</v>
      </c>
      <c r="D110">
        <f t="shared" si="10"/>
        <v>6.7231837284250524</v>
      </c>
    </row>
    <row r="111" spans="1:4">
      <c r="A111">
        <f t="shared" si="9"/>
        <v>6.083333333333333</v>
      </c>
      <c r="B111">
        <f t="shared" si="12"/>
        <v>365</v>
      </c>
      <c r="C111">
        <f t="shared" si="11"/>
        <v>6.866583662584883E-9</v>
      </c>
      <c r="D111">
        <f t="shared" si="10"/>
        <v>6.8665836625848833</v>
      </c>
    </row>
    <row r="112" spans="1:4">
      <c r="A112">
        <f t="shared" si="9"/>
        <v>6.166666666666667</v>
      </c>
      <c r="B112">
        <f t="shared" si="12"/>
        <v>370</v>
      </c>
      <c r="C112">
        <f t="shared" si="11"/>
        <v>7.0106685643251115E-9</v>
      </c>
      <c r="D112">
        <f t="shared" si="10"/>
        <v>7.0106685643251119</v>
      </c>
    </row>
    <row r="113" spans="1:4">
      <c r="A113">
        <f t="shared" si="9"/>
        <v>6.25</v>
      </c>
      <c r="B113">
        <f t="shared" si="12"/>
        <v>375</v>
      </c>
      <c r="C113">
        <f t="shared" si="11"/>
        <v>7.1554213825721479E-9</v>
      </c>
      <c r="D113">
        <f t="shared" si="10"/>
        <v>7.1554213825721478</v>
      </c>
    </row>
    <row r="114" spans="1:4">
      <c r="A114">
        <f t="shared" si="9"/>
        <v>6.333333333333333</v>
      </c>
      <c r="B114">
        <f t="shared" si="12"/>
        <v>380</v>
      </c>
      <c r="C114">
        <f t="shared" si="11"/>
        <v>7.3008254907091579E-9</v>
      </c>
      <c r="D114">
        <f t="shared" si="10"/>
        <v>7.3008254907091583</v>
      </c>
    </row>
    <row r="115" spans="1:4">
      <c r="A115">
        <f t="shared" si="9"/>
        <v>6.416666666666667</v>
      </c>
      <c r="B115">
        <f t="shared" si="12"/>
        <v>385</v>
      </c>
      <c r="C115">
        <f t="shared" si="11"/>
        <v>7.4468646760099345E-9</v>
      </c>
      <c r="D115">
        <f t="shared" si="10"/>
        <v>7.4468646760099348</v>
      </c>
    </row>
    <row r="116" spans="1:4">
      <c r="A116">
        <f t="shared" si="9"/>
        <v>6.5</v>
      </c>
      <c r="B116">
        <f t="shared" si="12"/>
        <v>390</v>
      </c>
      <c r="C116">
        <f t="shared" si="11"/>
        <v>7.5935231293358233E-9</v>
      </c>
      <c r="D116">
        <f t="shared" si="10"/>
        <v>7.5935231293358232</v>
      </c>
    </row>
    <row r="117" spans="1:4">
      <c r="A117">
        <f t="shared" si="9"/>
        <v>6.583333333333333</v>
      </c>
      <c r="B117">
        <f t="shared" si="12"/>
        <v>395</v>
      </c>
      <c r="C117">
        <f t="shared" si="11"/>
        <v>7.7407854350891115E-9</v>
      </c>
      <c r="D117">
        <f t="shared" si="10"/>
        <v>7.7407854350891112</v>
      </c>
    </row>
    <row r="118" spans="1:4">
      <c r="A118">
        <f t="shared" si="9"/>
        <v>6.666666666666667</v>
      </c>
      <c r="B118">
        <f t="shared" si="12"/>
        <v>400</v>
      </c>
      <c r="C118">
        <f t="shared" si="11"/>
        <v>7.8886365614165163E-9</v>
      </c>
      <c r="D118">
        <f t="shared" si="10"/>
        <v>7.8886365614165159</v>
      </c>
    </row>
    <row r="119" spans="1:4">
      <c r="A119">
        <f t="shared" si="9"/>
        <v>6.75</v>
      </c>
      <c r="B119">
        <f t="shared" si="12"/>
        <v>405</v>
      </c>
      <c r="C119">
        <f t="shared" si="11"/>
        <v>8.0370618506565251E-9</v>
      </c>
      <c r="D119">
        <f t="shared" si="10"/>
        <v>8.0370618506565243</v>
      </c>
    </row>
    <row r="120" spans="1:4">
      <c r="A120">
        <f t="shared" si="9"/>
        <v>6.833333333333333</v>
      </c>
      <c r="B120">
        <f t="shared" si="12"/>
        <v>410</v>
      </c>
      <c r="C120">
        <f t="shared" si="11"/>
        <v>8.1860470100245569E-9</v>
      </c>
      <c r="D120">
        <f t="shared" si="10"/>
        <v>8.1860470100245575</v>
      </c>
    </row>
    <row r="121" spans="1:4">
      <c r="A121">
        <f t="shared" si="9"/>
        <v>6.916666666666667</v>
      </c>
      <c r="B121">
        <f t="shared" si="12"/>
        <v>415</v>
      </c>
      <c r="C121">
        <f t="shared" si="11"/>
        <v>8.3355781025299771E-9</v>
      </c>
      <c r="D121">
        <f t="shared" si="10"/>
        <v>8.3355781025299773</v>
      </c>
    </row>
    <row r="122" spans="1:4">
      <c r="A122">
        <f t="shared" si="9"/>
        <v>7</v>
      </c>
      <c r="B122">
        <f t="shared" si="12"/>
        <v>420</v>
      </c>
      <c r="C122">
        <f t="shared" si="11"/>
        <v>8.4856415381192377E-9</v>
      </c>
      <c r="D122">
        <f t="shared" si="10"/>
        <v>8.4856415381192374</v>
      </c>
    </row>
    <row r="123" spans="1:4">
      <c r="A123">
        <f t="shared" si="9"/>
        <v>7.083333333333333</v>
      </c>
      <c r="B123">
        <f t="shared" si="12"/>
        <v>425</v>
      </c>
      <c r="C123">
        <f t="shared" si="11"/>
        <v>8.6362240650394702E-9</v>
      </c>
      <c r="D123">
        <f t="shared" si="10"/>
        <v>8.636224065039471</v>
      </c>
    </row>
    <row r="124" spans="1:4">
      <c r="A124">
        <f t="shared" si="9"/>
        <v>7.166666666666667</v>
      </c>
      <c r="B124">
        <f t="shared" si="12"/>
        <v>430</v>
      </c>
      <c r="C124">
        <f t="shared" si="11"/>
        <v>8.7873127614170983E-9</v>
      </c>
      <c r="D124">
        <f t="shared" si="10"/>
        <v>8.7873127614170983</v>
      </c>
    </row>
    <row r="125" spans="1:4">
      <c r="A125">
        <f t="shared" si="9"/>
        <v>7.25</v>
      </c>
      <c r="B125">
        <f t="shared" si="12"/>
        <v>435</v>
      </c>
      <c r="C125">
        <f t="shared" si="11"/>
        <v>8.9388950270460444E-9</v>
      </c>
      <c r="D125">
        <f t="shared" si="10"/>
        <v>8.9388950270460441</v>
      </c>
    </row>
    <row r="126" spans="1:4">
      <c r="A126">
        <f t="shared" si="9"/>
        <v>7.333333333333333</v>
      </c>
      <c r="B126">
        <f t="shared" si="12"/>
        <v>440</v>
      </c>
      <c r="C126">
        <f t="shared" si="11"/>
        <v>9.0909585753804019E-9</v>
      </c>
      <c r="D126">
        <f t="shared" si="10"/>
        <v>9.0909585753804016</v>
      </c>
    </row>
    <row r="127" spans="1:4">
      <c r="A127">
        <f t="shared" si="9"/>
        <v>7.416666666666667</v>
      </c>
      <c r="B127">
        <f t="shared" si="12"/>
        <v>445</v>
      </c>
      <c r="C127">
        <f t="shared" si="11"/>
        <v>9.2434914257263956E-9</v>
      </c>
      <c r="D127">
        <f t="shared" si="10"/>
        <v>9.2434914257263951</v>
      </c>
    </row>
    <row r="128" spans="1:4">
      <c r="A128">
        <f t="shared" si="9"/>
        <v>7.5</v>
      </c>
      <c r="B128">
        <f t="shared" si="12"/>
        <v>450</v>
      </c>
      <c r="C128">
        <f t="shared" si="11"/>
        <v>9.3964818956287359E-9</v>
      </c>
      <c r="D128">
        <f t="shared" si="10"/>
        <v>9.3964818956287353</v>
      </c>
    </row>
    <row r="129" spans="1:4">
      <c r="A129">
        <f t="shared" si="9"/>
        <v>7.583333333333333</v>
      </c>
      <c r="B129">
        <f t="shared" si="12"/>
        <v>455</v>
      </c>
      <c r="C129">
        <f t="shared" si="11"/>
        <v>9.5499185934464796E-9</v>
      </c>
      <c r="D129">
        <f t="shared" si="10"/>
        <v>9.5499185934464794</v>
      </c>
    </row>
    <row r="130" spans="1:4">
      <c r="A130">
        <f t="shared" si="9"/>
        <v>7.666666666666667</v>
      </c>
      <c r="B130">
        <f t="shared" si="12"/>
        <v>460</v>
      </c>
      <c r="C130">
        <f t="shared" si="11"/>
        <v>9.7037904111137354E-9</v>
      </c>
      <c r="D130">
        <f t="shared" si="10"/>
        <v>9.7037904111137347</v>
      </c>
    </row>
    <row r="131" spans="1:4">
      <c r="A131">
        <f t="shared" si="9"/>
        <v>7.75</v>
      </c>
      <c r="B131">
        <f t="shared" si="12"/>
        <v>465</v>
      </c>
      <c r="C131">
        <f t="shared" si="11"/>
        <v>9.8580865170805326E-9</v>
      </c>
      <c r="D131">
        <f t="shared" si="10"/>
        <v>9.8580865170805332</v>
      </c>
    </row>
    <row r="132" spans="1:4">
      <c r="A132">
        <f t="shared" si="9"/>
        <v>7.833333333333333</v>
      </c>
      <c r="B132">
        <f t="shared" si="12"/>
        <v>470</v>
      </c>
      <c r="C132">
        <f t="shared" si="11"/>
        <v>1.0012796349429458E-8</v>
      </c>
      <c r="D132">
        <f t="shared" si="10"/>
        <v>10.012796349429458</v>
      </c>
    </row>
    <row r="133" spans="1:4">
      <c r="A133">
        <f t="shared" si="9"/>
        <v>7.916666666666667</v>
      </c>
      <c r="B133">
        <f t="shared" si="12"/>
        <v>475</v>
      </c>
      <c r="C133">
        <f t="shared" si="11"/>
        <v>1.0167909609163608E-8</v>
      </c>
      <c r="D133">
        <f t="shared" si="10"/>
        <v>10.167909609163608</v>
      </c>
    </row>
    <row r="134" spans="1:4">
      <c r="A134">
        <f t="shared" si="9"/>
        <v>8</v>
      </c>
      <c r="B134">
        <f t="shared" si="12"/>
        <v>480</v>
      </c>
      <c r="C134">
        <f t="shared" si="11"/>
        <v>1.0323416253661658E-8</v>
      </c>
      <c r="D134">
        <f t="shared" si="10"/>
        <v>10.323416253661657</v>
      </c>
    </row>
    <row r="135" spans="1:4">
      <c r="A135">
        <f t="shared" si="9"/>
        <v>8.0833333333333339</v>
      </c>
      <c r="B135">
        <f t="shared" si="12"/>
        <v>485</v>
      </c>
      <c r="C135">
        <f t="shared" si="11"/>
        <v>1.0479306490295827E-8</v>
      </c>
      <c r="D135">
        <f t="shared" si="10"/>
        <v>10.479306490295826</v>
      </c>
    </row>
    <row r="136" spans="1:4">
      <c r="A136">
        <f t="shared" si="9"/>
        <v>8.1666666666666661</v>
      </c>
      <c r="B136">
        <f t="shared" si="12"/>
        <v>490</v>
      </c>
      <c r="C136">
        <f t="shared" si="11"/>
        <v>1.0635570770208729E-8</v>
      </c>
      <c r="D136">
        <f t="shared" si="10"/>
        <v>10.635570770208728</v>
      </c>
    </row>
    <row r="137" spans="1:4">
      <c r="A137">
        <f t="shared" si="9"/>
        <v>8.25</v>
      </c>
      <c r="B137">
        <f t="shared" si="12"/>
        <v>495</v>
      </c>
      <c r="C137">
        <f t="shared" si="11"/>
        <v>1.0792199782245126E-8</v>
      </c>
      <c r="D137">
        <f t="shared" si="10"/>
        <v>10.792199782245126</v>
      </c>
    </row>
    <row r="138" spans="1:4">
      <c r="A138">
        <f t="shared" si="9"/>
        <v>8.3333333333333339</v>
      </c>
      <c r="B138">
        <f t="shared" si="12"/>
        <v>500</v>
      </c>
      <c r="C138">
        <f t="shared" si="11"/>
        <v>1.094918444703477E-8</v>
      </c>
      <c r="D138">
        <f t="shared" si="10"/>
        <v>10.949184447034771</v>
      </c>
    </row>
    <row r="139" spans="1:4">
      <c r="A139">
        <f t="shared" si="9"/>
        <v>8.4166666666666661</v>
      </c>
      <c r="B139">
        <f t="shared" si="12"/>
        <v>505</v>
      </c>
      <c r="C139">
        <f t="shared" si="11"/>
        <v>1.1106515911222489E-8</v>
      </c>
      <c r="D139">
        <f t="shared" si="10"/>
        <v>11.106515911222489</v>
      </c>
    </row>
    <row r="140" spans="1:4">
      <c r="A140">
        <f t="shared" si="9"/>
        <v>8.5</v>
      </c>
      <c r="B140">
        <f t="shared" si="12"/>
        <v>510</v>
      </c>
      <c r="C140">
        <f t="shared" si="11"/>
        <v>1.1264185541841957E-8</v>
      </c>
      <c r="D140">
        <f t="shared" si="10"/>
        <v>11.264185541841957</v>
      </c>
    </row>
    <row r="141" spans="1:4">
      <c r="A141">
        <f t="shared" si="9"/>
        <v>8.5833333333333339</v>
      </c>
      <c r="B141">
        <f t="shared" si="12"/>
        <v>515</v>
      </c>
      <c r="C141">
        <f t="shared" si="11"/>
        <v>1.1422184920829494E-8</v>
      </c>
      <c r="D141">
        <f t="shared" si="10"/>
        <v>11.422184920829494</v>
      </c>
    </row>
    <row r="142" spans="1:4">
      <c r="A142">
        <f t="shared" si="9"/>
        <v>8.6666666666666661</v>
      </c>
      <c r="B142">
        <f t="shared" si="12"/>
        <v>520</v>
      </c>
      <c r="C142">
        <f t="shared" si="11"/>
        <v>1.1580505839674434E-8</v>
      </c>
      <c r="D142">
        <f t="shared" si="10"/>
        <v>11.580505839674434</v>
      </c>
    </row>
    <row r="143" spans="1:4">
      <c r="A143">
        <f t="shared" si="9"/>
        <v>8.75</v>
      </c>
      <c r="B143">
        <f t="shared" si="12"/>
        <v>525</v>
      </c>
      <c r="C143">
        <f t="shared" si="11"/>
        <v>1.173914029420267E-8</v>
      </c>
      <c r="D143">
        <f t="shared" si="10"/>
        <v>11.73914029420267</v>
      </c>
    </row>
    <row r="144" spans="1:4">
      <c r="A144">
        <f t="shared" si="9"/>
        <v>8.8333333333333339</v>
      </c>
      <c r="B144">
        <f t="shared" si="12"/>
        <v>530</v>
      </c>
      <c r="C144">
        <f t="shared" si="11"/>
        <v>1.1898080479490063E-8</v>
      </c>
      <c r="D144">
        <f t="shared" si="10"/>
        <v>11.898080479490062</v>
      </c>
    </row>
    <row r="145" spans="1:4">
      <c r="A145">
        <f t="shared" si="9"/>
        <v>8.9166666666666661</v>
      </c>
      <c r="B145">
        <f t="shared" si="12"/>
        <v>535</v>
      </c>
      <c r="C145">
        <f t="shared" si="11"/>
        <v>1.2057318784902438E-8</v>
      </c>
      <c r="D145">
        <f t="shared" si="10"/>
        <v>12.057318784902437</v>
      </c>
    </row>
    <row r="146" spans="1:4">
      <c r="A146">
        <f t="shared" si="9"/>
        <v>9</v>
      </c>
      <c r="B146">
        <f t="shared" si="12"/>
        <v>540</v>
      </c>
      <c r="C146">
        <f t="shared" si="11"/>
        <v>1.2216847789259093E-8</v>
      </c>
      <c r="D146">
        <f t="shared" si="10"/>
        <v>12.216847789259093</v>
      </c>
    </row>
    <row r="147" spans="1:4">
      <c r="A147">
        <f t="shared" si="9"/>
        <v>9.0833333333333339</v>
      </c>
      <c r="B147">
        <f t="shared" si="12"/>
        <v>545</v>
      </c>
      <c r="C147">
        <f t="shared" si="11"/>
        <v>1.2376660256116685E-8</v>
      </c>
      <c r="D147">
        <f t="shared" si="10"/>
        <v>12.376660256116685</v>
      </c>
    </row>
    <row r="148" spans="1:4">
      <c r="A148">
        <f t="shared" si="9"/>
        <v>9.1666666666666661</v>
      </c>
      <c r="B148">
        <f t="shared" si="12"/>
        <v>550</v>
      </c>
      <c r="C148">
        <f t="shared" si="11"/>
        <v>1.2536749129170506E-8</v>
      </c>
      <c r="D148">
        <f t="shared" si="10"/>
        <v>12.536749129170506</v>
      </c>
    </row>
    <row r="149" spans="1:4">
      <c r="A149">
        <f t="shared" si="9"/>
        <v>9.25</v>
      </c>
      <c r="B149">
        <f t="shared" si="12"/>
        <v>555</v>
      </c>
      <c r="C149">
        <f t="shared" si="11"/>
        <v>1.2697107527770249E-8</v>
      </c>
      <c r="D149">
        <f t="shared" si="10"/>
        <v>12.69710752777025</v>
      </c>
    </row>
    <row r="150" spans="1:4">
      <c r="A150">
        <f t="shared" si="9"/>
        <v>9.3333333333333339</v>
      </c>
      <c r="B150">
        <f t="shared" si="12"/>
        <v>560</v>
      </c>
      <c r="C150">
        <f t="shared" si="11"/>
        <v>1.2857728742547399E-8</v>
      </c>
      <c r="D150">
        <f t="shared" si="10"/>
        <v>12.857728742547399</v>
      </c>
    </row>
    <row r="151" spans="1:4">
      <c r="A151">
        <f t="shared" si="9"/>
        <v>9.4166666666666661</v>
      </c>
      <c r="B151">
        <f t="shared" si="12"/>
        <v>565</v>
      </c>
      <c r="C151">
        <f t="shared" si="11"/>
        <v>1.3018606231151474E-8</v>
      </c>
      <c r="D151">
        <f t="shared" si="10"/>
        <v>13.018606231151473</v>
      </c>
    </row>
    <row r="152" spans="1:4">
      <c r="A152">
        <f t="shared" si="9"/>
        <v>9.5</v>
      </c>
      <c r="B152">
        <f t="shared" si="12"/>
        <v>570</v>
      </c>
      <c r="C152">
        <f t="shared" si="11"/>
        <v>1.3179733614092404E-8</v>
      </c>
      <c r="D152">
        <f t="shared" si="10"/>
        <v>13.179733614092404</v>
      </c>
    </row>
    <row r="153" spans="1:4">
      <c r="A153">
        <f t="shared" si="9"/>
        <v>9.5833333333333339</v>
      </c>
      <c r="B153">
        <f t="shared" si="12"/>
        <v>575</v>
      </c>
      <c r="C153">
        <f t="shared" si="11"/>
        <v>1.3341104670686384E-8</v>
      </c>
      <c r="D153">
        <f t="shared" si="10"/>
        <v>13.341104670686384</v>
      </c>
    </row>
    <row r="154" spans="1:4">
      <c r="A154">
        <f t="shared" si="9"/>
        <v>9.6666666666666661</v>
      </c>
      <c r="B154">
        <f t="shared" si="12"/>
        <v>580</v>
      </c>
      <c r="C154">
        <f t="shared" si="11"/>
        <v>1.3502713335102709E-8</v>
      </c>
      <c r="D154">
        <f t="shared" si="10"/>
        <v>13.50271333510271</v>
      </c>
    </row>
    <row r="155" spans="1:4">
      <c r="A155">
        <f t="shared" si="9"/>
        <v>9.75</v>
      </c>
      <c r="B155">
        <f t="shared" si="12"/>
        <v>585</v>
      </c>
      <c r="C155">
        <f t="shared" si="11"/>
        <v>1.3664553692508935E-8</v>
      </c>
      <c r="D155">
        <f t="shared" si="10"/>
        <v>13.664553692508935</v>
      </c>
    </row>
    <row r="156" spans="1:4">
      <c r="A156">
        <f t="shared" si="9"/>
        <v>9.8333333333333339</v>
      </c>
      <c r="B156">
        <f t="shared" si="12"/>
        <v>590</v>
      </c>
      <c r="C156">
        <f t="shared" si="11"/>
        <v>1.3826619975312065E-8</v>
      </c>
      <c r="D156">
        <f t="shared" si="10"/>
        <v>13.826619975312065</v>
      </c>
    </row>
    <row r="157" spans="1:4">
      <c r="A157">
        <f t="shared" si="9"/>
        <v>9.9166666666666661</v>
      </c>
      <c r="B157">
        <f t="shared" si="12"/>
        <v>595</v>
      </c>
      <c r="C157">
        <f t="shared" si="11"/>
        <v>1.3988906559493277E-8</v>
      </c>
      <c r="D157">
        <f t="shared" si="10"/>
        <v>13.988906559493277</v>
      </c>
    </row>
    <row r="158" spans="1:4">
      <c r="A158">
        <f t="shared" si="9"/>
        <v>10</v>
      </c>
      <c r="B158" s="16">
        <f t="shared" si="12"/>
        <v>600</v>
      </c>
      <c r="C158">
        <f t="shared" si="11"/>
        <v>1.4151407961033882E-8</v>
      </c>
      <c r="D158">
        <f t="shared" si="10"/>
        <v>14.151407961033883</v>
      </c>
    </row>
    <row r="159" spans="1:4">
      <c r="A159">
        <f t="shared" si="9"/>
        <v>10.083333333333334</v>
      </c>
      <c r="B159">
        <f t="shared" si="12"/>
        <v>605</v>
      </c>
      <c r="C159">
        <f>$D$36*EXP(-$D$32*(B159-600))+(1/$D$32)*($D$33+$D$34*((B159-600)-1/$D$32))</f>
        <v>1.379911553240133E-8</v>
      </c>
      <c r="D159">
        <f t="shared" si="10"/>
        <v>13.799115532401331</v>
      </c>
    </row>
    <row r="160" spans="1:4">
      <c r="A160">
        <f t="shared" si="9"/>
        <v>10.166666666666666</v>
      </c>
      <c r="B160">
        <f t="shared" si="12"/>
        <v>610</v>
      </c>
      <c r="C160">
        <f>$D$36*EXP(-$D$32*(B160-600))+(1/$D$32)*($D$33+$D$34*((B160-600)-1/$D$32))</f>
        <v>1.3455557354021966E-8</v>
      </c>
      <c r="D160">
        <f t="shared" si="10"/>
        <v>13.455557354021966</v>
      </c>
    </row>
    <row r="161" spans="1:4">
      <c r="A161">
        <f t="shared" si="9"/>
        <v>10.25</v>
      </c>
      <c r="B161">
        <f t="shared" si="12"/>
        <v>615</v>
      </c>
      <c r="C161">
        <f t="shared" ref="C161:C181" si="13">$D$36*EXP(-$D$32*(B161-600))+(1/$D$32)*($D$33+$D$34*((B161-600)-1/$D$32))</f>
        <v>1.3120516001965011E-8</v>
      </c>
      <c r="D161">
        <f t="shared" si="10"/>
        <v>13.12051600196501</v>
      </c>
    </row>
    <row r="162" spans="1:4">
      <c r="A162">
        <f t="shared" si="9"/>
        <v>10.333333333333334</v>
      </c>
      <c r="B162">
        <f t="shared" si="12"/>
        <v>620</v>
      </c>
      <c r="C162">
        <f t="shared" si="13"/>
        <v>1.2793779464689342E-8</v>
      </c>
      <c r="D162">
        <f t="shared" si="10"/>
        <v>12.793779464689342</v>
      </c>
    </row>
    <row r="163" spans="1:4">
      <c r="A163">
        <f t="shared" si="9"/>
        <v>10.416666666666666</v>
      </c>
      <c r="B163">
        <f t="shared" si="12"/>
        <v>625</v>
      </c>
      <c r="C163">
        <f t="shared" si="13"/>
        <v>1.2475141008311484E-8</v>
      </c>
      <c r="D163">
        <f t="shared" si="10"/>
        <v>12.475141008311484</v>
      </c>
    </row>
    <row r="164" spans="1:4">
      <c r="A164">
        <f t="shared" si="9"/>
        <v>10.5</v>
      </c>
      <c r="B164">
        <f t="shared" si="12"/>
        <v>630</v>
      </c>
      <c r="C164">
        <f t="shared" si="13"/>
        <v>1.2164399045227521E-8</v>
      </c>
      <c r="D164">
        <f t="shared" si="10"/>
        <v>12.164399045227521</v>
      </c>
    </row>
    <row r="165" spans="1:4">
      <c r="A165">
        <f t="shared" si="9"/>
        <v>10.583333333333334</v>
      </c>
      <c r="B165">
        <f t="shared" si="12"/>
        <v>635</v>
      </c>
      <c r="C165">
        <f t="shared" si="13"/>
        <v>1.1861357006005443E-8</v>
      </c>
      <c r="D165">
        <f t="shared" si="10"/>
        <v>11.861357006005443</v>
      </c>
    </row>
    <row r="166" spans="1:4">
      <c r="A166">
        <f t="shared" si="9"/>
        <v>10.666666666666666</v>
      </c>
      <c r="B166">
        <f t="shared" si="12"/>
        <v>640</v>
      </c>
      <c r="C166">
        <f t="shared" si="13"/>
        <v>1.1565823214466508E-8</v>
      </c>
      <c r="D166">
        <f t="shared" si="10"/>
        <v>11.565823214466509</v>
      </c>
    </row>
    <row r="167" spans="1:4">
      <c r="A167">
        <f t="shared" ref="A167:A230" si="14">B167/60</f>
        <v>10.75</v>
      </c>
      <c r="B167">
        <f t="shared" si="12"/>
        <v>645</v>
      </c>
      <c r="C167">
        <f t="shared" si="13"/>
        <v>1.1277610765876231E-8</v>
      </c>
      <c r="D167">
        <f t="shared" ref="D167:D230" si="15">C167*10^9</f>
        <v>11.277610765876231</v>
      </c>
    </row>
    <row r="168" spans="1:4">
      <c r="A168">
        <f t="shared" si="14"/>
        <v>10.833333333333334</v>
      </c>
      <c r="B168">
        <f t="shared" si="12"/>
        <v>650</v>
      </c>
      <c r="C168">
        <f t="shared" si="13"/>
        <v>1.0996537408167597E-8</v>
      </c>
      <c r="D168">
        <f t="shared" si="15"/>
        <v>10.996537408167598</v>
      </c>
    </row>
    <row r="169" spans="1:4">
      <c r="A169">
        <f t="shared" si="14"/>
        <v>10.916666666666666</v>
      </c>
      <c r="B169">
        <f t="shared" si="12"/>
        <v>655</v>
      </c>
      <c r="C169">
        <f t="shared" si="13"/>
        <v>1.0722425426121025E-8</v>
      </c>
      <c r="D169">
        <f t="shared" si="15"/>
        <v>10.722425426121026</v>
      </c>
    </row>
    <row r="170" spans="1:4">
      <c r="A170">
        <f t="shared" si="14"/>
        <v>11</v>
      </c>
      <c r="B170">
        <f t="shared" ref="B170:B233" si="16">B169+$J$31/372</f>
        <v>660</v>
      </c>
      <c r="C170">
        <f t="shared" si="13"/>
        <v>1.0455101528427454E-8</v>
      </c>
      <c r="D170">
        <f t="shared" si="15"/>
        <v>10.455101528427454</v>
      </c>
    </row>
    <row r="171" spans="1:4">
      <c r="A171">
        <f t="shared" si="14"/>
        <v>11.083333333333334</v>
      </c>
      <c r="B171">
        <f t="shared" si="16"/>
        <v>665</v>
      </c>
      <c r="C171">
        <f t="shared" si="13"/>
        <v>1.0194396737562804E-8</v>
      </c>
      <c r="D171">
        <f t="shared" si="15"/>
        <v>10.194396737562803</v>
      </c>
    </row>
    <row r="172" spans="1:4">
      <c r="A172">
        <f t="shared" si="14"/>
        <v>11.166666666666666</v>
      </c>
      <c r="B172">
        <f t="shared" si="16"/>
        <v>670</v>
      </c>
      <c r="C172">
        <f t="shared" si="13"/>
        <v>9.9401462824038256E-9</v>
      </c>
      <c r="D172">
        <f t="shared" si="15"/>
        <v>9.9401462824038251</v>
      </c>
    </row>
    <row r="173" spans="1:4">
      <c r="A173">
        <f t="shared" si="14"/>
        <v>11.25</v>
      </c>
      <c r="B173">
        <f t="shared" si="16"/>
        <v>675</v>
      </c>
      <c r="C173">
        <f t="shared" si="13"/>
        <v>9.6921894935170837E-9</v>
      </c>
      <c r="D173">
        <f t="shared" si="15"/>
        <v>9.692189493517084</v>
      </c>
    </row>
    <row r="174" spans="1:4">
      <c r="A174">
        <f t="shared" si="14"/>
        <v>11.333333333333334</v>
      </c>
      <c r="B174">
        <f t="shared" si="16"/>
        <v>680</v>
      </c>
      <c r="C174">
        <f t="shared" si="13"/>
        <v>9.4503697010545401E-9</v>
      </c>
      <c r="D174">
        <f t="shared" si="15"/>
        <v>9.4503697010545409</v>
      </c>
    </row>
    <row r="175" spans="1:4">
      <c r="A175">
        <f t="shared" si="14"/>
        <v>11.416666666666666</v>
      </c>
      <c r="B175">
        <f t="shared" si="16"/>
        <v>685</v>
      </c>
      <c r="C175">
        <f t="shared" si="13"/>
        <v>9.2145341351908512E-9</v>
      </c>
      <c r="D175">
        <f t="shared" si="15"/>
        <v>9.214534135190851</v>
      </c>
    </row>
    <row r="176" spans="1:4">
      <c r="A176">
        <f t="shared" si="14"/>
        <v>11.5</v>
      </c>
      <c r="B176">
        <f t="shared" si="16"/>
        <v>690</v>
      </c>
      <c r="C176">
        <f t="shared" si="13"/>
        <v>8.9845338290390962E-9</v>
      </c>
      <c r="D176">
        <f t="shared" si="15"/>
        <v>8.9845338290390959</v>
      </c>
    </row>
    <row r="177" spans="1:4">
      <c r="A177">
        <f t="shared" si="14"/>
        <v>11.583333333333334</v>
      </c>
      <c r="B177">
        <f t="shared" si="16"/>
        <v>695</v>
      </c>
      <c r="C177">
        <f t="shared" si="13"/>
        <v>8.7602235239832702E-9</v>
      </c>
      <c r="D177">
        <f t="shared" si="15"/>
        <v>8.7602235239832709</v>
      </c>
    </row>
    <row r="178" spans="1:4">
      <c r="A178">
        <f t="shared" si="14"/>
        <v>11.666666666666666</v>
      </c>
      <c r="B178">
        <f t="shared" si="16"/>
        <v>700</v>
      </c>
      <c r="C178">
        <f t="shared" si="13"/>
        <v>8.5414615773673294E-9</v>
      </c>
      <c r="D178">
        <f t="shared" si="15"/>
        <v>8.541461577367329</v>
      </c>
    </row>
    <row r="179" spans="1:4">
      <c r="A179">
        <f t="shared" si="14"/>
        <v>11.75</v>
      </c>
      <c r="B179">
        <f t="shared" si="16"/>
        <v>705</v>
      </c>
      <c r="C179">
        <f t="shared" si="13"/>
        <v>8.3281098724821814E-9</v>
      </c>
      <c r="D179">
        <f t="shared" si="15"/>
        <v>8.328109872482182</v>
      </c>
    </row>
    <row r="180" spans="1:4">
      <c r="A180">
        <f t="shared" si="14"/>
        <v>11.833333333333334</v>
      </c>
      <c r="B180">
        <f t="shared" si="16"/>
        <v>710</v>
      </c>
      <c r="C180">
        <f t="shared" si="13"/>
        <v>8.1200337307933866E-9</v>
      </c>
      <c r="D180">
        <f t="shared" si="15"/>
        <v>8.1200337307933861</v>
      </c>
    </row>
    <row r="181" spans="1:4">
      <c r="A181">
        <f t="shared" si="14"/>
        <v>11.916666666666666</v>
      </c>
      <c r="B181">
        <f t="shared" si="16"/>
        <v>715</v>
      </c>
      <c r="C181">
        <f t="shared" si="13"/>
        <v>7.9171018263537874E-9</v>
      </c>
      <c r="D181">
        <f t="shared" si="15"/>
        <v>7.9171018263537878</v>
      </c>
    </row>
    <row r="182" spans="1:4">
      <c r="A182">
        <f t="shared" si="14"/>
        <v>12</v>
      </c>
      <c r="B182" s="16">
        <f t="shared" si="16"/>
        <v>720</v>
      </c>
      <c r="C182">
        <f>$D$36*EXP(-$D$32*(B182-600))+(1/$D$32)*($D$33+$D$34*((B182-600)-1/$D$32))</f>
        <v>7.7191861023466991E-9</v>
      </c>
      <c r="D182">
        <f t="shared" si="15"/>
        <v>7.7191861023466988</v>
      </c>
    </row>
    <row r="183" spans="1:4">
      <c r="A183">
        <f t="shared" si="14"/>
        <v>12.083333333333334</v>
      </c>
      <c r="B183">
        <f t="shared" si="16"/>
        <v>725</v>
      </c>
      <c r="C183">
        <f>$E$36*EXP(-$E$32*(B183-720))+(1/$E$32)*($E$33+$E$34*((B183-720)-1/$E$32))</f>
        <v>7.5270304237134549E-9</v>
      </c>
      <c r="D183">
        <f t="shared" si="15"/>
        <v>7.5270304237134553</v>
      </c>
    </row>
    <row r="184" spans="1:4">
      <c r="A184">
        <f t="shared" si="14"/>
        <v>12.166666666666666</v>
      </c>
      <c r="B184">
        <f t="shared" si="16"/>
        <v>730</v>
      </c>
      <c r="C184">
        <f t="shared" ref="C184:C241" si="17">$E$36*EXP(-$E$32*(B184-720))+(1/$E$32)*($E$33+$E$34*((B184-720)-1/$E$32))</f>
        <v>7.3396581256518726E-9</v>
      </c>
      <c r="D184">
        <f t="shared" si="15"/>
        <v>7.3396581256518729</v>
      </c>
    </row>
    <row r="185" spans="1:4">
      <c r="A185">
        <f t="shared" si="14"/>
        <v>12.25</v>
      </c>
      <c r="B185">
        <f t="shared" si="16"/>
        <v>735</v>
      </c>
      <c r="C185">
        <f t="shared" si="17"/>
        <v>7.1569501342430529E-9</v>
      </c>
      <c r="D185">
        <f t="shared" si="15"/>
        <v>7.1569501342430533</v>
      </c>
    </row>
    <row r="186" spans="1:4">
      <c r="A186">
        <f t="shared" si="14"/>
        <v>12.333333333333334</v>
      </c>
      <c r="B186">
        <f t="shared" si="16"/>
        <v>740</v>
      </c>
      <c r="C186">
        <f t="shared" si="17"/>
        <v>6.9787903397056886E-9</v>
      </c>
      <c r="D186">
        <f t="shared" si="15"/>
        <v>6.9787903397056885</v>
      </c>
    </row>
    <row r="187" spans="1:4">
      <c r="A187">
        <f t="shared" si="14"/>
        <v>12.416666666666666</v>
      </c>
      <c r="B187">
        <f t="shared" si="16"/>
        <v>745</v>
      </c>
      <c r="C187">
        <f t="shared" si="17"/>
        <v>6.8050655226090272E-9</v>
      </c>
      <c r="D187">
        <f t="shared" si="15"/>
        <v>6.8050655226090271</v>
      </c>
    </row>
    <row r="188" spans="1:4">
      <c r="A188">
        <f t="shared" si="14"/>
        <v>12.5</v>
      </c>
      <c r="B188">
        <f t="shared" si="16"/>
        <v>750</v>
      </c>
      <c r="C188">
        <f t="shared" si="17"/>
        <v>6.6356652819226293E-9</v>
      </c>
      <c r="D188">
        <f t="shared" si="15"/>
        <v>6.6356652819226296</v>
      </c>
    </row>
    <row r="189" spans="1:4">
      <c r="A189">
        <f t="shared" si="14"/>
        <v>12.583333333333334</v>
      </c>
      <c r="B189">
        <f t="shared" si="16"/>
        <v>755</v>
      </c>
      <c r="C189">
        <f t="shared" si="17"/>
        <v>6.4704819648572118E-9</v>
      </c>
      <c r="D189">
        <f t="shared" si="15"/>
        <v>6.4704819648572114</v>
      </c>
    </row>
    <row r="190" spans="1:4">
      <c r="A190">
        <f t="shared" si="14"/>
        <v>12.666666666666666</v>
      </c>
      <c r="B190">
        <f t="shared" si="16"/>
        <v>760</v>
      </c>
      <c r="C190">
        <f t="shared" si="17"/>
        <v>6.3094105984519735E-9</v>
      </c>
      <c r="D190">
        <f t="shared" si="15"/>
        <v>6.3094105984519731</v>
      </c>
    </row>
    <row r="191" spans="1:4">
      <c r="A191">
        <f t="shared" si="14"/>
        <v>12.75</v>
      </c>
      <c r="B191">
        <f t="shared" si="16"/>
        <v>765</v>
      </c>
      <c r="C191">
        <f t="shared" si="17"/>
        <v>6.1523488228649412E-9</v>
      </c>
      <c r="D191">
        <f t="shared" si="15"/>
        <v>6.1523488228649414</v>
      </c>
    </row>
    <row r="192" spans="1:4">
      <c r="A192">
        <f t="shared" si="14"/>
        <v>12.833333333333334</v>
      </c>
      <c r="B192">
        <f t="shared" si="16"/>
        <v>770</v>
      </c>
      <c r="C192">
        <f t="shared" si="17"/>
        <v>5.9991968263239257E-9</v>
      </c>
      <c r="D192">
        <f t="shared" si="15"/>
        <v>5.9991968263239253</v>
      </c>
    </row>
    <row r="193" spans="1:4">
      <c r="A193">
        <f t="shared" si="14"/>
        <v>12.916666666666666</v>
      </c>
      <c r="B193">
        <f t="shared" si="16"/>
        <v>775</v>
      </c>
      <c r="C193">
        <f t="shared" si="17"/>
        <v>5.8498572816967763E-9</v>
      </c>
      <c r="D193">
        <f t="shared" si="15"/>
        <v>5.8498572816967762</v>
      </c>
    </row>
    <row r="194" spans="1:4">
      <c r="A194">
        <f t="shared" si="14"/>
        <v>13</v>
      </c>
      <c r="B194">
        <f t="shared" si="16"/>
        <v>780</v>
      </c>
      <c r="C194">
        <f t="shared" si="17"/>
        <v>5.7042352846405918E-9</v>
      </c>
      <c r="D194">
        <f t="shared" si="15"/>
        <v>5.7042352846405917</v>
      </c>
    </row>
    <row r="195" spans="1:4">
      <c r="A195">
        <f t="shared" si="14"/>
        <v>13.083333333333334</v>
      </c>
      <c r="B195">
        <f t="shared" si="16"/>
        <v>785</v>
      </c>
      <c r="C195">
        <f t="shared" si="17"/>
        <v>5.5622382932906126E-9</v>
      </c>
      <c r="D195">
        <f t="shared" si="15"/>
        <v>5.5622382932906129</v>
      </c>
    </row>
    <row r="196" spans="1:4">
      <c r="A196">
        <f t="shared" si="14"/>
        <v>13.166666666666666</v>
      </c>
      <c r="B196">
        <f t="shared" si="16"/>
        <v>790</v>
      </c>
      <c r="C196">
        <f t="shared" si="17"/>
        <v>5.4237760694504399E-9</v>
      </c>
      <c r="D196">
        <f t="shared" si="15"/>
        <v>5.4237760694504402</v>
      </c>
    </row>
    <row r="197" spans="1:4">
      <c r="A197">
        <f t="shared" si="14"/>
        <v>13.25</v>
      </c>
      <c r="B197">
        <f t="shared" si="16"/>
        <v>795</v>
      </c>
      <c r="C197">
        <f t="shared" si="17"/>
        <v>5.2887606212462366E-9</v>
      </c>
      <c r="D197">
        <f t="shared" si="15"/>
        <v>5.2887606212462366</v>
      </c>
    </row>
    <row r="198" spans="1:4">
      <c r="A198">
        <f t="shared" si="14"/>
        <v>13.333333333333334</v>
      </c>
      <c r="B198">
        <f t="shared" si="16"/>
        <v>800</v>
      </c>
      <c r="C198">
        <f t="shared" si="17"/>
        <v>5.1571061472084369E-9</v>
      </c>
      <c r="D198">
        <f t="shared" si="15"/>
        <v>5.1571061472084372</v>
      </c>
    </row>
    <row r="199" spans="1:4">
      <c r="A199">
        <f t="shared" si="14"/>
        <v>13.416666666666666</v>
      </c>
      <c r="B199">
        <f t="shared" si="16"/>
        <v>805</v>
      </c>
      <c r="C199">
        <f t="shared" si="17"/>
        <v>5.0287289817454552E-9</v>
      </c>
      <c r="D199">
        <f t="shared" si="15"/>
        <v>5.0287289817454548</v>
      </c>
    </row>
    <row r="200" spans="1:4">
      <c r="A200">
        <f t="shared" si="14"/>
        <v>13.5</v>
      </c>
      <c r="B200">
        <f t="shared" si="16"/>
        <v>810</v>
      </c>
      <c r="C200">
        <f t="shared" si="17"/>
        <v>4.9035475419747261E-9</v>
      </c>
      <c r="D200">
        <f t="shared" si="15"/>
        <v>4.9035475419747261</v>
      </c>
    </row>
    <row r="201" spans="1:4">
      <c r="A201">
        <f t="shared" si="14"/>
        <v>13.583333333333334</v>
      </c>
      <c r="B201">
        <f t="shared" si="16"/>
        <v>815</v>
      </c>
      <c r="C201">
        <f t="shared" si="17"/>
        <v>4.7814822758772964E-9</v>
      </c>
      <c r="D201">
        <f t="shared" si="15"/>
        <v>4.7814822758772966</v>
      </c>
    </row>
    <row r="202" spans="1:4">
      <c r="A202">
        <f t="shared" si="14"/>
        <v>13.666666666666666</v>
      </c>
      <c r="B202">
        <f t="shared" si="16"/>
        <v>820</v>
      </c>
      <c r="C202">
        <f t="shared" si="17"/>
        <v>4.6624556117430161E-9</v>
      </c>
      <c r="D202">
        <f t="shared" si="15"/>
        <v>4.6624556117430158</v>
      </c>
    </row>
    <row r="203" spans="1:4">
      <c r="A203">
        <f t="shared" si="14"/>
        <v>13.75</v>
      </c>
      <c r="B203">
        <f t="shared" si="16"/>
        <v>825</v>
      </c>
      <c r="C203">
        <f t="shared" si="17"/>
        <v>4.5463919088742002E-9</v>
      </c>
      <c r="D203">
        <f t="shared" si="15"/>
        <v>4.5463919088742006</v>
      </c>
    </row>
    <row r="204" spans="1:4">
      <c r="A204">
        <f t="shared" si="14"/>
        <v>13.833333333333334</v>
      </c>
      <c r="B204">
        <f t="shared" si="16"/>
        <v>830</v>
      </c>
      <c r="C204">
        <f t="shared" si="17"/>
        <v>4.433217409516448E-9</v>
      </c>
      <c r="D204">
        <f t="shared" si="15"/>
        <v>4.4332174095164483</v>
      </c>
    </row>
    <row r="205" spans="1:4">
      <c r="A205">
        <f t="shared" si="14"/>
        <v>13.916666666666666</v>
      </c>
      <c r="B205">
        <f t="shared" si="16"/>
        <v>835</v>
      </c>
      <c r="C205">
        <f t="shared" si="17"/>
        <v>4.3228601919860436E-9</v>
      </c>
      <c r="D205">
        <f t="shared" si="15"/>
        <v>4.3228601919860434</v>
      </c>
    </row>
    <row r="206" spans="1:4">
      <c r="A206">
        <f t="shared" si="14"/>
        <v>14</v>
      </c>
      <c r="B206">
        <f t="shared" si="16"/>
        <v>840</v>
      </c>
      <c r="C206">
        <f t="shared" si="17"/>
        <v>4.2152501249641871E-9</v>
      </c>
      <c r="D206">
        <f t="shared" si="15"/>
        <v>4.2152501249641867</v>
      </c>
    </row>
    <row r="207" spans="1:4">
      <c r="A207">
        <f t="shared" si="14"/>
        <v>14.083333333333334</v>
      </c>
      <c r="B207">
        <f t="shared" si="16"/>
        <v>845</v>
      </c>
      <c r="C207">
        <f t="shared" si="17"/>
        <v>4.1103188229289742E-9</v>
      </c>
      <c r="D207">
        <f t="shared" si="15"/>
        <v>4.1103188229289742</v>
      </c>
    </row>
    <row r="208" spans="1:4">
      <c r="A208">
        <f t="shared" si="14"/>
        <v>14.166666666666666</v>
      </c>
      <c r="B208">
        <f t="shared" si="16"/>
        <v>850</v>
      </c>
      <c r="C208">
        <f t="shared" si="17"/>
        <v>4.0079996026968306E-9</v>
      </c>
      <c r="D208">
        <f t="shared" si="15"/>
        <v>4.007999602696831</v>
      </c>
    </row>
    <row r="209" spans="1:4">
      <c r="A209">
        <f t="shared" si="14"/>
        <v>14.25</v>
      </c>
      <c r="B209">
        <f t="shared" si="16"/>
        <v>855</v>
      </c>
      <c r="C209">
        <f t="shared" si="17"/>
        <v>3.9082274410457664E-9</v>
      </c>
      <c r="D209">
        <f t="shared" si="15"/>
        <v>3.9082274410457662</v>
      </c>
    </row>
    <row r="210" spans="1:4">
      <c r="A210">
        <f t="shared" si="14"/>
        <v>14.333333333333334</v>
      </c>
      <c r="B210">
        <f t="shared" si="16"/>
        <v>860</v>
      </c>
      <c r="C210">
        <f t="shared" si="17"/>
        <v>3.8109389333935276E-9</v>
      </c>
      <c r="D210">
        <f t="shared" si="15"/>
        <v>3.8109389333935275</v>
      </c>
    </row>
    <row r="211" spans="1:4">
      <c r="A211">
        <f t="shared" si="14"/>
        <v>14.416666666666666</v>
      </c>
      <c r="B211">
        <f t="shared" si="16"/>
        <v>865</v>
      </c>
      <c r="C211">
        <f t="shared" si="17"/>
        <v>3.7160722535043795E-9</v>
      </c>
      <c r="D211">
        <f t="shared" si="15"/>
        <v>3.7160722535043793</v>
      </c>
    </row>
    <row r="212" spans="1:4">
      <c r="A212">
        <f t="shared" si="14"/>
        <v>14.5</v>
      </c>
      <c r="B212">
        <f t="shared" si="16"/>
        <v>870</v>
      </c>
      <c r="C212">
        <f t="shared" si="17"/>
        <v>3.6235671141989258E-9</v>
      </c>
      <c r="D212">
        <f t="shared" si="15"/>
        <v>3.6235671141989259</v>
      </c>
    </row>
    <row r="213" spans="1:4">
      <c r="A213">
        <f t="shared" si="14"/>
        <v>14.583333333333334</v>
      </c>
      <c r="B213">
        <f t="shared" si="16"/>
        <v>875</v>
      </c>
      <c r="C213">
        <f t="shared" si="17"/>
        <v>3.5333647290419822E-9</v>
      </c>
      <c r="D213">
        <f t="shared" si="15"/>
        <v>3.5333647290419821</v>
      </c>
    </row>
    <row r="214" spans="1:4">
      <c r="A214">
        <f t="shared" si="14"/>
        <v>14.666666666666666</v>
      </c>
      <c r="B214">
        <f t="shared" si="16"/>
        <v>880</v>
      </c>
      <c r="C214">
        <f t="shared" si="17"/>
        <v>3.4454077749841679E-9</v>
      </c>
      <c r="D214">
        <f t="shared" si="15"/>
        <v>3.4454077749841678</v>
      </c>
    </row>
    <row r="215" spans="1:4">
      <c r="A215">
        <f t="shared" si="14"/>
        <v>14.75</v>
      </c>
      <c r="B215">
        <f t="shared" si="16"/>
        <v>885</v>
      </c>
      <c r="C215">
        <f t="shared" si="17"/>
        <v>3.359640355933464E-9</v>
      </c>
      <c r="D215">
        <f t="shared" si="15"/>
        <v>3.3596403559334642</v>
      </c>
    </row>
    <row r="216" spans="1:4">
      <c r="A216">
        <f t="shared" si="14"/>
        <v>14.833333333333334</v>
      </c>
      <c r="B216">
        <f t="shared" si="16"/>
        <v>890</v>
      </c>
      <c r="C216">
        <f t="shared" si="17"/>
        <v>3.2760079672336024E-9</v>
      </c>
      <c r="D216">
        <f t="shared" si="15"/>
        <v>3.2760079672336024</v>
      </c>
    </row>
    <row r="217" spans="1:4">
      <c r="A217">
        <f t="shared" si="14"/>
        <v>14.916666666666666</v>
      </c>
      <c r="B217">
        <f t="shared" si="16"/>
        <v>895</v>
      </c>
      <c r="C217">
        <f t="shared" si="17"/>
        <v>3.1944574610266962E-9</v>
      </c>
      <c r="D217">
        <f t="shared" si="15"/>
        <v>3.1944574610266963</v>
      </c>
    </row>
    <row r="218" spans="1:4">
      <c r="A218">
        <f t="shared" si="14"/>
        <v>15</v>
      </c>
      <c r="B218">
        <f t="shared" si="16"/>
        <v>900</v>
      </c>
      <c r="C218">
        <f t="shared" si="17"/>
        <v>3.1149370124781108E-9</v>
      </c>
      <c r="D218">
        <f t="shared" si="15"/>
        <v>3.1149370124781108</v>
      </c>
    </row>
    <row r="219" spans="1:4">
      <c r="A219">
        <f t="shared" si="14"/>
        <v>15.083333333333334</v>
      </c>
      <c r="B219">
        <f t="shared" si="16"/>
        <v>905</v>
      </c>
      <c r="C219">
        <f t="shared" si="17"/>
        <v>3.0373960868421073E-9</v>
      </c>
      <c r="D219">
        <f t="shared" si="15"/>
        <v>3.0373960868421075</v>
      </c>
    </row>
    <row r="220" spans="1:4">
      <c r="A220">
        <f t="shared" si="14"/>
        <v>15.166666666666666</v>
      </c>
      <c r="B220">
        <f t="shared" si="16"/>
        <v>910</v>
      </c>
      <c r="C220">
        <f t="shared" si="17"/>
        <v>2.9617854073473257E-9</v>
      </c>
      <c r="D220">
        <f t="shared" si="15"/>
        <v>2.9617854073473255</v>
      </c>
    </row>
    <row r="221" spans="1:4">
      <c r="A221">
        <f t="shared" si="14"/>
        <v>15.25</v>
      </c>
      <c r="B221">
        <f t="shared" si="16"/>
        <v>915</v>
      </c>
      <c r="C221">
        <f t="shared" si="17"/>
        <v>2.8880569238817121E-9</v>
      </c>
      <c r="D221">
        <f t="shared" si="15"/>
        <v>2.8880569238817122</v>
      </c>
    </row>
    <row r="222" spans="1:4">
      <c r="A222">
        <f t="shared" si="14"/>
        <v>15.333333333333334</v>
      </c>
      <c r="B222">
        <f t="shared" si="16"/>
        <v>920</v>
      </c>
      <c r="C222">
        <f t="shared" si="17"/>
        <v>2.8161637824569682E-9</v>
      </c>
      <c r="D222">
        <f t="shared" si="15"/>
        <v>2.8161637824569681</v>
      </c>
    </row>
    <row r="223" spans="1:4">
      <c r="A223">
        <f t="shared" si="14"/>
        <v>15.416666666666666</v>
      </c>
      <c r="B223">
        <f t="shared" si="16"/>
        <v>925</v>
      </c>
      <c r="C223">
        <f t="shared" si="17"/>
        <v>2.7460602954331396E-9</v>
      </c>
      <c r="D223">
        <f t="shared" si="15"/>
        <v>2.7460602954331397</v>
      </c>
    </row>
    <row r="224" spans="1:4">
      <c r="A224">
        <f t="shared" si="14"/>
        <v>15.5</v>
      </c>
      <c r="B224">
        <f t="shared" si="16"/>
        <v>930</v>
      </c>
      <c r="C224">
        <f t="shared" si="17"/>
        <v>2.6777019124844055E-9</v>
      </c>
      <c r="D224">
        <f t="shared" si="15"/>
        <v>2.6777019124844057</v>
      </c>
    </row>
    <row r="225" spans="1:4">
      <c r="A225">
        <f t="shared" si="14"/>
        <v>15.583333333333334</v>
      </c>
      <c r="B225">
        <f t="shared" si="16"/>
        <v>935</v>
      </c>
      <c r="C225">
        <f t="shared" si="17"/>
        <v>2.6110451922876278E-9</v>
      </c>
      <c r="D225">
        <f t="shared" si="15"/>
        <v>2.6110451922876279</v>
      </c>
    </row>
    <row r="226" spans="1:4">
      <c r="A226">
        <f t="shared" si="14"/>
        <v>15.666666666666666</v>
      </c>
      <c r="B226">
        <f t="shared" si="16"/>
        <v>940</v>
      </c>
      <c r="C226">
        <f t="shared" si="17"/>
        <v>2.5460477749156632E-9</v>
      </c>
      <c r="D226">
        <f t="shared" si="15"/>
        <v>2.5460477749156634</v>
      </c>
    </row>
    <row r="227" spans="1:4">
      <c r="A227">
        <f t="shared" si="14"/>
        <v>15.75</v>
      </c>
      <c r="B227">
        <f t="shared" si="16"/>
        <v>945</v>
      </c>
      <c r="C227">
        <f t="shared" si="17"/>
        <v>2.4826683549178931E-9</v>
      </c>
      <c r="D227">
        <f t="shared" si="15"/>
        <v>2.4826683549178932</v>
      </c>
    </row>
    <row r="228" spans="1:4">
      <c r="A228">
        <f t="shared" si="14"/>
        <v>15.833333333333334</v>
      </c>
      <c r="B228">
        <f t="shared" si="16"/>
        <v>950</v>
      </c>
      <c r="C228">
        <f t="shared" si="17"/>
        <v>2.4208666550708718E-9</v>
      </c>
      <c r="D228">
        <f t="shared" si="15"/>
        <v>2.420866655070872</v>
      </c>
    </row>
    <row r="229" spans="1:4">
      <c r="A229">
        <f t="shared" si="14"/>
        <v>15.916666666666666</v>
      </c>
      <c r="B229">
        <f t="shared" si="16"/>
        <v>955</v>
      </c>
      <c r="C229">
        <f t="shared" si="17"/>
        <v>2.360603400782403E-9</v>
      </c>
      <c r="D229">
        <f t="shared" si="15"/>
        <v>2.360603400782403</v>
      </c>
    </row>
    <row r="230" spans="1:4">
      <c r="A230">
        <f t="shared" si="14"/>
        <v>16</v>
      </c>
      <c r="B230">
        <f t="shared" si="16"/>
        <v>960</v>
      </c>
      <c r="C230">
        <f t="shared" si="17"/>
        <v>2.3018402951327821E-9</v>
      </c>
      <c r="D230">
        <f t="shared" si="15"/>
        <v>2.3018402951327821</v>
      </c>
    </row>
    <row r="231" spans="1:4">
      <c r="A231">
        <f t="shared" ref="A231:A294" si="18">B231/60</f>
        <v>16.083333333333332</v>
      </c>
      <c r="B231">
        <f t="shared" si="16"/>
        <v>965</v>
      </c>
      <c r="C231">
        <f t="shared" si="17"/>
        <v>2.2445399945373449E-9</v>
      </c>
      <c r="D231">
        <f t="shared" ref="D231:D294" si="19">C231*10^9</f>
        <v>2.244539994537345</v>
      </c>
    </row>
    <row r="232" spans="1:4">
      <c r="A232">
        <f t="shared" si="18"/>
        <v>16.166666666666668</v>
      </c>
      <c r="B232">
        <f t="shared" si="16"/>
        <v>970</v>
      </c>
      <c r="C232">
        <f t="shared" si="17"/>
        <v>2.1886660850148552E-9</v>
      </c>
      <c r="D232">
        <f t="shared" si="19"/>
        <v>2.1886660850148552</v>
      </c>
    </row>
    <row r="233" spans="1:4">
      <c r="A233">
        <f t="shared" si="18"/>
        <v>16.25</v>
      </c>
      <c r="B233">
        <f t="shared" si="16"/>
        <v>975</v>
      </c>
      <c r="C233">
        <f t="shared" si="17"/>
        <v>2.1341830590466455E-9</v>
      </c>
      <c r="D233">
        <f t="shared" si="19"/>
        <v>2.1341830590466455</v>
      </c>
    </row>
    <row r="234" spans="1:4">
      <c r="A234">
        <f t="shared" si="18"/>
        <v>16.333333333333332</v>
      </c>
      <c r="B234">
        <f t="shared" ref="B234:B297" si="20">B233+$J$31/372</f>
        <v>980</v>
      </c>
      <c r="C234">
        <f t="shared" si="17"/>
        <v>2.081056293011816E-9</v>
      </c>
      <c r="D234">
        <f t="shared" si="19"/>
        <v>2.0810562930118159</v>
      </c>
    </row>
    <row r="235" spans="1:4">
      <c r="A235">
        <f t="shared" si="18"/>
        <v>16.416666666666668</v>
      </c>
      <c r="B235">
        <f t="shared" si="20"/>
        <v>985</v>
      </c>
      <c r="C235">
        <f t="shared" si="17"/>
        <v>2.029252025184137E-9</v>
      </c>
      <c r="D235">
        <f t="shared" si="19"/>
        <v>2.0292520251841371</v>
      </c>
    </row>
    <row r="236" spans="1:4">
      <c r="A236">
        <f t="shared" si="18"/>
        <v>16.5</v>
      </c>
      <c r="B236">
        <f t="shared" si="20"/>
        <v>990</v>
      </c>
      <c r="C236">
        <f t="shared" si="17"/>
        <v>1.9787373342766847E-9</v>
      </c>
      <c r="D236">
        <f t="shared" si="19"/>
        <v>1.9787373342766847</v>
      </c>
    </row>
    <row r="237" spans="1:4">
      <c r="A237">
        <f t="shared" si="18"/>
        <v>16.583333333333332</v>
      </c>
      <c r="B237">
        <f t="shared" si="20"/>
        <v>995</v>
      </c>
      <c r="C237">
        <f t="shared" si="17"/>
        <v>1.9294801185205725E-9</v>
      </c>
      <c r="D237">
        <f t="shared" si="19"/>
        <v>1.9294801185205726</v>
      </c>
    </row>
    <row r="238" spans="1:4">
      <c r="A238">
        <f t="shared" si="18"/>
        <v>16.666666666666668</v>
      </c>
      <c r="B238">
        <f t="shared" si="20"/>
        <v>1000</v>
      </c>
      <c r="C238">
        <f t="shared" si="17"/>
        <v>1.8814490752644762E-9</v>
      </c>
      <c r="D238">
        <f t="shared" si="19"/>
        <v>1.8814490752644761</v>
      </c>
    </row>
    <row r="239" spans="1:4">
      <c r="A239">
        <f t="shared" si="18"/>
        <v>16.75</v>
      </c>
      <c r="B239">
        <f t="shared" si="20"/>
        <v>1005</v>
      </c>
      <c r="C239">
        <f t="shared" si="17"/>
        <v>1.8346136810819957E-9</v>
      </c>
      <c r="D239">
        <f t="shared" si="19"/>
        <v>1.8346136810819957</v>
      </c>
    </row>
    <row r="240" spans="1:4">
      <c r="A240">
        <f t="shared" si="18"/>
        <v>16.833333333333332</v>
      </c>
      <c r="B240">
        <f t="shared" si="20"/>
        <v>1010</v>
      </c>
      <c r="C240">
        <f t="shared" si="17"/>
        <v>1.7889441723742096E-9</v>
      </c>
      <c r="D240">
        <f t="shared" si="19"/>
        <v>1.7889441723742097</v>
      </c>
    </row>
    <row r="241" spans="1:4">
      <c r="A241">
        <f t="shared" si="18"/>
        <v>16.916666666666668</v>
      </c>
      <c r="B241">
        <f t="shared" si="20"/>
        <v>1015</v>
      </c>
      <c r="C241">
        <f t="shared" si="17"/>
        <v>1.7444115264550949E-9</v>
      </c>
      <c r="D241">
        <f t="shared" si="19"/>
        <v>1.744411526455095</v>
      </c>
    </row>
    <row r="242" spans="1:4">
      <c r="A242">
        <f t="shared" si="18"/>
        <v>17</v>
      </c>
      <c r="B242" s="16">
        <f t="shared" si="20"/>
        <v>1020</v>
      </c>
      <c r="C242">
        <f>$E$36*EXP(-$E$32*(B242-720))+(1/$E$32)*($E$33+$E$34*((B242-720)-1/$E$32))</f>
        <v>1.700987443107794E-9</v>
      </c>
      <c r="D242">
        <f t="shared" si="19"/>
        <v>1.700987443107794</v>
      </c>
    </row>
    <row r="243" spans="1:4">
      <c r="A243">
        <f t="shared" si="18"/>
        <v>17.083333333333332</v>
      </c>
      <c r="B243">
        <f t="shared" si="20"/>
        <v>1025</v>
      </c>
      <c r="C243">
        <f>$F$36*EXP(-$F$32*(B243-1020))+(1/$F$32)*($F$33+$F$34*((B243-1020)-1/$F$32))</f>
        <v>2.2520518533471401E-9</v>
      </c>
      <c r="D243">
        <f t="shared" si="19"/>
        <v>2.2520518533471403</v>
      </c>
    </row>
    <row r="244" spans="1:4">
      <c r="A244">
        <f t="shared" si="18"/>
        <v>17.166666666666668</v>
      </c>
      <c r="B244">
        <f t="shared" si="20"/>
        <v>1030</v>
      </c>
      <c r="C244">
        <f t="shared" ref="C244:C278" si="21">$F$36*EXP(-$F$32*(B244-1020))+(1/$F$32)*($F$33+$F$34*((B244-1020)-1/$F$32))</f>
        <v>3.9712481718460204E-9</v>
      </c>
      <c r="D244">
        <f t="shared" si="19"/>
        <v>3.9712481718460206</v>
      </c>
    </row>
    <row r="245" spans="1:4">
      <c r="A245">
        <f t="shared" si="18"/>
        <v>17.25</v>
      </c>
      <c r="B245">
        <f t="shared" si="20"/>
        <v>1035</v>
      </c>
      <c r="C245">
        <f t="shared" si="21"/>
        <v>6.8294977915356041E-9</v>
      </c>
      <c r="D245">
        <f t="shared" si="19"/>
        <v>6.8294977915356041</v>
      </c>
    </row>
    <row r="246" spans="1:4">
      <c r="A246">
        <f t="shared" si="18"/>
        <v>17.333333333333332</v>
      </c>
      <c r="B246">
        <f t="shared" si="20"/>
        <v>1040</v>
      </c>
      <c r="C246">
        <f t="shared" si="21"/>
        <v>1.0798445966567019E-8</v>
      </c>
      <c r="D246">
        <f t="shared" si="19"/>
        <v>10.798445966567019</v>
      </c>
    </row>
    <row r="247" spans="1:4">
      <c r="A247">
        <f t="shared" si="18"/>
        <v>17.416666666666668</v>
      </c>
      <c r="B247">
        <f t="shared" si="20"/>
        <v>1045</v>
      </c>
      <c r="C247">
        <f t="shared" si="21"/>
        <v>1.5850443793049253E-8</v>
      </c>
      <c r="D247">
        <f t="shared" si="19"/>
        <v>15.850443793049253</v>
      </c>
    </row>
    <row r="248" spans="1:4">
      <c r="A248">
        <f t="shared" si="18"/>
        <v>17.5</v>
      </c>
      <c r="B248">
        <f t="shared" si="20"/>
        <v>1050</v>
      </c>
      <c r="C248">
        <f t="shared" si="21"/>
        <v>2.195853063834508E-8</v>
      </c>
      <c r="D248">
        <f t="shared" si="19"/>
        <v>21.958530638345081</v>
      </c>
    </row>
    <row r="249" spans="1:4">
      <c r="A249">
        <f t="shared" si="18"/>
        <v>17.583333333333332</v>
      </c>
      <c r="B249">
        <f t="shared" si="20"/>
        <v>1055</v>
      </c>
      <c r="C249">
        <f t="shared" si="21"/>
        <v>2.9096417007756375E-8</v>
      </c>
      <c r="D249">
        <f t="shared" si="19"/>
        <v>29.096417007756376</v>
      </c>
    </row>
    <row r="250" spans="1:4">
      <c r="A250">
        <f t="shared" si="18"/>
        <v>17.666666666666668</v>
      </c>
      <c r="B250">
        <f t="shared" si="20"/>
        <v>1060</v>
      </c>
      <c r="C250">
        <f t="shared" si="21"/>
        <v>3.7238467837716993E-8</v>
      </c>
      <c r="D250">
        <f t="shared" si="19"/>
        <v>37.238467837716996</v>
      </c>
    </row>
    <row r="251" spans="1:4">
      <c r="A251">
        <f t="shared" si="18"/>
        <v>17.75</v>
      </c>
      <c r="B251">
        <f t="shared" si="20"/>
        <v>1065</v>
      </c>
      <c r="C251">
        <f>$F$36*EXP(-$F$32*(B251-1020))+(1/$F$32)*($F$33+$F$34*((B251-1020)-1/$F$32))</f>
        <v>4.6359686204870984E-8</v>
      </c>
      <c r="D251">
        <f t="shared" si="19"/>
        <v>46.359686204870982</v>
      </c>
    </row>
    <row r="252" spans="1:4">
      <c r="A252">
        <f t="shared" si="18"/>
        <v>17.833333333333332</v>
      </c>
      <c r="B252">
        <f t="shared" si="20"/>
        <v>1070</v>
      </c>
      <c r="C252">
        <f t="shared" si="21"/>
        <v>5.6435697440682446E-8</v>
      </c>
      <c r="D252">
        <f t="shared" si="19"/>
        <v>56.435697440682446</v>
      </c>
    </row>
    <row r="253" spans="1:4">
      <c r="A253">
        <f t="shared" si="18"/>
        <v>17.916666666666668</v>
      </c>
      <c r="B253">
        <f t="shared" si="20"/>
        <v>1075</v>
      </c>
      <c r="C253">
        <f t="shared" si="21"/>
        <v>6.7442733641489909E-8</v>
      </c>
      <c r="D253">
        <f t="shared" si="19"/>
        <v>67.442733641489909</v>
      </c>
    </row>
    <row r="254" spans="1:4">
      <c r="A254">
        <f t="shared" si="18"/>
        <v>18</v>
      </c>
      <c r="B254">
        <f t="shared" si="20"/>
        <v>1080</v>
      </c>
      <c r="C254">
        <f t="shared" si="21"/>
        <v>7.9357618564150021E-8</v>
      </c>
      <c r="D254">
        <f t="shared" si="19"/>
        <v>79.357618564150016</v>
      </c>
    </row>
    <row r="255" spans="1:4">
      <c r="A255">
        <f t="shared" si="18"/>
        <v>18.083333333333332</v>
      </c>
      <c r="B255">
        <f t="shared" si="20"/>
        <v>1085</v>
      </c>
      <c r="C255">
        <f t="shared" si="21"/>
        <v>9.2157752897682127E-8</v>
      </c>
      <c r="D255">
        <f t="shared" si="19"/>
        <v>92.15775289768213</v>
      </c>
    </row>
    <row r="256" spans="1:4">
      <c r="A256">
        <f t="shared" si="18"/>
        <v>18.166666666666668</v>
      </c>
      <c r="B256">
        <f t="shared" si="20"/>
        <v>1090</v>
      </c>
      <c r="C256">
        <f t="shared" si="21"/>
        <v>1.0582109990154788E-7</v>
      </c>
      <c r="D256">
        <f t="shared" si="19"/>
        <v>105.82109990154788</v>
      </c>
    </row>
    <row r="257" spans="1:4">
      <c r="A257">
        <f t="shared" si="18"/>
        <v>18.25</v>
      </c>
      <c r="B257">
        <f t="shared" si="20"/>
        <v>1095</v>
      </c>
      <c r="C257">
        <f t="shared" si="21"/>
        <v>1.2032617140144099E-7</v>
      </c>
      <c r="D257">
        <f t="shared" si="19"/>
        <v>120.326171401441</v>
      </c>
    </row>
    <row r="258" spans="1:4">
      <c r="A258">
        <f t="shared" si="18"/>
        <v>18.333333333333332</v>
      </c>
      <c r="B258">
        <f t="shared" si="20"/>
        <v>1100</v>
      </c>
      <c r="C258">
        <f t="shared" si="21"/>
        <v>1.3565201413368639E-7</v>
      </c>
      <c r="D258">
        <f t="shared" si="19"/>
        <v>135.65201413368638</v>
      </c>
    </row>
    <row r="259" spans="1:4">
      <c r="A259">
        <f t="shared" si="18"/>
        <v>18.416666666666668</v>
      </c>
      <c r="B259">
        <f t="shared" si="20"/>
        <v>1105</v>
      </c>
      <c r="C259">
        <f t="shared" si="21"/>
        <v>1.5177819642957389E-7</v>
      </c>
      <c r="D259">
        <f t="shared" si="19"/>
        <v>151.77819642957388</v>
      </c>
    </row>
    <row r="260" spans="1:4">
      <c r="A260">
        <f t="shared" si="18"/>
        <v>18.5</v>
      </c>
      <c r="B260">
        <f t="shared" si="20"/>
        <v>1110</v>
      </c>
      <c r="C260">
        <f t="shared" si="21"/>
        <v>1.6868479523116056E-7</v>
      </c>
      <c r="D260">
        <f t="shared" si="19"/>
        <v>168.68479523116056</v>
      </c>
    </row>
    <row r="261" spans="1:4">
      <c r="A261">
        <f t="shared" si="18"/>
        <v>18.583333333333332</v>
      </c>
      <c r="B261">
        <f t="shared" si="20"/>
        <v>1115</v>
      </c>
      <c r="C261">
        <f t="shared" si="21"/>
        <v>1.8635238343029294E-7</v>
      </c>
      <c r="D261">
        <f t="shared" si="19"/>
        <v>186.35238343029295</v>
      </c>
    </row>
    <row r="262" spans="1:4">
      <c r="A262">
        <f t="shared" si="18"/>
        <v>18.666666666666668</v>
      </c>
      <c r="B262">
        <f t="shared" si="20"/>
        <v>1120</v>
      </c>
      <c r="C262">
        <f t="shared" si="21"/>
        <v>2.0476201752280102E-7</v>
      </c>
      <c r="D262">
        <f t="shared" si="19"/>
        <v>204.76201752280102</v>
      </c>
    </row>
    <row r="263" spans="1:4">
      <c r="A263">
        <f t="shared" si="18"/>
        <v>18.75</v>
      </c>
      <c r="B263">
        <f t="shared" si="20"/>
        <v>1125</v>
      </c>
      <c r="C263">
        <f t="shared" si="21"/>
        <v>2.2389522557002091E-7</v>
      </c>
      <c r="D263">
        <f t="shared" si="19"/>
        <v>223.8952255700209</v>
      </c>
    </row>
    <row r="264" spans="1:4">
      <c r="A264">
        <f t="shared" si="18"/>
        <v>18.833333333333332</v>
      </c>
      <c r="B264">
        <f t="shared" si="20"/>
        <v>1130</v>
      </c>
      <c r="C264">
        <f t="shared" si="21"/>
        <v>2.4373399545999306E-7</v>
      </c>
      <c r="D264">
        <f t="shared" si="19"/>
        <v>243.73399545999305</v>
      </c>
    </row>
    <row r="265" spans="1:4">
      <c r="A265">
        <f t="shared" si="18"/>
        <v>18.916666666666668</v>
      </c>
      <c r="B265">
        <f t="shared" si="20"/>
        <v>1135</v>
      </c>
      <c r="C265">
        <f t="shared" si="21"/>
        <v>2.6426076346087923E-7</v>
      </c>
      <c r="D265">
        <f t="shared" si="19"/>
        <v>264.26076346087922</v>
      </c>
    </row>
    <row r="266" spans="1:4">
      <c r="A266">
        <f t="shared" si="18"/>
        <v>19</v>
      </c>
      <c r="B266">
        <f t="shared" si="20"/>
        <v>1140</v>
      </c>
      <c r="C266">
        <f t="shared" si="21"/>
        <v>2.8545840305932105E-7</v>
      </c>
      <c r="D266">
        <f t="shared" si="19"/>
        <v>285.45840305932103</v>
      </c>
    </row>
    <row r="267" spans="1:4">
      <c r="A267">
        <f t="shared" si="18"/>
        <v>19.083333333333332</v>
      </c>
      <c r="B267">
        <f t="shared" si="20"/>
        <v>1145</v>
      </c>
      <c r="C267">
        <f t="shared" si="21"/>
        <v>3.0731021407664706E-7</v>
      </c>
      <c r="D267">
        <f t="shared" si="19"/>
        <v>307.31021407664707</v>
      </c>
    </row>
    <row r="268" spans="1:4">
      <c r="A268">
        <f t="shared" si="18"/>
        <v>19.166666666666668</v>
      </c>
      <c r="B268">
        <f t="shared" si="20"/>
        <v>1150</v>
      </c>
      <c r="C268">
        <f t="shared" si="21"/>
        <v>3.2979991205601567E-7</v>
      </c>
      <c r="D268">
        <f t="shared" si="19"/>
        <v>329.79991205601567</v>
      </c>
    </row>
    <row r="269" spans="1:4">
      <c r="A269">
        <f t="shared" si="18"/>
        <v>19.25</v>
      </c>
      <c r="B269">
        <f t="shared" si="20"/>
        <v>1155</v>
      </c>
      <c r="C269">
        <f t="shared" si="21"/>
        <v>3.5291161791374382E-7</v>
      </c>
      <c r="D269">
        <f t="shared" si="19"/>
        <v>352.91161791374384</v>
      </c>
    </row>
    <row r="270" spans="1:4">
      <c r="A270">
        <f t="shared" si="18"/>
        <v>19.333333333333332</v>
      </c>
      <c r="B270">
        <f t="shared" si="20"/>
        <v>1160</v>
      </c>
      <c r="C270">
        <f t="shared" si="21"/>
        <v>3.766298478482498E-7</v>
      </c>
      <c r="D270">
        <f t="shared" si="19"/>
        <v>376.62984784824977</v>
      </c>
    </row>
    <row r="271" spans="1:4">
      <c r="A271">
        <f t="shared" si="18"/>
        <v>19.416666666666668</v>
      </c>
      <c r="B271">
        <f t="shared" si="20"/>
        <v>1165</v>
      </c>
      <c r="C271">
        <f t="shared" si="21"/>
        <v>4.0093950350019422E-7</v>
      </c>
      <c r="D271">
        <f t="shared" si="19"/>
        <v>400.93950350019423</v>
      </c>
    </row>
    <row r="272" spans="1:4">
      <c r="A272">
        <f t="shared" si="18"/>
        <v>19.5</v>
      </c>
      <c r="B272">
        <f t="shared" si="20"/>
        <v>1170</v>
      </c>
      <c r="C272">
        <f t="shared" si="21"/>
        <v>4.2582586235756767E-7</v>
      </c>
      <c r="D272">
        <f t="shared" si="19"/>
        <v>425.8258623575677</v>
      </c>
    </row>
    <row r="273" spans="1:4">
      <c r="A273">
        <f t="shared" si="18"/>
        <v>19.583333333333332</v>
      </c>
      <c r="B273">
        <f t="shared" si="20"/>
        <v>1175</v>
      </c>
      <c r="C273">
        <f t="shared" si="21"/>
        <v>4.5127456839962643E-7</v>
      </c>
      <c r="D273">
        <f t="shared" si="19"/>
        <v>451.27456839962645</v>
      </c>
    </row>
    <row r="274" spans="1:4">
      <c r="A274">
        <f t="shared" si="18"/>
        <v>19.666666666666668</v>
      </c>
      <c r="B274">
        <f t="shared" si="20"/>
        <v>1180</v>
      </c>
      <c r="C274">
        <f t="shared" si="21"/>
        <v>4.7727162297373176E-7</v>
      </c>
      <c r="D274">
        <f t="shared" si="19"/>
        <v>477.27162297373178</v>
      </c>
    </row>
    <row r="275" spans="1:4">
      <c r="A275">
        <f t="shared" si="18"/>
        <v>19.75</v>
      </c>
      <c r="B275">
        <f t="shared" si="20"/>
        <v>1185</v>
      </c>
      <c r="C275">
        <f t="shared" si="21"/>
        <v>5.0380337589929383E-7</v>
      </c>
      <c r="D275">
        <f t="shared" si="19"/>
        <v>503.80337589929383</v>
      </c>
    </row>
    <row r="276" spans="1:4">
      <c r="A276">
        <f t="shared" si="18"/>
        <v>19.833333333333332</v>
      </c>
      <c r="B276">
        <f t="shared" si="20"/>
        <v>1190</v>
      </c>
      <c r="C276">
        <f t="shared" si="21"/>
        <v>5.308565167931681E-7</v>
      </c>
      <c r="D276">
        <f t="shared" si="19"/>
        <v>530.85651679316811</v>
      </c>
    </row>
    <row r="277" spans="1:4">
      <c r="A277">
        <f t="shared" si="18"/>
        <v>19.916666666666668</v>
      </c>
      <c r="B277">
        <f t="shared" si="20"/>
        <v>1195</v>
      </c>
      <c r="C277">
        <f t="shared" si="21"/>
        <v>5.5841806661098934E-7</v>
      </c>
      <c r="D277">
        <f t="shared" si="19"/>
        <v>558.41806661098929</v>
      </c>
    </row>
    <row r="278" spans="1:4">
      <c r="A278">
        <f t="shared" si="18"/>
        <v>20</v>
      </c>
      <c r="B278" s="16">
        <f t="shared" si="20"/>
        <v>1200</v>
      </c>
      <c r="C278">
        <f t="shared" si="21"/>
        <v>5.8647536939907209E-7</v>
      </c>
      <c r="D278">
        <f t="shared" si="19"/>
        <v>586.47536939907206</v>
      </c>
    </row>
    <row r="279" spans="1:4">
      <c r="A279">
        <f t="shared" si="18"/>
        <v>20.083333333333332</v>
      </c>
      <c r="B279">
        <f t="shared" si="20"/>
        <v>1205</v>
      </c>
      <c r="C279">
        <f>$G$36*EXP(-$G$32*(B279-1200))+(1/$G$32)*($G$33+$G$34*((B279-1200)-1/$G$32))</f>
        <v>6.1442267672488284E-7</v>
      </c>
      <c r="D279">
        <f t="shared" si="19"/>
        <v>614.42267672488288</v>
      </c>
    </row>
    <row r="280" spans="1:4">
      <c r="A280">
        <f t="shared" si="18"/>
        <v>20.166666666666668</v>
      </c>
      <c r="B280">
        <f t="shared" si="20"/>
        <v>1210</v>
      </c>
      <c r="C280">
        <f t="shared" ref="C280:C314" si="22">$G$36*EXP(-$G$32*(B280-1200))+(1/$G$32)*($G$33+$G$34*((B280-1200)-1/$G$32))</f>
        <v>6.4167428456450937E-7</v>
      </c>
      <c r="D280">
        <f t="shared" si="19"/>
        <v>641.67428456450932</v>
      </c>
    </row>
    <row r="281" spans="1:4">
      <c r="A281">
        <f t="shared" si="18"/>
        <v>20.25</v>
      </c>
      <c r="B281">
        <f t="shared" si="20"/>
        <v>1215</v>
      </c>
      <c r="C281">
        <f t="shared" si="22"/>
        <v>6.6824751114361961E-7</v>
      </c>
      <c r="D281">
        <f t="shared" si="19"/>
        <v>668.24751114361959</v>
      </c>
    </row>
    <row r="282" spans="1:4">
      <c r="A282">
        <f t="shared" si="18"/>
        <v>20.333333333333332</v>
      </c>
      <c r="B282">
        <f t="shared" si="20"/>
        <v>1220</v>
      </c>
      <c r="C282">
        <f t="shared" si="22"/>
        <v>6.941592435808498E-7</v>
      </c>
      <c r="D282">
        <f t="shared" si="19"/>
        <v>694.15924358084976</v>
      </c>
    </row>
    <row r="283" spans="1:4">
      <c r="A283">
        <f t="shared" si="18"/>
        <v>20.416666666666668</v>
      </c>
      <c r="B283">
        <f t="shared" si="20"/>
        <v>1225</v>
      </c>
      <c r="C283">
        <f t="shared" si="22"/>
        <v>7.1942594861946288E-7</v>
      </c>
      <c r="D283">
        <f t="shared" si="19"/>
        <v>719.42594861946293</v>
      </c>
    </row>
    <row r="284" spans="1:4">
      <c r="A284">
        <f t="shared" si="18"/>
        <v>20.5</v>
      </c>
      <c r="B284">
        <f t="shared" si="20"/>
        <v>1230</v>
      </c>
      <c r="C284">
        <f t="shared" si="22"/>
        <v>7.4406368309185953E-7</v>
      </c>
      <c r="D284">
        <f t="shared" si="19"/>
        <v>744.0636830918595</v>
      </c>
    </row>
    <row r="285" spans="1:4">
      <c r="A285">
        <f t="shared" si="18"/>
        <v>20.583333333333332</v>
      </c>
      <c r="B285">
        <f t="shared" si="20"/>
        <v>1235</v>
      </c>
      <c r="C285">
        <f t="shared" si="22"/>
        <v>7.6808810412359592E-7</v>
      </c>
      <c r="D285">
        <f t="shared" si="19"/>
        <v>768.08810412359594</v>
      </c>
    </row>
    <row r="286" spans="1:4">
      <c r="A286">
        <f t="shared" si="18"/>
        <v>20.666666666666668</v>
      </c>
      <c r="B286">
        <f t="shared" si="20"/>
        <v>1240</v>
      </c>
      <c r="C286">
        <f t="shared" si="22"/>
        <v>7.9151447908338676E-7</v>
      </c>
      <c r="D286">
        <f t="shared" si="19"/>
        <v>791.51447908338673</v>
      </c>
    </row>
    <row r="287" spans="1:4">
      <c r="A287">
        <f t="shared" si="18"/>
        <v>20.75</v>
      </c>
      <c r="B287">
        <f t="shared" si="20"/>
        <v>1245</v>
      </c>
      <c r="C287">
        <f t="shared" si="22"/>
        <v>8.1435769528542379E-7</v>
      </c>
      <c r="D287">
        <f t="shared" si="19"/>
        <v>814.3576952854238</v>
      </c>
    </row>
    <row r="288" spans="1:4">
      <c r="A288">
        <f t="shared" si="18"/>
        <v>20.833333333333332</v>
      </c>
      <c r="B288">
        <f t="shared" si="20"/>
        <v>1250</v>
      </c>
      <c r="C288">
        <f t="shared" si="22"/>
        <v>8.3663226945016966E-7</v>
      </c>
      <c r="D288">
        <f t="shared" si="19"/>
        <v>836.6322694501697</v>
      </c>
    </row>
    <row r="289" spans="1:4">
      <c r="A289">
        <f t="shared" si="18"/>
        <v>20.916666666666668</v>
      </c>
      <c r="B289">
        <f t="shared" si="20"/>
        <v>1255</v>
      </c>
      <c r="C289">
        <f t="shared" si="22"/>
        <v>8.5835235692964278E-7</v>
      </c>
      <c r="D289">
        <f t="shared" si="19"/>
        <v>858.35235692964272</v>
      </c>
    </row>
    <row r="290" spans="1:4">
      <c r="A290">
        <f t="shared" si="18"/>
        <v>21</v>
      </c>
      <c r="B290">
        <f t="shared" si="20"/>
        <v>1260</v>
      </c>
      <c r="C290">
        <f t="shared" si="22"/>
        <v>8.7953176070305484E-7</v>
      </c>
      <c r="D290">
        <f t="shared" si="19"/>
        <v>879.53176070305483</v>
      </c>
    </row>
    <row r="291" spans="1:4">
      <c r="A291">
        <f t="shared" si="18"/>
        <v>21.083333333333332</v>
      </c>
      <c r="B291">
        <f t="shared" si="20"/>
        <v>1265</v>
      </c>
      <c r="C291">
        <f t="shared" si="22"/>
        <v>9.0018394014851733E-7</v>
      </c>
      <c r="D291">
        <f t="shared" si="19"/>
        <v>900.18394014851731</v>
      </c>
    </row>
    <row r="292" spans="1:4">
      <c r="A292">
        <f t="shared" si="18"/>
        <v>21.166666666666668</v>
      </c>
      <c r="B292">
        <f t="shared" si="20"/>
        <v>1270</v>
      </c>
      <c r="C292">
        <f t="shared" si="22"/>
        <v>9.2032201959639181E-7</v>
      </c>
      <c r="D292">
        <f t="shared" si="19"/>
        <v>920.32201959639178</v>
      </c>
    </row>
    <row r="293" spans="1:4">
      <c r="A293">
        <f t="shared" si="18"/>
        <v>21.25</v>
      </c>
      <c r="B293">
        <f t="shared" si="20"/>
        <v>1275</v>
      </c>
      <c r="C293">
        <f t="shared" si="22"/>
        <v>9.3995879666971923E-7</v>
      </c>
      <c r="D293">
        <f t="shared" si="19"/>
        <v>939.95879666971928</v>
      </c>
    </row>
    <row r="294" spans="1:4">
      <c r="A294">
        <f t="shared" si="18"/>
        <v>21.333333333333332</v>
      </c>
      <c r="B294">
        <f t="shared" si="20"/>
        <v>1280</v>
      </c>
      <c r="C294">
        <f t="shared" si="22"/>
        <v>9.5910675041702945E-7</v>
      </c>
      <c r="D294">
        <f t="shared" si="19"/>
        <v>959.1067504170295</v>
      </c>
    </row>
    <row r="295" spans="1:4">
      <c r="A295">
        <f t="shared" ref="A295:A358" si="23">B295/60</f>
        <v>21.416666666666668</v>
      </c>
      <c r="B295">
        <f t="shared" si="20"/>
        <v>1285</v>
      </c>
      <c r="C295">
        <f t="shared" si="22"/>
        <v>9.7777804924269789E-7</v>
      </c>
      <c r="D295">
        <f t="shared" ref="D295:D358" si="24">C295*10^9</f>
        <v>977.77804924269788</v>
      </c>
    </row>
    <row r="296" spans="1:4">
      <c r="A296">
        <f t="shared" si="23"/>
        <v>21.5</v>
      </c>
      <c r="B296">
        <f t="shared" si="20"/>
        <v>1290</v>
      </c>
      <c r="C296">
        <f t="shared" si="22"/>
        <v>9.9598455863989037E-7</v>
      </c>
      <c r="D296">
        <f t="shared" si="24"/>
        <v>995.98455863989034</v>
      </c>
    </row>
    <row r="297" spans="1:4">
      <c r="A297">
        <f t="shared" si="23"/>
        <v>21.583333333333332</v>
      </c>
      <c r="B297">
        <f t="shared" si="20"/>
        <v>1295</v>
      </c>
      <c r="C297">
        <f t="shared" si="22"/>
        <v>1.0137378487310089E-6</v>
      </c>
      <c r="D297">
        <f t="shared" si="24"/>
        <v>1013.737848731009</v>
      </c>
    </row>
    <row r="298" spans="1:4">
      <c r="A298">
        <f t="shared" si="23"/>
        <v>21.666666666666668</v>
      </c>
      <c r="B298">
        <f t="shared" ref="B298:B361" si="25">B297+$J$31/372</f>
        <v>1300</v>
      </c>
      <c r="C298">
        <f t="shared" si="22"/>
        <v>1.0310492016204326E-6</v>
      </c>
      <c r="D298">
        <f t="shared" si="24"/>
        <v>1031.0492016204325</v>
      </c>
    </row>
    <row r="299" spans="1:4">
      <c r="A299">
        <f t="shared" si="23"/>
        <v>21.75</v>
      </c>
      <c r="B299">
        <f t="shared" si="25"/>
        <v>1305</v>
      </c>
      <c r="C299">
        <f t="shared" si="22"/>
        <v>1.0479296185642241E-6</v>
      </c>
      <c r="D299">
        <f t="shared" si="24"/>
        <v>1047.929618564224</v>
      </c>
    </row>
    <row r="300" spans="1:4">
      <c r="A300">
        <f t="shared" si="23"/>
        <v>21.833333333333332</v>
      </c>
      <c r="B300">
        <f t="shared" si="25"/>
        <v>1310</v>
      </c>
      <c r="C300">
        <f t="shared" si="22"/>
        <v>1.0643898269613581E-6</v>
      </c>
      <c r="D300">
        <f t="shared" si="24"/>
        <v>1064.389826961358</v>
      </c>
    </row>
    <row r="301" spans="1:4">
      <c r="A301">
        <f t="shared" si="23"/>
        <v>21.916666666666668</v>
      </c>
      <c r="B301">
        <f t="shared" si="25"/>
        <v>1315</v>
      </c>
      <c r="C301">
        <f t="shared" si="22"/>
        <v>1.0804402871709164E-6</v>
      </c>
      <c r="D301">
        <f t="shared" si="24"/>
        <v>1080.4402871709165</v>
      </c>
    </row>
    <row r="302" spans="1:4">
      <c r="A302">
        <f t="shared" si="23"/>
        <v>22</v>
      </c>
      <c r="B302">
        <f t="shared" si="25"/>
        <v>1320</v>
      </c>
      <c r="C302">
        <f t="shared" si="22"/>
        <v>1.0960911991595805E-6</v>
      </c>
      <c r="D302">
        <f t="shared" si="24"/>
        <v>1096.0911991595806</v>
      </c>
    </row>
    <row r="303" spans="1:4">
      <c r="A303">
        <f t="shared" si="23"/>
        <v>22.083333333333332</v>
      </c>
      <c r="B303">
        <f t="shared" si="25"/>
        <v>1325</v>
      </c>
      <c r="C303">
        <f t="shared" si="22"/>
        <v>1.1113525089836464E-6</v>
      </c>
      <c r="D303">
        <f t="shared" si="24"/>
        <v>1111.3525089836464</v>
      </c>
    </row>
    <row r="304" spans="1:4">
      <c r="A304">
        <f t="shared" si="23"/>
        <v>22.166666666666668</v>
      </c>
      <c r="B304">
        <f t="shared" si="25"/>
        <v>1330</v>
      </c>
      <c r="C304">
        <f t="shared" si="22"/>
        <v>1.1262339151096808E-6</v>
      </c>
      <c r="D304">
        <f t="shared" si="24"/>
        <v>1126.2339151096808</v>
      </c>
    </row>
    <row r="305" spans="1:4">
      <c r="A305">
        <f t="shared" si="23"/>
        <v>22.25</v>
      </c>
      <c r="B305">
        <f t="shared" si="25"/>
        <v>1335</v>
      </c>
      <c r="C305">
        <f t="shared" si="22"/>
        <v>1.1407448745778356E-6</v>
      </c>
      <c r="D305">
        <f t="shared" si="24"/>
        <v>1140.7448745778356</v>
      </c>
    </row>
    <row r="306" spans="1:4">
      <c r="A306">
        <f t="shared" si="23"/>
        <v>22.333333333333332</v>
      </c>
      <c r="B306">
        <f t="shared" si="25"/>
        <v>1340</v>
      </c>
      <c r="C306">
        <f t="shared" si="22"/>
        <v>1.1548946090117373E-6</v>
      </c>
      <c r="D306">
        <f t="shared" si="24"/>
        <v>1154.8946090117372</v>
      </c>
    </row>
    <row r="307" spans="1:4">
      <c r="A307">
        <f t="shared" si="23"/>
        <v>22.416666666666668</v>
      </c>
      <c r="B307">
        <f t="shared" si="25"/>
        <v>1345</v>
      </c>
      <c r="C307">
        <f t="shared" si="22"/>
        <v>1.1686921104787726E-6</v>
      </c>
      <c r="D307">
        <f t="shared" si="24"/>
        <v>1168.6921104787725</v>
      </c>
    </row>
    <row r="308" spans="1:4">
      <c r="A308">
        <f t="shared" si="23"/>
        <v>22.5</v>
      </c>
      <c r="B308">
        <f t="shared" si="25"/>
        <v>1350</v>
      </c>
      <c r="C308">
        <f t="shared" si="22"/>
        <v>1.182146147204488E-6</v>
      </c>
      <c r="D308">
        <f t="shared" si="24"/>
        <v>1182.146147204488</v>
      </c>
    </row>
    <row r="309" spans="1:4">
      <c r="A309">
        <f t="shared" si="23"/>
        <v>22.583333333333332</v>
      </c>
      <c r="B309">
        <f t="shared" si="25"/>
        <v>1355</v>
      </c>
      <c r="C309">
        <f t="shared" si="22"/>
        <v>1.1952652691447447E-6</v>
      </c>
      <c r="D309">
        <f t="shared" si="24"/>
        <v>1195.2652691447447</v>
      </c>
    </row>
    <row r="310" spans="1:4">
      <c r="A310">
        <f t="shared" si="23"/>
        <v>22.666666666666668</v>
      </c>
      <c r="B310">
        <f t="shared" si="25"/>
        <v>1360</v>
      </c>
      <c r="C310">
        <f t="shared" si="22"/>
        <v>1.2080578134191592E-6</v>
      </c>
      <c r="D310">
        <f t="shared" si="24"/>
        <v>1208.0578134191592</v>
      </c>
    </row>
    <row r="311" spans="1:4">
      <c r="A311">
        <f t="shared" si="23"/>
        <v>22.75</v>
      </c>
      <c r="B311">
        <f t="shared" si="25"/>
        <v>1365</v>
      </c>
      <c r="C311">
        <f t="shared" si="22"/>
        <v>1.2205319096092935E-6</v>
      </c>
      <c r="D311">
        <f t="shared" si="24"/>
        <v>1220.5319096092935</v>
      </c>
    </row>
    <row r="312" spans="1:4">
      <c r="A312">
        <f t="shared" si="23"/>
        <v>22.833333333333332</v>
      </c>
      <c r="B312">
        <f t="shared" si="25"/>
        <v>1370</v>
      </c>
      <c r="C312">
        <f t="shared" si="22"/>
        <v>1.2326954849249507E-6</v>
      </c>
      <c r="D312">
        <f t="shared" si="24"/>
        <v>1232.6954849249507</v>
      </c>
    </row>
    <row r="313" spans="1:4">
      <c r="A313">
        <f t="shared" si="23"/>
        <v>22.916666666666668</v>
      </c>
      <c r="B313">
        <f t="shared" si="25"/>
        <v>1375</v>
      </c>
      <c r="C313">
        <f t="shared" si="22"/>
        <v>1.2445562692418686E-6</v>
      </c>
      <c r="D313">
        <f t="shared" si="24"/>
        <v>1244.5562692418684</v>
      </c>
    </row>
    <row r="314" spans="1:4">
      <c r="A314">
        <f t="shared" si="23"/>
        <v>23</v>
      </c>
      <c r="B314" s="16">
        <f t="shared" si="25"/>
        <v>1380</v>
      </c>
      <c r="C314">
        <f t="shared" si="22"/>
        <v>1.2561218000140053E-6</v>
      </c>
      <c r="D314">
        <f t="shared" si="24"/>
        <v>1256.1218000140052</v>
      </c>
    </row>
    <row r="315" spans="1:4">
      <c r="A315">
        <f t="shared" si="23"/>
        <v>23.083333333333332</v>
      </c>
      <c r="B315">
        <f t="shared" si="25"/>
        <v>1385</v>
      </c>
      <c r="C315">
        <f>$H$36*EXP(-$H$32*(B315-1380))+(1/$H$32)*($H$33+$H$34*((B315-1380)-1/$H$32))</f>
        <v>1.2242594304843437E-6</v>
      </c>
      <c r="D315">
        <f t="shared" si="24"/>
        <v>1224.2594304843437</v>
      </c>
    </row>
    <row r="316" spans="1:4">
      <c r="A316">
        <f t="shared" si="23"/>
        <v>23.166666666666668</v>
      </c>
      <c r="B316">
        <f t="shared" si="25"/>
        <v>1390</v>
      </c>
      <c r="C316">
        <f t="shared" ref="C316:C350" si="26">$H$36*EXP(-$H$32*(B316-1380))+(1/$H$32)*($H$33+$H$34*((B316-1380)-1/$H$32))</f>
        <v>1.1920083693921201E-6</v>
      </c>
      <c r="D316">
        <f t="shared" si="24"/>
        <v>1192.0083693921201</v>
      </c>
    </row>
    <row r="317" spans="1:4">
      <c r="A317">
        <f t="shared" si="23"/>
        <v>23.25</v>
      </c>
      <c r="B317">
        <f t="shared" si="25"/>
        <v>1395</v>
      </c>
      <c r="C317">
        <f t="shared" si="26"/>
        <v>1.1593782925360506E-6</v>
      </c>
      <c r="D317">
        <f t="shared" si="24"/>
        <v>1159.3782925360506</v>
      </c>
    </row>
    <row r="318" spans="1:4">
      <c r="A318">
        <f t="shared" si="23"/>
        <v>23.333333333333332</v>
      </c>
      <c r="B318">
        <f t="shared" si="25"/>
        <v>1400</v>
      </c>
      <c r="C318">
        <f t="shared" si="26"/>
        <v>1.1263786348527141E-6</v>
      </c>
      <c r="D318">
        <f t="shared" si="24"/>
        <v>1126.3786348527142</v>
      </c>
    </row>
    <row r="319" spans="1:4">
      <c r="A319">
        <f t="shared" si="23"/>
        <v>23.416666666666668</v>
      </c>
      <c r="B319">
        <f t="shared" si="25"/>
        <v>1405</v>
      </c>
      <c r="C319">
        <f t="shared" si="26"/>
        <v>1.0930185964123942E-6</v>
      </c>
      <c r="D319">
        <f t="shared" si="24"/>
        <v>1093.0185964123941</v>
      </c>
    </row>
    <row r="320" spans="1:4">
      <c r="A320">
        <f t="shared" si="23"/>
        <v>23.5</v>
      </c>
      <c r="B320">
        <f t="shared" si="25"/>
        <v>1410</v>
      </c>
      <c r="C320">
        <f t="shared" si="26"/>
        <v>1.0593071482656662E-6</v>
      </c>
      <c r="D320">
        <f t="shared" si="24"/>
        <v>1059.3071482656662</v>
      </c>
    </row>
    <row r="321" spans="1:4">
      <c r="A321">
        <f t="shared" si="23"/>
        <v>23.583333333333332</v>
      </c>
      <c r="B321">
        <f t="shared" si="25"/>
        <v>1415</v>
      </c>
      <c r="C321">
        <f t="shared" si="26"/>
        <v>1.0252530381444435E-6</v>
      </c>
      <c r="D321">
        <f t="shared" si="24"/>
        <v>1025.2530381444435</v>
      </c>
    </row>
    <row r="322" spans="1:4">
      <c r="A322">
        <f t="shared" si="23"/>
        <v>23.666666666666668</v>
      </c>
      <c r="B322">
        <f t="shared" si="25"/>
        <v>1420</v>
      </c>
      <c r="C322">
        <f t="shared" si="26"/>
        <v>9.9086479602110668E-7</v>
      </c>
      <c r="D322">
        <f t="shared" si="24"/>
        <v>990.86479602110671</v>
      </c>
    </row>
    <row r="323" spans="1:4">
      <c r="A323">
        <f t="shared" si="23"/>
        <v>23.75</v>
      </c>
      <c r="B323">
        <f t="shared" si="25"/>
        <v>1425</v>
      </c>
      <c r="C323">
        <f t="shared" si="26"/>
        <v>9.5615073952924586E-7</v>
      </c>
      <c r="D323">
        <f t="shared" si="24"/>
        <v>956.15073952924581</v>
      </c>
    </row>
    <row r="324" spans="1:4">
      <c r="A324">
        <f t="shared" si="23"/>
        <v>23.833333333333332</v>
      </c>
      <c r="B324">
        <f t="shared" si="25"/>
        <v>1430</v>
      </c>
      <c r="C324">
        <f t="shared" si="26"/>
        <v>9.2111897924946738E-7</v>
      </c>
      <c r="D324">
        <f t="shared" si="24"/>
        <v>921.11897924946743</v>
      </c>
    </row>
    <row r="325" spans="1:4">
      <c r="A325">
        <f t="shared" si="23"/>
        <v>23.916666666666668</v>
      </c>
      <c r="B325">
        <f t="shared" si="25"/>
        <v>1435</v>
      </c>
      <c r="C325">
        <f t="shared" si="26"/>
        <v>8.8577742386361404E-7</v>
      </c>
      <c r="D325">
        <f t="shared" si="24"/>
        <v>885.77742386361399</v>
      </c>
    </row>
    <row r="326" spans="1:4">
      <c r="A326">
        <f t="shared" si="23"/>
        <v>24</v>
      </c>
      <c r="B326">
        <f t="shared" si="25"/>
        <v>1440</v>
      </c>
      <c r="C326">
        <f t="shared" si="26"/>
        <v>8.5013378518068417E-7</v>
      </c>
      <c r="D326">
        <f t="shared" si="24"/>
        <v>850.13378518068419</v>
      </c>
    </row>
    <row r="327" spans="1:4">
      <c r="A327">
        <f t="shared" si="23"/>
        <v>24.083333333333332</v>
      </c>
      <c r="B327">
        <f t="shared" si="25"/>
        <v>1445</v>
      </c>
      <c r="C327">
        <f t="shared" si="26"/>
        <v>8.1419558303763806E-7</v>
      </c>
      <c r="D327">
        <f t="shared" si="24"/>
        <v>814.19558303763802</v>
      </c>
    </row>
    <row r="328" spans="1:4">
      <c r="A328">
        <f t="shared" si="23"/>
        <v>24.166666666666668</v>
      </c>
      <c r="B328">
        <f t="shared" si="25"/>
        <v>1450</v>
      </c>
      <c r="C328">
        <f t="shared" si="26"/>
        <v>7.7797015007820627E-7</v>
      </c>
      <c r="D328">
        <f t="shared" si="24"/>
        <v>777.9701500782063</v>
      </c>
    </row>
    <row r="329" spans="1:4">
      <c r="A329">
        <f t="shared" si="23"/>
        <v>24.25</v>
      </c>
      <c r="B329">
        <f t="shared" si="25"/>
        <v>1455</v>
      </c>
      <c r="C329">
        <f t="shared" si="26"/>
        <v>7.4146463641273899E-7</v>
      </c>
      <c r="D329">
        <f t="shared" si="24"/>
        <v>741.46463641273897</v>
      </c>
    </row>
    <row r="330" spans="1:4">
      <c r="A330">
        <f t="shared" si="23"/>
        <v>24.333333333333332</v>
      </c>
      <c r="B330">
        <f t="shared" si="25"/>
        <v>1460</v>
      </c>
      <c r="C330">
        <f t="shared" si="26"/>
        <v>7.0468601416205698E-7</v>
      </c>
      <c r="D330">
        <f t="shared" si="24"/>
        <v>704.68601416205695</v>
      </c>
    </row>
    <row r="331" spans="1:4">
      <c r="A331">
        <f t="shared" si="23"/>
        <v>24.416666666666668</v>
      </c>
      <c r="B331">
        <f t="shared" si="25"/>
        <v>1465</v>
      </c>
      <c r="C331">
        <f t="shared" si="26"/>
        <v>6.6764108188818924E-7</v>
      </c>
      <c r="D331">
        <f t="shared" si="24"/>
        <v>667.64108188818921</v>
      </c>
    </row>
    <row r="332" spans="1:4">
      <c r="A332">
        <f t="shared" si="23"/>
        <v>24.5</v>
      </c>
      <c r="B332">
        <f t="shared" si="25"/>
        <v>1470</v>
      </c>
      <c r="C332">
        <f t="shared" si="26"/>
        <v>6.3033646891481746E-7</v>
      </c>
      <c r="D332">
        <f t="shared" si="24"/>
        <v>630.33646891481749</v>
      </c>
    </row>
    <row r="333" spans="1:4">
      <c r="A333">
        <f t="shared" si="23"/>
        <v>24.583333333333332</v>
      </c>
      <c r="B333">
        <f t="shared" si="25"/>
        <v>1475</v>
      </c>
      <c r="C333">
        <f t="shared" si="26"/>
        <v>5.9277863954016983E-7</v>
      </c>
      <c r="D333">
        <f t="shared" si="24"/>
        <v>592.77863954016982</v>
      </c>
    </row>
    <row r="334" spans="1:4">
      <c r="A334">
        <f t="shared" si="23"/>
        <v>24.666666666666668</v>
      </c>
      <c r="B334">
        <f t="shared" si="25"/>
        <v>1480</v>
      </c>
      <c r="C334">
        <f t="shared" si="26"/>
        <v>5.5497389714504047E-7</v>
      </c>
      <c r="D334">
        <f t="shared" si="24"/>
        <v>554.9738971450405</v>
      </c>
    </row>
    <row r="335" spans="1:4">
      <c r="A335">
        <f t="shared" si="23"/>
        <v>24.75</v>
      </c>
      <c r="B335">
        <f t="shared" si="25"/>
        <v>1485</v>
      </c>
      <c r="C335">
        <f t="shared" si="26"/>
        <v>5.1692838819855017E-7</v>
      </c>
      <c r="D335">
        <f t="shared" si="24"/>
        <v>516.92838819855012</v>
      </c>
    </row>
    <row r="336" spans="1:4">
      <c r="A336">
        <f t="shared" si="23"/>
        <v>24.833333333333332</v>
      </c>
      <c r="B336">
        <f t="shared" si="25"/>
        <v>1490</v>
      </c>
      <c r="C336">
        <f t="shared" si="26"/>
        <v>4.786481061641882E-7</v>
      </c>
      <c r="D336">
        <f t="shared" si="24"/>
        <v>478.64810616418822</v>
      </c>
    </row>
    <row r="337" spans="1:4">
      <c r="A337">
        <f t="shared" si="23"/>
        <v>24.916666666666668</v>
      </c>
      <c r="B337">
        <f t="shared" si="25"/>
        <v>1495</v>
      </c>
      <c r="C337">
        <f t="shared" si="26"/>
        <v>4.4013889530862009E-7</v>
      </c>
      <c r="D337">
        <f t="shared" si="24"/>
        <v>440.13889530862008</v>
      </c>
    </row>
    <row r="338" spans="1:4">
      <c r="A338">
        <f t="shared" si="23"/>
        <v>25</v>
      </c>
      <c r="B338">
        <f t="shared" si="25"/>
        <v>1500</v>
      </c>
      <c r="C338">
        <f t="shared" si="26"/>
        <v>4.0140645441568295E-7</v>
      </c>
      <c r="D338">
        <f t="shared" si="24"/>
        <v>401.40645441568296</v>
      </c>
    </row>
    <row r="339" spans="1:4">
      <c r="A339">
        <f t="shared" si="23"/>
        <v>25.083333333333332</v>
      </c>
      <c r="B339">
        <f t="shared" si="25"/>
        <v>1505</v>
      </c>
      <c r="C339">
        <f t="shared" si="26"/>
        <v>3.6245634040792751E-7</v>
      </c>
      <c r="D339">
        <f t="shared" si="24"/>
        <v>362.45634040792748</v>
      </c>
    </row>
    <row r="340" spans="1:4">
      <c r="A340">
        <f t="shared" si="23"/>
        <v>25.166666666666668</v>
      </c>
      <c r="B340">
        <f t="shared" si="25"/>
        <v>1510</v>
      </c>
      <c r="C340">
        <f t="shared" si="26"/>
        <v>3.2329397187800607E-7</v>
      </c>
      <c r="D340">
        <f t="shared" si="24"/>
        <v>323.29397187800606</v>
      </c>
    </row>
    <row r="341" spans="1:4">
      <c r="A341">
        <f t="shared" si="23"/>
        <v>25.25</v>
      </c>
      <c r="B341">
        <f t="shared" si="25"/>
        <v>1515</v>
      </c>
      <c r="C341">
        <f t="shared" si="26"/>
        <v>2.8392463253215521E-7</v>
      </c>
      <c r="D341">
        <f t="shared" si="24"/>
        <v>283.92463253215521</v>
      </c>
    </row>
    <row r="342" spans="1:4">
      <c r="A342">
        <f t="shared" si="23"/>
        <v>25.333333333333332</v>
      </c>
      <c r="B342">
        <f t="shared" si="25"/>
        <v>1520</v>
      </c>
      <c r="C342">
        <f t="shared" si="26"/>
        <v>2.4435347454795752E-7</v>
      </c>
      <c r="D342">
        <f t="shared" si="24"/>
        <v>244.35347454795752</v>
      </c>
    </row>
    <row r="343" spans="1:4">
      <c r="A343">
        <f t="shared" si="23"/>
        <v>25.416666666666668</v>
      </c>
      <c r="B343">
        <f t="shared" si="25"/>
        <v>1525</v>
      </c>
      <c r="C343">
        <f t="shared" si="26"/>
        <v>2.0458552184851818E-7</v>
      </c>
      <c r="D343">
        <f t="shared" si="24"/>
        <v>204.58552184851817</v>
      </c>
    </row>
    <row r="344" spans="1:4">
      <c r="A344">
        <f t="shared" si="23"/>
        <v>25.5</v>
      </c>
      <c r="B344">
        <f t="shared" si="25"/>
        <v>1530</v>
      </c>
      <c r="C344">
        <f t="shared" si="26"/>
        <v>1.6462567329513639E-7</v>
      </c>
      <c r="D344">
        <f t="shared" si="24"/>
        <v>164.62567329513638</v>
      </c>
    </row>
    <row r="345" spans="1:4">
      <c r="A345">
        <f t="shared" si="23"/>
        <v>25.583333333333332</v>
      </c>
      <c r="B345">
        <f t="shared" si="25"/>
        <v>1535</v>
      </c>
      <c r="C345">
        <f t="shared" si="26"/>
        <v>1.2447870580050117E-7</v>
      </c>
      <c r="D345">
        <f t="shared" si="24"/>
        <v>124.47870580050116</v>
      </c>
    </row>
    <row r="346" spans="1:4">
      <c r="A346">
        <f t="shared" si="23"/>
        <v>25.666666666666668</v>
      </c>
      <c r="B346">
        <f t="shared" si="25"/>
        <v>1540</v>
      </c>
      <c r="C346">
        <f t="shared" si="26"/>
        <v>8.4149277364389332E-8</v>
      </c>
      <c r="D346">
        <f t="shared" si="24"/>
        <v>84.149277364389334</v>
      </c>
    </row>
    <row r="347" spans="1:4">
      <c r="A347">
        <f t="shared" si="23"/>
        <v>25.75</v>
      </c>
      <c r="B347">
        <f t="shared" si="25"/>
        <v>1545</v>
      </c>
      <c r="C347">
        <f t="shared" si="26"/>
        <v>4.3641930033795025E-8</v>
      </c>
      <c r="D347">
        <f t="shared" si="24"/>
        <v>43.641930033795028</v>
      </c>
    </row>
    <row r="348" spans="1:4">
      <c r="A348">
        <f t="shared" si="23"/>
        <v>25.833333333333332</v>
      </c>
      <c r="B348">
        <f t="shared" si="25"/>
        <v>1550</v>
      </c>
      <c r="C348">
        <f t="shared" si="26"/>
        <v>2.9610927893721442E-9</v>
      </c>
      <c r="D348">
        <f t="shared" si="24"/>
        <v>2.9610927893721444</v>
      </c>
    </row>
    <row r="349" spans="1:4">
      <c r="A349">
        <f t="shared" si="23"/>
        <v>25.916666666666668</v>
      </c>
      <c r="B349">
        <f t="shared" si="25"/>
        <v>1555</v>
      </c>
      <c r="C349">
        <f t="shared" si="26"/>
        <v>-3.7888915639976285E-8</v>
      </c>
      <c r="D349">
        <f t="shared" si="24"/>
        <v>-37.888915639976283</v>
      </c>
    </row>
    <row r="350" spans="1:4">
      <c r="A350">
        <f t="shared" si="23"/>
        <v>26</v>
      </c>
      <c r="B350" s="16">
        <f t="shared" si="25"/>
        <v>1560</v>
      </c>
      <c r="C350">
        <f t="shared" si="26"/>
        <v>-7.890388403257324E-8</v>
      </c>
      <c r="D350">
        <f t="shared" si="24"/>
        <v>-78.903884032573245</v>
      </c>
    </row>
    <row r="351" spans="1:4">
      <c r="A351">
        <f t="shared" si="23"/>
        <v>26.083333333333332</v>
      </c>
      <c r="B351">
        <f t="shared" si="25"/>
        <v>1565</v>
      </c>
      <c r="C351">
        <f>$I$36*EXP(-$I$32*(B351-1560))+(1/$I$32)*($I$33+$I$34*((B351-1560)-1/$I$32))</f>
        <v>-7.6939709418559388E-8</v>
      </c>
      <c r="D351">
        <f t="shared" si="24"/>
        <v>-76.939709418559389</v>
      </c>
    </row>
    <row r="352" spans="1:4">
      <c r="A352">
        <f t="shared" si="23"/>
        <v>26.166666666666668</v>
      </c>
      <c r="B352">
        <f t="shared" si="25"/>
        <v>1570</v>
      </c>
      <c r="C352">
        <f t="shared" ref="C352:C415" si="27">$I$36*EXP(-$I$32*(B352-1560))+(1/$I$32)*($I$33+$I$34*((B352-1560)-1/$I$32))</f>
        <v>-7.5024429506772671E-8</v>
      </c>
      <c r="D352">
        <f t="shared" si="24"/>
        <v>-75.024429506772677</v>
      </c>
    </row>
    <row r="353" spans="1:4">
      <c r="A353">
        <f t="shared" si="23"/>
        <v>26.25</v>
      </c>
      <c r="B353">
        <f t="shared" si="25"/>
        <v>1575</v>
      </c>
      <c r="C353">
        <f t="shared" si="27"/>
        <v>-7.3156827148855273E-8</v>
      </c>
      <c r="D353">
        <f t="shared" si="24"/>
        <v>-73.156827148855271</v>
      </c>
    </row>
    <row r="354" spans="1:4">
      <c r="A354">
        <f t="shared" si="23"/>
        <v>26.333333333333332</v>
      </c>
      <c r="B354">
        <f t="shared" si="25"/>
        <v>1580</v>
      </c>
      <c r="C354">
        <f t="shared" si="27"/>
        <v>-7.1335715495235517E-8</v>
      </c>
      <c r="D354">
        <f t="shared" si="24"/>
        <v>-71.335715495235519</v>
      </c>
    </row>
    <row r="355" spans="1:4">
      <c r="A355">
        <f t="shared" si="23"/>
        <v>26.416666666666668</v>
      </c>
      <c r="B355">
        <f t="shared" si="25"/>
        <v>1585</v>
      </c>
      <c r="C355">
        <f t="shared" si="27"/>
        <v>-6.955993724089239E-8</v>
      </c>
      <c r="D355">
        <f t="shared" si="24"/>
        <v>-69.559937240892395</v>
      </c>
    </row>
    <row r="356" spans="1:4">
      <c r="A356">
        <f t="shared" si="23"/>
        <v>26.5</v>
      </c>
      <c r="B356">
        <f t="shared" si="25"/>
        <v>1590</v>
      </c>
      <c r="C356">
        <f t="shared" si="27"/>
        <v>-6.7828363889895445E-8</v>
      </c>
      <c r="D356">
        <f t="shared" si="24"/>
        <v>-67.828363889895442</v>
      </c>
    </row>
    <row r="357" spans="1:4">
      <c r="A357">
        <f t="shared" si="23"/>
        <v>26.583333333333332</v>
      </c>
      <c r="B357">
        <f t="shared" si="25"/>
        <v>1595</v>
      </c>
      <c r="C357">
        <f t="shared" si="27"/>
        <v>-6.6139895038252761E-8</v>
      </c>
      <c r="D357">
        <f t="shared" si="24"/>
        <v>-66.13989503825276</v>
      </c>
    </row>
    <row r="358" spans="1:4">
      <c r="A358">
        <f t="shared" si="23"/>
        <v>26.666666666666668</v>
      </c>
      <c r="B358">
        <f t="shared" si="25"/>
        <v>1600</v>
      </c>
      <c r="C358">
        <f t="shared" si="27"/>
        <v>-6.4493457674611103E-8</v>
      </c>
      <c r="D358">
        <f t="shared" si="24"/>
        <v>-64.493457674611108</v>
      </c>
    </row>
    <row r="359" spans="1:4">
      <c r="A359">
        <f t="shared" ref="A359:A422" si="28">B359/60</f>
        <v>26.75</v>
      </c>
      <c r="B359">
        <f t="shared" si="25"/>
        <v>1605</v>
      </c>
      <c r="C359">
        <f t="shared" si="27"/>
        <v>-6.288800549836395E-8</v>
      </c>
      <c r="D359">
        <f t="shared" ref="D359:D422" si="29">C359*10^9</f>
        <v>-62.888005498363952</v>
      </c>
    </row>
    <row r="360" spans="1:4">
      <c r="A360">
        <f t="shared" si="28"/>
        <v>26.833333333333332</v>
      </c>
      <c r="B360">
        <f t="shared" si="25"/>
        <v>1610</v>
      </c>
      <c r="C360">
        <f t="shared" si="27"/>
        <v>-6.1322518254734E-8</v>
      </c>
      <c r="D360">
        <f t="shared" si="29"/>
        <v>-61.322518254734</v>
      </c>
    </row>
    <row r="361" spans="1:4">
      <c r="A361">
        <f t="shared" si="28"/>
        <v>26.916666666666668</v>
      </c>
      <c r="B361">
        <f t="shared" si="25"/>
        <v>1615</v>
      </c>
      <c r="C361">
        <f t="shared" si="27"/>
        <v>-5.9796001086407715E-8</v>
      </c>
      <c r="D361">
        <f t="shared" si="29"/>
        <v>-59.796001086407713</v>
      </c>
    </row>
    <row r="362" spans="1:4">
      <c r="A362">
        <f t="shared" si="28"/>
        <v>27</v>
      </c>
      <c r="B362">
        <f t="shared" ref="B362:B425" si="30">B361+$J$31/372</f>
        <v>1620</v>
      </c>
      <c r="C362">
        <f t="shared" si="27"/>
        <v>-5.8307483901309693E-8</v>
      </c>
      <c r="D362">
        <f t="shared" si="29"/>
        <v>-58.307483901309695</v>
      </c>
    </row>
    <row r="363" spans="1:4">
      <c r="A363">
        <f t="shared" si="28"/>
        <v>27.083333333333332</v>
      </c>
      <c r="B363">
        <f t="shared" si="30"/>
        <v>1625</v>
      </c>
      <c r="C363">
        <f t="shared" si="27"/>
        <v>-5.6856020756115286E-8</v>
      </c>
      <c r="D363">
        <f t="shared" si="29"/>
        <v>-56.856020756115285</v>
      </c>
    </row>
    <row r="364" spans="1:4">
      <c r="A364">
        <f t="shared" si="28"/>
        <v>27.166666666666668</v>
      </c>
      <c r="B364">
        <f t="shared" si="30"/>
        <v>1630</v>
      </c>
      <c r="C364">
        <f t="shared" si="27"/>
        <v>-5.5440689255109525E-8</v>
      </c>
      <c r="D364">
        <f t="shared" si="29"/>
        <v>-55.440689255109525</v>
      </c>
    </row>
    <row r="365" spans="1:4">
      <c r="A365">
        <f t="shared" si="28"/>
        <v>27.25</v>
      </c>
      <c r="B365">
        <f t="shared" si="30"/>
        <v>1635</v>
      </c>
      <c r="C365">
        <f t="shared" si="27"/>
        <v>-5.4060589964010469E-8</v>
      </c>
      <c r="D365">
        <f t="shared" si="29"/>
        <v>-54.060589964010468</v>
      </c>
    </row>
    <row r="366" spans="1:4">
      <c r="A366">
        <f t="shared" si="28"/>
        <v>27.333333333333332</v>
      </c>
      <c r="B366">
        <f t="shared" si="30"/>
        <v>1640</v>
      </c>
      <c r="C366">
        <f t="shared" si="27"/>
        <v>-5.2714845838384337E-8</v>
      </c>
      <c r="D366">
        <f t="shared" si="29"/>
        <v>-52.714845838384335</v>
      </c>
    </row>
    <row r="367" spans="1:4">
      <c r="A367">
        <f t="shared" si="28"/>
        <v>27.416666666666668</v>
      </c>
      <c r="B367">
        <f t="shared" si="30"/>
        <v>1645</v>
      </c>
      <c r="C367">
        <f t="shared" si="27"/>
        <v>-5.1402601666289287E-8</v>
      </c>
      <c r="D367">
        <f t="shared" si="29"/>
        <v>-51.402601666289286</v>
      </c>
    </row>
    <row r="368" spans="1:4">
      <c r="A368">
        <f t="shared" si="28"/>
        <v>27.5</v>
      </c>
      <c r="B368">
        <f t="shared" si="30"/>
        <v>1650</v>
      </c>
      <c r="C368">
        <f t="shared" si="27"/>
        <v>-5.0123023524793592E-8</v>
      </c>
      <c r="D368">
        <f t="shared" si="29"/>
        <v>-50.123023524793588</v>
      </c>
    </row>
    <row r="369" spans="1:4">
      <c r="A369">
        <f t="shared" si="28"/>
        <v>27.583333333333332</v>
      </c>
      <c r="B369">
        <f t="shared" si="30"/>
        <v>1655</v>
      </c>
      <c r="C369">
        <f t="shared" si="27"/>
        <v>-4.8875298250022886E-8</v>
      </c>
      <c r="D369">
        <f t="shared" si="29"/>
        <v>-48.875298250022887</v>
      </c>
    </row>
    <row r="370" spans="1:4">
      <c r="A370">
        <f t="shared" si="28"/>
        <v>27.666666666666668</v>
      </c>
      <c r="B370">
        <f t="shared" si="30"/>
        <v>1660</v>
      </c>
      <c r="C370">
        <f t="shared" si="27"/>
        <v>-4.7658632920399578E-8</v>
      </c>
      <c r="D370">
        <f t="shared" si="29"/>
        <v>-47.658632920399576</v>
      </c>
    </row>
    <row r="371" spans="1:4">
      <c r="A371">
        <f t="shared" si="28"/>
        <v>27.75</v>
      </c>
      <c r="B371">
        <f t="shared" si="30"/>
        <v>1665</v>
      </c>
      <c r="C371">
        <f t="shared" si="27"/>
        <v>-4.6472254352746178E-8</v>
      </c>
      <c r="D371">
        <f t="shared" si="29"/>
        <v>-46.472254352746177</v>
      </c>
    </row>
    <row r="372" spans="1:4">
      <c r="A372">
        <f t="shared" si="28"/>
        <v>27.833333333333332</v>
      </c>
      <c r="B372">
        <f t="shared" si="30"/>
        <v>1670</v>
      </c>
      <c r="C372">
        <f t="shared" si="27"/>
        <v>-4.5315408610932304E-8</v>
      </c>
      <c r="D372">
        <f t="shared" si="29"/>
        <v>-45.315408610932302</v>
      </c>
    </row>
    <row r="373" spans="1:4">
      <c r="A373">
        <f t="shared" si="28"/>
        <v>27.916666666666668</v>
      </c>
      <c r="B373">
        <f t="shared" si="30"/>
        <v>1675</v>
      </c>
      <c r="C373">
        <f t="shared" si="27"/>
        <v>-4.4187360526752895E-8</v>
      </c>
      <c r="D373">
        <f t="shared" si="29"/>
        <v>-44.187360526752897</v>
      </c>
    </row>
    <row r="374" spans="1:4">
      <c r="A374">
        <f t="shared" si="28"/>
        <v>28</v>
      </c>
      <c r="B374">
        <f t="shared" si="30"/>
        <v>1680</v>
      </c>
      <c r="C374">
        <f t="shared" si="27"/>
        <v>-4.3087393232733555E-8</v>
      </c>
      <c r="D374">
        <f t="shared" si="29"/>
        <v>-43.087393232733554</v>
      </c>
    </row>
    <row r="375" spans="1:4">
      <c r="A375">
        <f t="shared" si="28"/>
        <v>28.083333333333332</v>
      </c>
      <c r="B375">
        <f t="shared" si="30"/>
        <v>1685</v>
      </c>
      <c r="C375">
        <f t="shared" si="27"/>
        <v>-4.2014807706565673E-8</v>
      </c>
      <c r="D375">
        <f t="shared" si="29"/>
        <v>-42.014807706565669</v>
      </c>
    </row>
    <row r="376" spans="1:4">
      <c r="A376">
        <f t="shared" si="28"/>
        <v>28.166666666666668</v>
      </c>
      <c r="B376">
        <f t="shared" si="30"/>
        <v>1690</v>
      </c>
      <c r="C376">
        <f t="shared" si="27"/>
        <v>-4.096892232688218E-8</v>
      </c>
      <c r="D376">
        <f t="shared" si="29"/>
        <v>-40.968922326882179</v>
      </c>
    </row>
    <row r="377" spans="1:4">
      <c r="A377">
        <f t="shared" si="28"/>
        <v>28.25</v>
      </c>
      <c r="B377">
        <f t="shared" si="30"/>
        <v>1695</v>
      </c>
      <c r="C377">
        <f t="shared" si="27"/>
        <v>-3.9949072440091471E-8</v>
      </c>
      <c r="D377">
        <f t="shared" si="29"/>
        <v>-39.94907244009147</v>
      </c>
    </row>
    <row r="378" spans="1:4">
      <c r="A378">
        <f t="shared" si="28"/>
        <v>28.333333333333332</v>
      </c>
      <c r="B378">
        <f t="shared" si="30"/>
        <v>1700</v>
      </c>
      <c r="C378">
        <f t="shared" si="27"/>
        <v>-3.8954609937994173E-8</v>
      </c>
      <c r="D378">
        <f t="shared" si="29"/>
        <v>-38.954609937994171</v>
      </c>
    </row>
    <row r="379" spans="1:4">
      <c r="A379">
        <f t="shared" si="28"/>
        <v>28.416666666666668</v>
      </c>
      <c r="B379">
        <f t="shared" si="30"/>
        <v>1705</v>
      </c>
      <c r="C379">
        <f t="shared" si="27"/>
        <v>-3.7984902845914481E-8</v>
      </c>
      <c r="D379">
        <f t="shared" si="29"/>
        <v>-37.984902845914483</v>
      </c>
    </row>
    <row r="380" spans="1:4">
      <c r="A380">
        <f t="shared" si="28"/>
        <v>28.5</v>
      </c>
      <c r="B380">
        <f t="shared" si="30"/>
        <v>1710</v>
      </c>
      <c r="C380">
        <f t="shared" si="27"/>
        <v>-3.7039334921084226E-8</v>
      </c>
      <c r="D380">
        <f t="shared" si="29"/>
        <v>-37.039334921084226</v>
      </c>
    </row>
    <row r="381" spans="1:4">
      <c r="A381">
        <f t="shared" si="28"/>
        <v>28.583333333333332</v>
      </c>
      <c r="B381">
        <f t="shared" si="30"/>
        <v>1715</v>
      </c>
      <c r="C381">
        <f t="shared" si="27"/>
        <v>-3.6117305261024439E-8</v>
      </c>
      <c r="D381">
        <f t="shared" si="29"/>
        <v>-36.117305261024441</v>
      </c>
    </row>
    <row r="382" spans="1:4">
      <c r="A382">
        <f t="shared" si="28"/>
        <v>28.666666666666668</v>
      </c>
      <c r="B382">
        <f t="shared" si="30"/>
        <v>1720</v>
      </c>
      <c r="C382">
        <f t="shared" si="27"/>
        <v>-3.5218227921675629E-8</v>
      </c>
      <c r="D382">
        <f t="shared" si="29"/>
        <v>-35.218227921675627</v>
      </c>
    </row>
    <row r="383" spans="1:4">
      <c r="A383">
        <f t="shared" si="28"/>
        <v>28.75</v>
      </c>
      <c r="B383">
        <f t="shared" si="30"/>
        <v>1725</v>
      </c>
      <c r="C383">
        <f t="shared" si="27"/>
        <v>-3.4341531545033988E-8</v>
      </c>
      <c r="D383">
        <f t="shared" si="29"/>
        <v>-34.341531545033988</v>
      </c>
    </row>
    <row r="384" spans="1:4">
      <c r="A384">
        <f t="shared" si="28"/>
        <v>28.833333333333332</v>
      </c>
      <c r="B384">
        <f t="shared" si="30"/>
        <v>1730</v>
      </c>
      <c r="C384">
        <f t="shared" si="27"/>
        <v>-3.348665899605699E-8</v>
      </c>
      <c r="D384">
        <f t="shared" si="29"/>
        <v>-33.486658996056988</v>
      </c>
    </row>
    <row r="385" spans="1:4">
      <c r="A385">
        <f t="shared" si="28"/>
        <v>28.916666666666668</v>
      </c>
      <c r="B385">
        <f t="shared" si="30"/>
        <v>1735</v>
      </c>
      <c r="C385">
        <f t="shared" si="27"/>
        <v>-3.2653067008607535E-8</v>
      </c>
      <c r="D385">
        <f t="shared" si="29"/>
        <v>-32.653067008607536</v>
      </c>
    </row>
    <row r="386" spans="1:4">
      <c r="A386">
        <f t="shared" si="28"/>
        <v>29</v>
      </c>
      <c r="B386">
        <f t="shared" si="30"/>
        <v>1740</v>
      </c>
      <c r="C386">
        <f t="shared" si="27"/>
        <v>-3.1840225840211779E-8</v>
      </c>
      <c r="D386">
        <f t="shared" si="29"/>
        <v>-31.840225840211779</v>
      </c>
    </row>
    <row r="387" spans="1:4">
      <c r="A387">
        <f t="shared" si="28"/>
        <v>29.083333333333332</v>
      </c>
      <c r="B387">
        <f t="shared" si="30"/>
        <v>1745</v>
      </c>
      <c r="C387">
        <f t="shared" si="27"/>
        <v>-3.104761893541108E-8</v>
      </c>
      <c r="D387">
        <f t="shared" si="29"/>
        <v>-31.04761893541108</v>
      </c>
    </row>
    <row r="388" spans="1:4">
      <c r="A388">
        <f t="shared" si="28"/>
        <v>29.166666666666668</v>
      </c>
      <c r="B388">
        <f t="shared" si="30"/>
        <v>1750</v>
      </c>
      <c r="C388">
        <f t="shared" si="27"/>
        <v>-3.027474259749423E-8</v>
      </c>
      <c r="D388">
        <f t="shared" si="29"/>
        <v>-30.274742597494232</v>
      </c>
    </row>
    <row r="389" spans="1:4">
      <c r="A389">
        <f t="shared" si="28"/>
        <v>29.25</v>
      </c>
      <c r="B389">
        <f t="shared" si="30"/>
        <v>1755</v>
      </c>
      <c r="C389">
        <f t="shared" si="27"/>
        <v>-2.9521105668401445E-8</v>
      </c>
      <c r="D389">
        <f t="shared" si="29"/>
        <v>-29.521105668401447</v>
      </c>
    </row>
    <row r="390" spans="1:4">
      <c r="A390">
        <f t="shared" si="28"/>
        <v>29.333333333333332</v>
      </c>
      <c r="B390">
        <f t="shared" si="30"/>
        <v>1760</v>
      </c>
      <c r="C390">
        <f t="shared" si="27"/>
        <v>-2.8786229216596397E-8</v>
      </c>
      <c r="D390">
        <f t="shared" si="29"/>
        <v>-28.786229216596396</v>
      </c>
    </row>
    <row r="391" spans="1:4">
      <c r="A391">
        <f t="shared" si="28"/>
        <v>29.416666666666668</v>
      </c>
      <c r="B391">
        <f t="shared" si="30"/>
        <v>1765</v>
      </c>
      <c r="C391">
        <f t="shared" si="27"/>
        <v>-2.8069646232708295E-8</v>
      </c>
      <c r="D391">
        <f t="shared" si="29"/>
        <v>-28.069646232708294</v>
      </c>
    </row>
    <row r="392" spans="1:4">
      <c r="A392">
        <f t="shared" si="28"/>
        <v>29.5</v>
      </c>
      <c r="B392">
        <f t="shared" si="30"/>
        <v>1770</v>
      </c>
      <c r="C392">
        <f t="shared" si="27"/>
        <v>-2.7370901332750331E-8</v>
      </c>
      <c r="D392">
        <f t="shared" si="29"/>
        <v>-27.370901332750332</v>
      </c>
    </row>
    <row r="393" spans="1:4">
      <c r="A393">
        <f t="shared" si="28"/>
        <v>29.583333333333332</v>
      </c>
      <c r="B393">
        <f t="shared" si="30"/>
        <v>1775</v>
      </c>
      <c r="C393">
        <f t="shared" si="27"/>
        <v>-2.6689550468726038E-8</v>
      </c>
      <c r="D393">
        <f t="shared" si="29"/>
        <v>-26.68955046872604</v>
      </c>
    </row>
    <row r="394" spans="1:4">
      <c r="A394">
        <f t="shared" si="28"/>
        <v>29.666666666666668</v>
      </c>
      <c r="B394">
        <f t="shared" si="30"/>
        <v>1780</v>
      </c>
      <c r="C394">
        <f t="shared" si="27"/>
        <v>-2.6025160646439575E-8</v>
      </c>
      <c r="D394">
        <f t="shared" si="29"/>
        <v>-26.025160646439577</v>
      </c>
    </row>
    <row r="395" spans="1:4">
      <c r="A395">
        <f t="shared" si="28"/>
        <v>29.75</v>
      </c>
      <c r="B395">
        <f t="shared" si="30"/>
        <v>1785</v>
      </c>
      <c r="C395">
        <f t="shared" si="27"/>
        <v>-2.5377309650330611E-8</v>
      </c>
      <c r="D395">
        <f t="shared" si="29"/>
        <v>-25.377309650330609</v>
      </c>
    </row>
    <row r="396" spans="1:4">
      <c r="A396">
        <f t="shared" si="28"/>
        <v>29.833333333333332</v>
      </c>
      <c r="B396">
        <f t="shared" si="30"/>
        <v>1790</v>
      </c>
      <c r="C396">
        <f t="shared" si="27"/>
        <v>-2.4745585775159004E-8</v>
      </c>
      <c r="D396">
        <f t="shared" si="29"/>
        <v>-24.745585775159004</v>
      </c>
    </row>
    <row r="397" spans="1:4">
      <c r="A397">
        <f t="shared" si="28"/>
        <v>29.916666666666668</v>
      </c>
      <c r="B397">
        <f t="shared" si="30"/>
        <v>1795</v>
      </c>
      <c r="C397">
        <f t="shared" si="27"/>
        <v>-2.4129587564368715E-8</v>
      </c>
      <c r="D397">
        <f t="shared" si="29"/>
        <v>-24.129587564368716</v>
      </c>
    </row>
    <row r="398" spans="1:4">
      <c r="A398">
        <f t="shared" si="28"/>
        <v>30</v>
      </c>
      <c r="B398">
        <f t="shared" si="30"/>
        <v>1800</v>
      </c>
      <c r="C398">
        <f t="shared" si="27"/>
        <v>-2.3528923554964672E-8</v>
      </c>
      <c r="D398">
        <f t="shared" si="29"/>
        <v>-23.52892355496467</v>
      </c>
    </row>
    <row r="399" spans="1:4">
      <c r="A399">
        <f t="shared" si="28"/>
        <v>30.083333333333332</v>
      </c>
      <c r="B399">
        <f t="shared" si="30"/>
        <v>1805</v>
      </c>
      <c r="C399">
        <f t="shared" si="27"/>
        <v>-2.2943212028740493E-8</v>
      </c>
      <c r="D399">
        <f t="shared" si="29"/>
        <v>-22.943212028740493</v>
      </c>
    </row>
    <row r="400" spans="1:4">
      <c r="A400">
        <f t="shared" si="28"/>
        <v>30.166666666666668</v>
      </c>
      <c r="B400">
        <f t="shared" si="30"/>
        <v>1810</v>
      </c>
      <c r="C400">
        <f t="shared" si="27"/>
        <v>-2.2372080769698981E-8</v>
      </c>
      <c r="D400">
        <f t="shared" si="29"/>
        <v>-22.372080769698982</v>
      </c>
    </row>
    <row r="401" spans="1:4">
      <c r="A401">
        <f t="shared" si="28"/>
        <v>30.25</v>
      </c>
      <c r="B401">
        <f t="shared" si="30"/>
        <v>1815</v>
      </c>
      <c r="C401">
        <f t="shared" si="27"/>
        <v>-2.1815166827511164E-8</v>
      </c>
      <c r="D401">
        <f t="shared" si="29"/>
        <v>-21.815166827511163</v>
      </c>
    </row>
    <row r="402" spans="1:4">
      <c r="A402">
        <f t="shared" si="28"/>
        <v>30.333333333333332</v>
      </c>
      <c r="B402">
        <f t="shared" si="30"/>
        <v>1820</v>
      </c>
      <c r="C402">
        <f t="shared" si="27"/>
        <v>-2.1272116286863693E-8</v>
      </c>
      <c r="D402">
        <f t="shared" si="29"/>
        <v>-21.272116286863692</v>
      </c>
    </row>
    <row r="403" spans="1:4">
      <c r="A403">
        <f t="shared" si="28"/>
        <v>30.416666666666668</v>
      </c>
      <c r="B403">
        <f t="shared" si="30"/>
        <v>1825</v>
      </c>
      <c r="C403">
        <f t="shared" si="27"/>
        <v>-2.0742584042547817E-8</v>
      </c>
      <c r="D403">
        <f t="shared" si="29"/>
        <v>-20.742584042547819</v>
      </c>
    </row>
    <row r="404" spans="1:4">
      <c r="A404">
        <f t="shared" si="28"/>
        <v>30.5</v>
      </c>
      <c r="B404">
        <f t="shared" si="30"/>
        <v>1830</v>
      </c>
      <c r="C404">
        <f t="shared" si="27"/>
        <v>-2.0226233580147232E-8</v>
      </c>
      <c r="D404">
        <f t="shared" si="29"/>
        <v>-20.22623358014723</v>
      </c>
    </row>
    <row r="405" spans="1:4">
      <c r="A405">
        <f t="shared" si="28"/>
        <v>30.583333333333332</v>
      </c>
      <c r="B405">
        <f t="shared" si="30"/>
        <v>1835</v>
      </c>
      <c r="C405">
        <f t="shared" si="27"/>
        <v>-1.9722736762185279E-8</v>
      </c>
      <c r="D405">
        <f t="shared" si="29"/>
        <v>-19.722736762185278</v>
      </c>
    </row>
    <row r="406" spans="1:4">
      <c r="A406">
        <f t="shared" si="28"/>
        <v>30.666666666666668</v>
      </c>
      <c r="B406">
        <f t="shared" si="30"/>
        <v>1840</v>
      </c>
      <c r="C406">
        <f t="shared" si="27"/>
        <v>-1.9231773619595621E-8</v>
      </c>
      <c r="D406">
        <f t="shared" si="29"/>
        <v>-19.231773619595621</v>
      </c>
    </row>
    <row r="407" spans="1:4">
      <c r="A407">
        <f t="shared" si="28"/>
        <v>30.75</v>
      </c>
      <c r="B407">
        <f t="shared" si="30"/>
        <v>1845</v>
      </c>
      <c r="C407">
        <f t="shared" si="27"/>
        <v>-1.8753032148383929E-8</v>
      </c>
      <c r="D407">
        <f t="shared" si="29"/>
        <v>-18.75303214838393</v>
      </c>
    </row>
    <row r="408" spans="1:4">
      <c r="A408">
        <f t="shared" si="28"/>
        <v>30.833333333333332</v>
      </c>
      <c r="B408">
        <f t="shared" si="30"/>
        <v>1850</v>
      </c>
      <c r="C408">
        <f t="shared" si="27"/>
        <v>-1.8286208111351288E-8</v>
      </c>
      <c r="D408">
        <f t="shared" si="29"/>
        <v>-18.286208111351289</v>
      </c>
    </row>
    <row r="409" spans="1:4">
      <c r="A409">
        <f t="shared" si="28"/>
        <v>30.916666666666668</v>
      </c>
      <c r="B409">
        <f t="shared" si="30"/>
        <v>1855</v>
      </c>
      <c r="C409">
        <f t="shared" si="27"/>
        <v>-1.783100484475337E-8</v>
      </c>
      <c r="D409">
        <f t="shared" si="29"/>
        <v>-17.83100484475337</v>
      </c>
    </row>
    <row r="410" spans="1:4">
      <c r="A410">
        <f t="shared" si="28"/>
        <v>31</v>
      </c>
      <c r="B410">
        <f t="shared" si="30"/>
        <v>1860</v>
      </c>
      <c r="C410">
        <f t="shared" si="27"/>
        <v>-1.7387133069772507E-8</v>
      </c>
      <c r="D410">
        <f t="shared" si="29"/>
        <v>-17.387133069772506</v>
      </c>
    </row>
    <row r="411" spans="1:4">
      <c r="A411">
        <f t="shared" si="28"/>
        <v>31.083333333333332</v>
      </c>
      <c r="B411">
        <f t="shared" si="30"/>
        <v>1865</v>
      </c>
      <c r="C411">
        <f t="shared" si="27"/>
        <v>-1.6954310708682788E-8</v>
      </c>
      <c r="D411">
        <f t="shared" si="29"/>
        <v>-16.954310708682787</v>
      </c>
    </row>
    <row r="412" spans="1:4">
      <c r="A412">
        <f t="shared" si="28"/>
        <v>31.166666666666668</v>
      </c>
      <c r="B412">
        <f t="shared" si="30"/>
        <v>1870</v>
      </c>
      <c r="C412">
        <f t="shared" si="27"/>
        <v>-1.6532262705591448E-8</v>
      </c>
      <c r="D412">
        <f t="shared" si="29"/>
        <v>-16.53226270559145</v>
      </c>
    </row>
    <row r="413" spans="1:4">
      <c r="A413">
        <f t="shared" si="28"/>
        <v>31.25</v>
      </c>
      <c r="B413">
        <f t="shared" si="30"/>
        <v>1875</v>
      </c>
      <c r="C413">
        <f t="shared" si="27"/>
        <v>-1.6120720851642596E-8</v>
      </c>
      <c r="D413">
        <f t="shared" si="29"/>
        <v>-16.120720851642595</v>
      </c>
    </row>
    <row r="414" spans="1:4">
      <c r="A414">
        <f t="shared" si="28"/>
        <v>31.333333333333332</v>
      </c>
      <c r="B414">
        <f t="shared" si="30"/>
        <v>1880</v>
      </c>
      <c r="C414">
        <f t="shared" si="27"/>
        <v>-1.5719423614572129E-8</v>
      </c>
      <c r="D414">
        <f t="shared" si="29"/>
        <v>-15.719423614572129</v>
      </c>
    </row>
    <row r="415" spans="1:4">
      <c r="A415">
        <f t="shared" si="28"/>
        <v>31.416666666666668</v>
      </c>
      <c r="B415">
        <f t="shared" si="30"/>
        <v>1885</v>
      </c>
      <c r="C415">
        <f t="shared" si="27"/>
        <v>-1.5328115972505662E-8</v>
      </c>
      <c r="D415">
        <f t="shared" si="29"/>
        <v>-15.328115972505662</v>
      </c>
    </row>
    <row r="416" spans="1:4">
      <c r="A416">
        <f t="shared" si="28"/>
        <v>31.5</v>
      </c>
      <c r="B416">
        <f t="shared" si="30"/>
        <v>1890</v>
      </c>
      <c r="C416">
        <f t="shared" ref="C416:C479" si="31">$I$36*EXP(-$I$32*(B416-1560))+(1/$I$32)*($I$33+$I$34*((B416-1560)-1/$I$32))</f>
        <v>-1.4946549251893695E-8</v>
      </c>
      <c r="D416">
        <f t="shared" si="29"/>
        <v>-14.946549251893694</v>
      </c>
    </row>
    <row r="417" spans="1:4">
      <c r="A417">
        <f t="shared" si="28"/>
        <v>31.583333333333332</v>
      </c>
      <c r="B417">
        <f t="shared" si="30"/>
        <v>1895</v>
      </c>
      <c r="C417">
        <f t="shared" si="31"/>
        <v>-1.457448096948116E-8</v>
      </c>
      <c r="D417">
        <f t="shared" si="29"/>
        <v>-14.57448096948116</v>
      </c>
    </row>
    <row r="418" spans="1:4">
      <c r="A418">
        <f t="shared" si="28"/>
        <v>31.666666666666668</v>
      </c>
      <c r="B418">
        <f t="shared" si="30"/>
        <v>1900</v>
      </c>
      <c r="C418">
        <f t="shared" si="31"/>
        <v>-1.4211674678210823E-8</v>
      </c>
      <c r="D418">
        <f t="shared" si="29"/>
        <v>-14.211674678210823</v>
      </c>
    </row>
    <row r="419" spans="1:4">
      <c r="A419">
        <f t="shared" si="28"/>
        <v>31.75</v>
      </c>
      <c r="B419">
        <f t="shared" si="30"/>
        <v>1905</v>
      </c>
      <c r="C419">
        <f t="shared" si="31"/>
        <v>-1.3857899816962654E-8</v>
      </c>
      <c r="D419">
        <f t="shared" si="29"/>
        <v>-13.857899816962654</v>
      </c>
    </row>
    <row r="420" spans="1:4">
      <c r="A420">
        <f t="shared" si="28"/>
        <v>31.833333333333332</v>
      </c>
      <c r="B420">
        <f t="shared" si="30"/>
        <v>1910</v>
      </c>
      <c r="C420">
        <f t="shared" si="31"/>
        <v>-1.3512931564033702E-8</v>
      </c>
      <c r="D420">
        <f t="shared" si="29"/>
        <v>-13.512931564033702</v>
      </c>
    </row>
    <row r="421" spans="1:4">
      <c r="A421">
        <f t="shared" si="28"/>
        <v>31.916666666666668</v>
      </c>
      <c r="B421">
        <f t="shared" si="30"/>
        <v>1915</v>
      </c>
      <c r="C421">
        <f t="shared" si="31"/>
        <v>-1.3176550694265309E-8</v>
      </c>
      <c r="D421">
        <f t="shared" si="29"/>
        <v>-13.176550694265309</v>
      </c>
    </row>
    <row r="422" spans="1:4">
      <c r="A422">
        <f t="shared" si="28"/>
        <v>32</v>
      </c>
      <c r="B422">
        <f t="shared" si="30"/>
        <v>1920</v>
      </c>
      <c r="C422">
        <f t="shared" si="31"/>
        <v>-1.2848543439726886E-8</v>
      </c>
      <c r="D422">
        <f t="shared" si="29"/>
        <v>-12.848543439726885</v>
      </c>
    </row>
    <row r="423" spans="1:4">
      <c r="A423">
        <f t="shared" ref="A423:A486" si="32">B423/60</f>
        <v>32.083333333333336</v>
      </c>
      <c r="B423">
        <f t="shared" si="30"/>
        <v>1925</v>
      </c>
      <c r="C423">
        <f t="shared" si="31"/>
        <v>-1.252870135386775E-8</v>
      </c>
      <c r="D423">
        <f t="shared" ref="D423:D486" si="33">C423*10^9</f>
        <v>-12.528701353867751</v>
      </c>
    </row>
    <row r="424" spans="1:4">
      <c r="A424">
        <f t="shared" si="32"/>
        <v>32.166666666666664</v>
      </c>
      <c r="B424">
        <f t="shared" si="30"/>
        <v>1930</v>
      </c>
      <c r="C424">
        <f t="shared" si="31"/>
        <v>-1.2216821179050639E-8</v>
      </c>
      <c r="D424">
        <f t="shared" si="33"/>
        <v>-12.216821179050639</v>
      </c>
    </row>
    <row r="425" spans="1:4">
      <c r="A425">
        <f t="shared" si="32"/>
        <v>32.25</v>
      </c>
      <c r="B425">
        <f t="shared" si="30"/>
        <v>1935</v>
      </c>
      <c r="C425">
        <f t="shared" si="31"/>
        <v>-1.1912704717382769E-8</v>
      </c>
      <c r="D425">
        <f t="shared" si="33"/>
        <v>-11.91270471738277</v>
      </c>
    </row>
    <row r="426" spans="1:4">
      <c r="A426">
        <f t="shared" si="32"/>
        <v>32.333333333333336</v>
      </c>
      <c r="B426">
        <f t="shared" ref="B426:B489" si="34">B425+$J$31/372</f>
        <v>1940</v>
      </c>
      <c r="C426">
        <f t="shared" si="31"/>
        <v>-1.1616158704762318E-8</v>
      </c>
      <c r="D426">
        <f t="shared" si="33"/>
        <v>-11.616158704762318</v>
      </c>
    </row>
    <row r="427" spans="1:4">
      <c r="A427">
        <f t="shared" si="32"/>
        <v>32.416666666666664</v>
      </c>
      <c r="B427">
        <f t="shared" si="34"/>
        <v>1945</v>
      </c>
      <c r="C427">
        <f t="shared" si="31"/>
        <v>-1.1326994688060286E-8</v>
      </c>
      <c r="D427">
        <f t="shared" si="33"/>
        <v>-11.326994688060285</v>
      </c>
    </row>
    <row r="428" spans="1:4">
      <c r="A428">
        <f t="shared" si="32"/>
        <v>32.5</v>
      </c>
      <c r="B428">
        <f t="shared" si="34"/>
        <v>1950</v>
      </c>
      <c r="C428">
        <f t="shared" si="31"/>
        <v>-1.1045028905359737E-8</v>
      </c>
      <c r="D428">
        <f t="shared" si="33"/>
        <v>-11.045028905359736</v>
      </c>
    </row>
    <row r="429" spans="1:4">
      <c r="A429">
        <f t="shared" si="32"/>
        <v>32.583333333333336</v>
      </c>
      <c r="B429">
        <f t="shared" si="34"/>
        <v>1955</v>
      </c>
      <c r="C429">
        <f t="shared" si="31"/>
        <v>-1.0770082169176246E-8</v>
      </c>
      <c r="D429">
        <f t="shared" si="33"/>
        <v>-10.770082169176245</v>
      </c>
    </row>
    <row r="430" spans="1:4">
      <c r="A430">
        <f t="shared" si="32"/>
        <v>32.666666666666664</v>
      </c>
      <c r="B430">
        <f t="shared" si="34"/>
        <v>1960</v>
      </c>
      <c r="C430">
        <f t="shared" si="31"/>
        <v>-1.0501979752585369E-8</v>
      </c>
      <c r="D430">
        <f t="shared" si="33"/>
        <v>-10.501979752585369</v>
      </c>
    </row>
    <row r="431" spans="1:4">
      <c r="A431">
        <f t="shared" si="32"/>
        <v>32.75</v>
      </c>
      <c r="B431">
        <f t="shared" si="34"/>
        <v>1965</v>
      </c>
      <c r="C431">
        <f t="shared" si="31"/>
        <v>-1.024055127818479E-8</v>
      </c>
      <c r="D431">
        <f t="shared" si="33"/>
        <v>-10.240551278184791</v>
      </c>
    </row>
    <row r="432" spans="1:4">
      <c r="A432">
        <f t="shared" si="32"/>
        <v>32.833333333333336</v>
      </c>
      <c r="B432">
        <f t="shared" si="34"/>
        <v>1970</v>
      </c>
      <c r="C432">
        <f t="shared" si="31"/>
        <v>-9.9856306098205601E-9</v>
      </c>
      <c r="D432">
        <f t="shared" si="33"/>
        <v>-9.9856306098205607</v>
      </c>
    </row>
    <row r="433" spans="1:4">
      <c r="A433">
        <f t="shared" si="32"/>
        <v>32.916666666666664</v>
      </c>
      <c r="B433">
        <f t="shared" si="34"/>
        <v>1975</v>
      </c>
      <c r="C433">
        <f t="shared" si="31"/>
        <v>-9.7370557470085776E-9</v>
      </c>
      <c r="D433">
        <f t="shared" si="33"/>
        <v>-9.7370557470085775</v>
      </c>
    </row>
    <row r="434" spans="1:4">
      <c r="A434">
        <f t="shared" si="32"/>
        <v>33</v>
      </c>
      <c r="B434">
        <f t="shared" si="34"/>
        <v>1980</v>
      </c>
      <c r="C434">
        <f t="shared" si="31"/>
        <v>-9.4946687219843566E-9</v>
      </c>
      <c r="D434">
        <f t="shared" si="33"/>
        <v>-9.4946687219843557</v>
      </c>
    </row>
    <row r="435" spans="1:4">
      <c r="A435">
        <f t="shared" si="32"/>
        <v>33.083333333333336</v>
      </c>
      <c r="B435">
        <f t="shared" si="34"/>
        <v>1985</v>
      </c>
      <c r="C435">
        <f t="shared" si="31"/>
        <v>-9.2583154993154391E-9</v>
      </c>
      <c r="D435">
        <f t="shared" si="33"/>
        <v>-9.2583154993154384</v>
      </c>
    </row>
    <row r="436" spans="1:4">
      <c r="A436">
        <f t="shared" si="32"/>
        <v>33.166666666666664</v>
      </c>
      <c r="B436">
        <f t="shared" si="34"/>
        <v>1990</v>
      </c>
      <c r="C436">
        <f t="shared" si="31"/>
        <v>-9.0278458780129011E-9</v>
      </c>
      <c r="D436">
        <f t="shared" si="33"/>
        <v>-9.0278458780129007</v>
      </c>
    </row>
    <row r="437" spans="1:4">
      <c r="A437">
        <f t="shared" si="32"/>
        <v>33.25</v>
      </c>
      <c r="B437">
        <f t="shared" si="34"/>
        <v>1995</v>
      </c>
      <c r="C437">
        <f t="shared" si="31"/>
        <v>-8.8031133960795403E-9</v>
      </c>
      <c r="D437">
        <f t="shared" si="33"/>
        <v>-8.8031133960795405</v>
      </c>
    </row>
    <row r="438" spans="1:4">
      <c r="A438">
        <f t="shared" si="32"/>
        <v>33.333333333333336</v>
      </c>
      <c r="B438">
        <f t="shared" si="34"/>
        <v>2000</v>
      </c>
      <c r="C438">
        <f t="shared" si="31"/>
        <v>-8.5839752374341857E-9</v>
      </c>
      <c r="D438">
        <f t="shared" si="33"/>
        <v>-8.5839752374341849</v>
      </c>
    </row>
    <row r="439" spans="1:4">
      <c r="A439">
        <f t="shared" si="32"/>
        <v>33.416666666666664</v>
      </c>
      <c r="B439">
        <f t="shared" si="34"/>
        <v>2005</v>
      </c>
      <c r="C439">
        <f t="shared" si="31"/>
        <v>-8.3702921411529984E-9</v>
      </c>
      <c r="D439">
        <f t="shared" si="33"/>
        <v>-8.3702921411529978</v>
      </c>
    </row>
    <row r="440" spans="1:4">
      <c r="A440">
        <f t="shared" si="32"/>
        <v>33.5</v>
      </c>
      <c r="B440">
        <f t="shared" si="34"/>
        <v>2010</v>
      </c>
      <c r="C440">
        <f t="shared" si="31"/>
        <v>-8.1619283129700274E-9</v>
      </c>
      <c r="D440">
        <f t="shared" si="33"/>
        <v>-8.1619283129700282</v>
      </c>
    </row>
    <row r="441" spans="1:4">
      <c r="A441">
        <f t="shared" si="32"/>
        <v>33.583333333333336</v>
      </c>
      <c r="B441">
        <f t="shared" si="34"/>
        <v>2015</v>
      </c>
      <c r="C441">
        <f t="shared" si="31"/>
        <v>-7.9587513389807809E-9</v>
      </c>
      <c r="D441">
        <f t="shared" si="33"/>
        <v>-7.9587513389807807</v>
      </c>
    </row>
    <row r="442" spans="1:4">
      <c r="A442">
        <f t="shared" si="32"/>
        <v>33.666666666666664</v>
      </c>
      <c r="B442">
        <f t="shared" si="34"/>
        <v>2020</v>
      </c>
      <c r="C442">
        <f t="shared" si="31"/>
        <v>-7.7606321014940496E-9</v>
      </c>
      <c r="D442">
        <f t="shared" si="33"/>
        <v>-7.7606321014940498</v>
      </c>
    </row>
    <row r="443" spans="1:4">
      <c r="A443">
        <f t="shared" si="32"/>
        <v>33.75</v>
      </c>
      <c r="B443">
        <f t="shared" si="34"/>
        <v>2025</v>
      </c>
      <c r="C443">
        <f t="shared" si="31"/>
        <v>-7.5674446969784154E-9</v>
      </c>
      <c r="D443">
        <f t="shared" si="33"/>
        <v>-7.5674446969784155</v>
      </c>
    </row>
    <row r="444" spans="1:4">
      <c r="A444">
        <f t="shared" si="32"/>
        <v>33.833333333333336</v>
      </c>
      <c r="B444">
        <f t="shared" si="34"/>
        <v>2030</v>
      </c>
      <c r="C444">
        <f t="shared" si="31"/>
        <v>-7.3790663560513356E-9</v>
      </c>
      <c r="D444">
        <f t="shared" si="33"/>
        <v>-7.3790663560513359</v>
      </c>
    </row>
    <row r="445" spans="1:4">
      <c r="A445">
        <f t="shared" si="32"/>
        <v>33.916666666666664</v>
      </c>
      <c r="B445">
        <f t="shared" si="34"/>
        <v>2035</v>
      </c>
      <c r="C445">
        <f t="shared" si="31"/>
        <v>-7.1953773654599961E-9</v>
      </c>
      <c r="D445">
        <f t="shared" si="33"/>
        <v>-7.1953773654599962</v>
      </c>
    </row>
    <row r="446" spans="1:4">
      <c r="A446">
        <f t="shared" si="32"/>
        <v>34</v>
      </c>
      <c r="B446">
        <f t="shared" si="34"/>
        <v>2040</v>
      </c>
      <c r="C446">
        <f t="shared" si="31"/>
        <v>-7.0162609920042599E-9</v>
      </c>
      <c r="D446">
        <f t="shared" si="33"/>
        <v>-7.01626099200426</v>
      </c>
    </row>
    <row r="447" spans="1:4">
      <c r="A447">
        <f t="shared" si="32"/>
        <v>34.083333333333336</v>
      </c>
      <c r="B447">
        <f t="shared" si="34"/>
        <v>2045</v>
      </c>
      <c r="C447">
        <f t="shared" si="31"/>
        <v>-6.8416034083534814E-9</v>
      </c>
      <c r="D447">
        <f t="shared" si="33"/>
        <v>-6.8416034083534818</v>
      </c>
    </row>
    <row r="448" spans="1:4">
      <c r="A448">
        <f t="shared" si="32"/>
        <v>34.166666666666664</v>
      </c>
      <c r="B448">
        <f t="shared" si="34"/>
        <v>2050</v>
      </c>
      <c r="C448">
        <f t="shared" si="31"/>
        <v>-6.6712936207099365E-9</v>
      </c>
      <c r="D448">
        <f t="shared" si="33"/>
        <v>-6.6712936207099363</v>
      </c>
    </row>
    <row r="449" spans="1:4">
      <c r="A449">
        <f t="shared" si="32"/>
        <v>34.25</v>
      </c>
      <c r="B449">
        <f t="shared" si="34"/>
        <v>2055</v>
      </c>
      <c r="C449">
        <f t="shared" si="31"/>
        <v>-6.5052233982729572E-9</v>
      </c>
      <c r="D449">
        <f t="shared" si="33"/>
        <v>-6.5052233982729568</v>
      </c>
    </row>
    <row r="450" spans="1:4">
      <c r="A450">
        <f t="shared" si="32"/>
        <v>34.333333333333336</v>
      </c>
      <c r="B450">
        <f t="shared" si="34"/>
        <v>2060</v>
      </c>
      <c r="C450">
        <f t="shared" si="31"/>
        <v>-6.3432872044589533E-9</v>
      </c>
      <c r="D450">
        <f t="shared" si="33"/>
        <v>-6.343287204458953</v>
      </c>
    </row>
    <row r="451" spans="1:4">
      <c r="A451">
        <f t="shared" si="32"/>
        <v>34.416666666666664</v>
      </c>
      <c r="B451">
        <f t="shared" si="34"/>
        <v>2065</v>
      </c>
      <c r="C451">
        <f t="shared" si="31"/>
        <v>-6.1853821298335541E-9</v>
      </c>
      <c r="D451">
        <f t="shared" si="33"/>
        <v>-6.1853821298335543</v>
      </c>
    </row>
    <row r="452" spans="1:4">
      <c r="A452">
        <f t="shared" si="32"/>
        <v>34.5</v>
      </c>
      <c r="B452">
        <f t="shared" si="34"/>
        <v>2070</v>
      </c>
      <c r="C452">
        <f t="shared" si="31"/>
        <v>-6.031407826713336E-9</v>
      </c>
      <c r="D452">
        <f t="shared" si="33"/>
        <v>-6.0314078267133358</v>
      </c>
    </row>
    <row r="453" spans="1:4">
      <c r="A453">
        <f t="shared" si="32"/>
        <v>34.583333333333336</v>
      </c>
      <c r="B453">
        <f t="shared" si="34"/>
        <v>2075</v>
      </c>
      <c r="C453">
        <f t="shared" si="31"/>
        <v>-5.8812664453954764E-9</v>
      </c>
      <c r="D453">
        <f t="shared" si="33"/>
        <v>-5.8812664453954762</v>
      </c>
    </row>
    <row r="454" spans="1:4">
      <c r="A454">
        <f t="shared" si="32"/>
        <v>34.666666666666664</v>
      </c>
      <c r="B454">
        <f t="shared" si="34"/>
        <v>2080</v>
      </c>
      <c r="C454">
        <f t="shared" si="31"/>
        <v>-5.7348625719748932E-9</v>
      </c>
      <c r="D454">
        <f t="shared" si="33"/>
        <v>-5.7348625719748929</v>
      </c>
    </row>
    <row r="455" spans="1:4">
      <c r="A455">
        <f t="shared" si="32"/>
        <v>34.75</v>
      </c>
      <c r="B455">
        <f t="shared" si="34"/>
        <v>2085</v>
      </c>
      <c r="C455">
        <f t="shared" si="31"/>
        <v>-5.5921031677093028E-9</v>
      </c>
      <c r="D455">
        <f t="shared" si="33"/>
        <v>-5.5921031677093032</v>
      </c>
    </row>
    <row r="456" spans="1:4">
      <c r="A456">
        <f t="shared" si="32"/>
        <v>34.833333333333336</v>
      </c>
      <c r="B456">
        <f t="shared" si="34"/>
        <v>2090</v>
      </c>
      <c r="C456">
        <f t="shared" si="31"/>
        <v>-5.4528975098936936E-9</v>
      </c>
      <c r="D456">
        <f t="shared" si="33"/>
        <v>-5.4528975098936936</v>
      </c>
    </row>
    <row r="457" spans="1:4">
      <c r="A457">
        <f t="shared" si="32"/>
        <v>34.916666666666664</v>
      </c>
      <c r="B457">
        <f t="shared" si="34"/>
        <v>2095</v>
      </c>
      <c r="C457">
        <f t="shared" si="31"/>
        <v>-5.3171571342065969E-9</v>
      </c>
      <c r="D457">
        <f t="shared" si="33"/>
        <v>-5.3171571342065969</v>
      </c>
    </row>
    <row r="458" spans="1:4">
      <c r="A458">
        <f t="shared" si="32"/>
        <v>35</v>
      </c>
      <c r="B458">
        <f t="shared" si="34"/>
        <v>2100</v>
      </c>
      <c r="C458">
        <f t="shared" si="31"/>
        <v>-5.1847957784915869E-9</v>
      </c>
      <c r="D458">
        <f t="shared" si="33"/>
        <v>-5.184795778491587</v>
      </c>
    </row>
    <row r="459" spans="1:4">
      <c r="A459">
        <f t="shared" si="32"/>
        <v>35.083333333333336</v>
      </c>
      <c r="B459">
        <f t="shared" si="34"/>
        <v>2105</v>
      </c>
      <c r="C459">
        <f t="shared" si="31"/>
        <v>-5.0557293279382134E-9</v>
      </c>
      <c r="D459">
        <f t="shared" si="33"/>
        <v>-5.0557293279382138</v>
      </c>
    </row>
    <row r="460" spans="1:4">
      <c r="A460">
        <f t="shared" si="32"/>
        <v>35.166666666666664</v>
      </c>
      <c r="B460">
        <f t="shared" si="34"/>
        <v>2110</v>
      </c>
      <c r="C460">
        <f t="shared" si="31"/>
        <v>-4.9298757616275598E-9</v>
      </c>
      <c r="D460">
        <f t="shared" si="33"/>
        <v>-4.9298757616275601</v>
      </c>
    </row>
    <row r="461" spans="1:4">
      <c r="A461">
        <f t="shared" si="32"/>
        <v>35.25</v>
      </c>
      <c r="B461">
        <f t="shared" si="34"/>
        <v>2115</v>
      </c>
      <c r="C461">
        <f t="shared" si="31"/>
        <v>-4.8071551004084803E-9</v>
      </c>
      <c r="D461">
        <f t="shared" si="33"/>
        <v>-4.8071551004084805</v>
      </c>
    </row>
    <row r="462" spans="1:4">
      <c r="A462">
        <f t="shared" si="32"/>
        <v>35.333333333333336</v>
      </c>
      <c r="B462">
        <f t="shared" si="34"/>
        <v>2120</v>
      </c>
      <c r="C462">
        <f t="shared" si="31"/>
        <v>-4.6874893560713358E-9</v>
      </c>
      <c r="D462">
        <f t="shared" si="33"/>
        <v>-4.6874893560713362</v>
      </c>
    </row>
    <row r="463" spans="1:4">
      <c r="A463">
        <f t="shared" si="32"/>
        <v>35.416666666666664</v>
      </c>
      <c r="B463">
        <f t="shared" si="34"/>
        <v>2125</v>
      </c>
      <c r="C463">
        <f t="shared" si="31"/>
        <v>-4.57080248178699E-9</v>
      </c>
      <c r="D463">
        <f t="shared" si="33"/>
        <v>-4.5708024817869903</v>
      </c>
    </row>
    <row r="464" spans="1:4">
      <c r="A464">
        <f t="shared" si="32"/>
        <v>35.5</v>
      </c>
      <c r="B464">
        <f t="shared" si="34"/>
        <v>2130</v>
      </c>
      <c r="C464">
        <f t="shared" si="31"/>
        <v>-4.4570203237795191E-9</v>
      </c>
      <c r="D464">
        <f t="shared" si="33"/>
        <v>-4.4570203237795187</v>
      </c>
    </row>
    <row r="465" spans="1:4">
      <c r="A465">
        <f t="shared" si="32"/>
        <v>35.583333333333336</v>
      </c>
      <c r="B465">
        <f t="shared" si="34"/>
        <v>2135</v>
      </c>
      <c r="C465">
        <f t="shared" si="31"/>
        <v>-4.3460705742019496E-9</v>
      </c>
      <c r="D465">
        <f t="shared" si="33"/>
        <v>-4.3460705742019492</v>
      </c>
    </row>
    <row r="466" spans="1:4">
      <c r="A466">
        <f t="shared" si="32"/>
        <v>35.666666666666664</v>
      </c>
      <c r="B466">
        <f t="shared" si="34"/>
        <v>2140</v>
      </c>
      <c r="C466">
        <f t="shared" si="31"/>
        <v>-4.2378827251850882E-9</v>
      </c>
      <c r="D466">
        <f t="shared" si="33"/>
        <v>-4.2378827251850879</v>
      </c>
    </row>
    <row r="467" spans="1:4">
      <c r="A467">
        <f t="shared" si="32"/>
        <v>35.75</v>
      </c>
      <c r="B467">
        <f t="shared" si="34"/>
        <v>2145</v>
      </c>
      <c r="C467">
        <f t="shared" si="31"/>
        <v>-4.132388024030198E-9</v>
      </c>
      <c r="D467">
        <f t="shared" si="33"/>
        <v>-4.132388024030198</v>
      </c>
    </row>
    <row r="468" spans="1:4">
      <c r="A468">
        <f t="shared" si="32"/>
        <v>35.833333333333336</v>
      </c>
      <c r="B468">
        <f t="shared" si="34"/>
        <v>2150</v>
      </c>
      <c r="C468">
        <f t="shared" si="31"/>
        <v>-4.0295194295171032E-9</v>
      </c>
      <c r="D468">
        <f t="shared" si="33"/>
        <v>-4.0295194295171033</v>
      </c>
    </row>
    <row r="469" spans="1:4">
      <c r="A469">
        <f t="shared" si="32"/>
        <v>35.916666666666664</v>
      </c>
      <c r="B469">
        <f t="shared" si="34"/>
        <v>2155</v>
      </c>
      <c r="C469">
        <f t="shared" si="31"/>
        <v>-3.92921156929991E-9</v>
      </c>
      <c r="D469">
        <f t="shared" si="33"/>
        <v>-3.9292115692999099</v>
      </c>
    </row>
    <row r="470" spans="1:4">
      <c r="A470">
        <f t="shared" si="32"/>
        <v>36</v>
      </c>
      <c r="B470">
        <f t="shared" si="34"/>
        <v>2160</v>
      </c>
      <c r="C470">
        <f t="shared" si="31"/>
        <v>-3.8314006983632851E-9</v>
      </c>
      <c r="D470">
        <f t="shared" si="33"/>
        <v>-3.8314006983632849</v>
      </c>
    </row>
    <row r="471" spans="1:4">
      <c r="A471">
        <f t="shared" si="32"/>
        <v>36.083333333333336</v>
      </c>
      <c r="B471">
        <f t="shared" si="34"/>
        <v>2165</v>
      </c>
      <c r="C471">
        <f t="shared" si="31"/>
        <v>-3.7360246585129085E-9</v>
      </c>
      <c r="D471">
        <f t="shared" si="33"/>
        <v>-3.7360246585129087</v>
      </c>
    </row>
    <row r="472" spans="1:4">
      <c r="A472">
        <f t="shared" si="32"/>
        <v>36.166666666666664</v>
      </c>
      <c r="B472">
        <f t="shared" si="34"/>
        <v>2170</v>
      </c>
      <c r="C472">
        <f t="shared" si="31"/>
        <v>-3.64302283887433E-9</v>
      </c>
      <c r="D472">
        <f t="shared" si="33"/>
        <v>-3.6430228388743298</v>
      </c>
    </row>
    <row r="473" spans="1:4">
      <c r="A473">
        <f t="shared" si="32"/>
        <v>36.25</v>
      </c>
      <c r="B473">
        <f t="shared" si="34"/>
        <v>2175</v>
      </c>
      <c r="C473">
        <f t="shared" si="31"/>
        <v>-3.5523361373751271E-9</v>
      </c>
      <c r="D473">
        <f t="shared" si="33"/>
        <v>-3.5523361373751272</v>
      </c>
    </row>
    <row r="474" spans="1:4">
      <c r="A474">
        <f t="shared" si="32"/>
        <v>36.333333333333336</v>
      </c>
      <c r="B474">
        <f t="shared" si="34"/>
        <v>2180</v>
      </c>
      <c r="C474">
        <f t="shared" si="31"/>
        <v>-3.4639069231859261E-9</v>
      </c>
      <c r="D474">
        <f t="shared" si="33"/>
        <v>-3.4639069231859261</v>
      </c>
    </row>
    <row r="475" spans="1:4">
      <c r="A475">
        <f t="shared" si="32"/>
        <v>36.416666666666664</v>
      </c>
      <c r="B475">
        <f t="shared" si="34"/>
        <v>2185</v>
      </c>
      <c r="C475">
        <f t="shared" si="31"/>
        <v>-3.3776790000963632E-9</v>
      </c>
      <c r="D475">
        <f t="shared" si="33"/>
        <v>-3.377679000096363</v>
      </c>
    </row>
    <row r="476" spans="1:4">
      <c r="A476">
        <f t="shared" si="32"/>
        <v>36.5</v>
      </c>
      <c r="B476">
        <f t="shared" si="34"/>
        <v>2190</v>
      </c>
      <c r="C476">
        <f t="shared" si="31"/>
        <v>-3.2935975708027407E-9</v>
      </c>
      <c r="D476">
        <f t="shared" si="33"/>
        <v>-3.2935975708027407</v>
      </c>
    </row>
    <row r="477" spans="1:4">
      <c r="A477">
        <f t="shared" si="32"/>
        <v>36.583333333333336</v>
      </c>
      <c r="B477">
        <f t="shared" si="34"/>
        <v>2195</v>
      </c>
      <c r="C477">
        <f t="shared" si="31"/>
        <v>-3.211609202084697E-9</v>
      </c>
      <c r="D477">
        <f t="shared" si="33"/>
        <v>-3.2116092020846971</v>
      </c>
    </row>
    <row r="478" spans="1:4">
      <c r="A478">
        <f t="shared" si="32"/>
        <v>36.666666666666664</v>
      </c>
      <c r="B478">
        <f t="shared" si="34"/>
        <v>2200</v>
      </c>
      <c r="C478">
        <f t="shared" si="31"/>
        <v>-3.1316617908487186E-9</v>
      </c>
      <c r="D478">
        <f t="shared" si="33"/>
        <v>-3.1316617908487188</v>
      </c>
    </row>
    <row r="479" spans="1:4">
      <c r="A479">
        <f t="shared" si="32"/>
        <v>36.75</v>
      </c>
      <c r="B479">
        <f t="shared" si="34"/>
        <v>2205</v>
      </c>
      <c r="C479">
        <f t="shared" si="31"/>
        <v>-3.0537045310169607E-9</v>
      </c>
      <c r="D479">
        <f t="shared" si="33"/>
        <v>-3.0537045310169608</v>
      </c>
    </row>
    <row r="480" spans="1:4">
      <c r="A480">
        <f t="shared" si="32"/>
        <v>36.833333333333336</v>
      </c>
      <c r="B480">
        <f t="shared" si="34"/>
        <v>2210</v>
      </c>
      <c r="C480">
        <f t="shared" ref="C480:C518" si="35">$I$36*EXP(-$I$32*(B480-1560))+(1/$I$32)*($I$33+$I$34*((B480-1560)-1/$I$32))</f>
        <v>-2.9776878812402977E-9</v>
      </c>
      <c r="D480">
        <f t="shared" si="33"/>
        <v>-2.9776878812402976</v>
      </c>
    </row>
    <row r="481" spans="1:4">
      <c r="A481">
        <f t="shared" si="32"/>
        <v>36.916666666666664</v>
      </c>
      <c r="B481">
        <f t="shared" si="34"/>
        <v>2215</v>
      </c>
      <c r="C481">
        <f t="shared" si="35"/>
        <v>-2.9035635334151075E-9</v>
      </c>
      <c r="D481">
        <f t="shared" si="33"/>
        <v>-2.9035635334151073</v>
      </c>
    </row>
    <row r="482" spans="1:4">
      <c r="A482">
        <f t="shared" si="32"/>
        <v>37</v>
      </c>
      <c r="B482">
        <f t="shared" si="34"/>
        <v>2220</v>
      </c>
      <c r="C482">
        <f t="shared" si="35"/>
        <v>-2.8312843819837808E-9</v>
      </c>
      <c r="D482">
        <f t="shared" si="33"/>
        <v>-2.8312843819837807</v>
      </c>
    </row>
    <row r="483" spans="1:4">
      <c r="A483">
        <f t="shared" si="32"/>
        <v>37.083333333333336</v>
      </c>
      <c r="B483">
        <f t="shared" si="34"/>
        <v>2225</v>
      </c>
      <c r="C483">
        <f t="shared" si="35"/>
        <v>-2.7608044939994234E-9</v>
      </c>
      <c r="D483">
        <f t="shared" si="33"/>
        <v>-2.7608044939994234</v>
      </c>
    </row>
    <row r="484" spans="1:4">
      <c r="A484">
        <f t="shared" si="32"/>
        <v>37.166666666666664</v>
      </c>
      <c r="B484">
        <f t="shared" si="34"/>
        <v>2230</v>
      </c>
      <c r="C484">
        <f t="shared" si="35"/>
        <v>-2.6920790799357704E-9</v>
      </c>
      <c r="D484">
        <f t="shared" si="33"/>
        <v>-2.6920790799357706</v>
      </c>
    </row>
    <row r="485" spans="1:4">
      <c r="A485">
        <f t="shared" si="32"/>
        <v>37.25</v>
      </c>
      <c r="B485">
        <f t="shared" si="34"/>
        <v>2235</v>
      </c>
      <c r="C485">
        <f t="shared" si="35"/>
        <v>-2.6250644652237159E-9</v>
      </c>
      <c r="D485">
        <f t="shared" si="33"/>
        <v>-2.6250644652237161</v>
      </c>
    </row>
    <row r="486" spans="1:4">
      <c r="A486">
        <f t="shared" si="32"/>
        <v>37.333333333333336</v>
      </c>
      <c r="B486">
        <f t="shared" si="34"/>
        <v>2240</v>
      </c>
      <c r="C486">
        <f t="shared" si="35"/>
        <v>-2.5597180624963955E-9</v>
      </c>
      <c r="D486">
        <f t="shared" si="33"/>
        <v>-2.5597180624963953</v>
      </c>
    </row>
    <row r="487" spans="1:4">
      <c r="A487">
        <f t="shared" ref="A487:A518" si="36">B487/60</f>
        <v>37.416666666666664</v>
      </c>
      <c r="B487">
        <f t="shared" si="34"/>
        <v>2245</v>
      </c>
      <c r="C487">
        <f t="shared" si="35"/>
        <v>-2.4959983445251913E-9</v>
      </c>
      <c r="D487">
        <f t="shared" ref="D487:D518" si="37">C487*10^9</f>
        <v>-2.4959983445251912</v>
      </c>
    </row>
    <row r="488" spans="1:4">
      <c r="A488">
        <f t="shared" si="36"/>
        <v>37.5</v>
      </c>
      <c r="B488">
        <f t="shared" si="34"/>
        <v>2250</v>
      </c>
      <c r="C488">
        <f t="shared" si="35"/>
        <v>-2.4338648178294331E-9</v>
      </c>
      <c r="D488">
        <f t="shared" si="37"/>
        <v>-2.4338648178294329</v>
      </c>
    </row>
    <row r="489" spans="1:4">
      <c r="A489">
        <f t="shared" si="36"/>
        <v>37.583333333333336</v>
      </c>
      <c r="B489">
        <f t="shared" si="34"/>
        <v>2255</v>
      </c>
      <c r="C489">
        <f t="shared" si="35"/>
        <v>-2.3732779969430425E-9</v>
      </c>
      <c r="D489">
        <f t="shared" si="37"/>
        <v>-2.3732779969430426</v>
      </c>
    </row>
    <row r="490" spans="1:4">
      <c r="A490">
        <f t="shared" si="36"/>
        <v>37.666666666666664</v>
      </c>
      <c r="B490">
        <f t="shared" ref="B490:B518" si="38">B489+$J$31/372</f>
        <v>2260</v>
      </c>
      <c r="C490">
        <f t="shared" si="35"/>
        <v>-2.3141993793217754E-9</v>
      </c>
      <c r="D490">
        <f t="shared" si="37"/>
        <v>-2.3141993793217757</v>
      </c>
    </row>
    <row r="491" spans="1:4">
      <c r="A491">
        <f t="shared" si="36"/>
        <v>37.75</v>
      </c>
      <c r="B491">
        <f t="shared" si="38"/>
        <v>2265</v>
      </c>
      <c r="C491">
        <f t="shared" si="35"/>
        <v>-2.2565914208750922E-9</v>
      </c>
      <c r="D491">
        <f t="shared" si="37"/>
        <v>-2.2565914208750923</v>
      </c>
    </row>
    <row r="492" spans="1:4">
      <c r="A492">
        <f t="shared" si="36"/>
        <v>37.833333333333336</v>
      </c>
      <c r="B492">
        <f t="shared" si="38"/>
        <v>2270</v>
      </c>
      <c r="C492">
        <f t="shared" si="35"/>
        <v>-2.200417512107121E-9</v>
      </c>
      <c r="D492">
        <f t="shared" si="37"/>
        <v>-2.200417512107121</v>
      </c>
    </row>
    <row r="493" spans="1:4">
      <c r="A493">
        <f t="shared" si="36"/>
        <v>37.916666666666664</v>
      </c>
      <c r="B493">
        <f t="shared" si="38"/>
        <v>2275</v>
      </c>
      <c r="C493">
        <f t="shared" si="35"/>
        <v>-2.145641954851561E-9</v>
      </c>
      <c r="D493">
        <f t="shared" si="37"/>
        <v>-2.1456419548515608</v>
      </c>
    </row>
    <row r="494" spans="1:4">
      <c r="A494">
        <f t="shared" si="36"/>
        <v>38</v>
      </c>
      <c r="B494">
        <f t="shared" si="38"/>
        <v>2280</v>
      </c>
      <c r="C494">
        <f t="shared" si="35"/>
        <v>-2.0922299395857129E-9</v>
      </c>
      <c r="D494">
        <f t="shared" si="37"/>
        <v>-2.0922299395857129</v>
      </c>
    </row>
    <row r="495" spans="1:4">
      <c r="A495">
        <f t="shared" si="36"/>
        <v>38.083333333333336</v>
      </c>
      <c r="B495">
        <f t="shared" si="38"/>
        <v>2285</v>
      </c>
      <c r="C495">
        <f t="shared" si="35"/>
        <v>-2.040147523309253E-9</v>
      </c>
      <c r="D495">
        <f t="shared" si="37"/>
        <v>-2.040147523309253</v>
      </c>
    </row>
    <row r="496" spans="1:4">
      <c r="A496">
        <f t="shared" si="36"/>
        <v>38.166666666666664</v>
      </c>
      <c r="B496">
        <f t="shared" si="38"/>
        <v>2290</v>
      </c>
      <c r="C496">
        <f t="shared" si="35"/>
        <v>-1.9893616079736662E-9</v>
      </c>
      <c r="D496">
        <f t="shared" si="37"/>
        <v>-1.9893616079736662</v>
      </c>
    </row>
    <row r="497" spans="1:4">
      <c r="A497">
        <f t="shared" si="36"/>
        <v>38.25</v>
      </c>
      <c r="B497">
        <f t="shared" si="38"/>
        <v>2295</v>
      </c>
      <c r="C497">
        <f t="shared" si="35"/>
        <v>-1.9398399194486426E-9</v>
      </c>
      <c r="D497">
        <f t="shared" si="37"/>
        <v>-1.9398399194486426</v>
      </c>
    </row>
    <row r="498" spans="1:4">
      <c r="A498">
        <f t="shared" si="36"/>
        <v>38.333333333333336</v>
      </c>
      <c r="B498">
        <f t="shared" si="38"/>
        <v>2300</v>
      </c>
      <c r="C498">
        <f t="shared" si="35"/>
        <v>-1.8915509870120754E-9</v>
      </c>
      <c r="D498">
        <f t="shared" si="37"/>
        <v>-1.8915509870120755</v>
      </c>
    </row>
    <row r="499" spans="1:4">
      <c r="A499">
        <f t="shared" si="36"/>
        <v>38.416666666666664</v>
      </c>
      <c r="B499">
        <f t="shared" si="38"/>
        <v>2305</v>
      </c>
      <c r="C499">
        <f t="shared" si="35"/>
        <v>-1.8444641233506086E-9</v>
      </c>
      <c r="D499">
        <f t="shared" si="37"/>
        <v>-1.8444641233506087</v>
      </c>
    </row>
    <row r="500" spans="1:4">
      <c r="A500">
        <f t="shared" si="36"/>
        <v>38.5</v>
      </c>
      <c r="B500">
        <f t="shared" si="38"/>
        <v>2310</v>
      </c>
      <c r="C500">
        <f t="shared" si="35"/>
        <v>-1.7985494050580463E-9</v>
      </c>
      <c r="D500">
        <f t="shared" si="37"/>
        <v>-1.7985494050580462</v>
      </c>
    </row>
    <row r="501" spans="1:4">
      <c r="A501">
        <f t="shared" si="36"/>
        <v>38.583333333333336</v>
      </c>
      <c r="B501">
        <f t="shared" si="38"/>
        <v>2315</v>
      </c>
      <c r="C501">
        <f t="shared" si="35"/>
        <v>-1.7537776536192156E-9</v>
      </c>
      <c r="D501">
        <f t="shared" si="37"/>
        <v>-1.7537776536192156</v>
      </c>
    </row>
    <row r="502" spans="1:4">
      <c r="A502">
        <f t="shared" si="36"/>
        <v>38.666666666666664</v>
      </c>
      <c r="B502">
        <f t="shared" si="38"/>
        <v>2320</v>
      </c>
      <c r="C502">
        <f t="shared" si="35"/>
        <v>-1.7101204168671997E-9</v>
      </c>
      <c r="D502">
        <f t="shared" si="37"/>
        <v>-1.7101204168671997</v>
      </c>
    </row>
    <row r="503" spans="1:4">
      <c r="A503">
        <f t="shared" si="36"/>
        <v>38.75</v>
      </c>
      <c r="B503">
        <f t="shared" si="38"/>
        <v>2325</v>
      </c>
      <c r="C503">
        <f t="shared" si="35"/>
        <v>-1.6675499509021694E-9</v>
      </c>
      <c r="D503">
        <f t="shared" si="37"/>
        <v>-1.6675499509021694</v>
      </c>
    </row>
    <row r="504" spans="1:4">
      <c r="A504">
        <f t="shared" si="36"/>
        <v>38.833333333333336</v>
      </c>
      <c r="B504">
        <f t="shared" si="38"/>
        <v>2330</v>
      </c>
      <c r="C504">
        <f t="shared" si="35"/>
        <v>-1.6260392024603069E-9</v>
      </c>
      <c r="D504">
        <f t="shared" si="37"/>
        <v>-1.626039202460307</v>
      </c>
    </row>
    <row r="505" spans="1:4">
      <c r="A505">
        <f t="shared" si="36"/>
        <v>38.916666666666664</v>
      </c>
      <c r="B505">
        <f t="shared" si="38"/>
        <v>2335</v>
      </c>
      <c r="C505">
        <f t="shared" si="35"/>
        <v>-1.5855617917216238E-9</v>
      </c>
      <c r="D505">
        <f t="shared" si="37"/>
        <v>-1.5855617917216238</v>
      </c>
    </row>
    <row r="506" spans="1:4">
      <c r="A506">
        <f t="shared" si="36"/>
        <v>39</v>
      </c>
      <c r="B506">
        <f t="shared" si="38"/>
        <v>2340</v>
      </c>
      <c r="C506">
        <f t="shared" si="35"/>
        <v>-1.5460919955457565E-9</v>
      </c>
      <c r="D506">
        <f t="shared" si="37"/>
        <v>-1.5460919955457564</v>
      </c>
    </row>
    <row r="507" spans="1:4">
      <c r="A507">
        <f t="shared" si="36"/>
        <v>39.083333333333336</v>
      </c>
      <c r="B507">
        <f t="shared" si="38"/>
        <v>2345</v>
      </c>
      <c r="C507">
        <f t="shared" si="35"/>
        <v>-1.507604731125068E-9</v>
      </c>
      <c r="D507">
        <f t="shared" si="37"/>
        <v>-1.507604731125068</v>
      </c>
    </row>
    <row r="508" spans="1:4">
      <c r="A508">
        <f t="shared" si="36"/>
        <v>39.166666666666664</v>
      </c>
      <c r="B508">
        <f t="shared" si="38"/>
        <v>2350</v>
      </c>
      <c r="C508">
        <f t="shared" si="35"/>
        <v>-1.4700755400446824E-9</v>
      </c>
      <c r="D508">
        <f t="shared" si="37"/>
        <v>-1.4700755400446823</v>
      </c>
    </row>
    <row r="509" spans="1:4">
      <c r="A509">
        <f t="shared" si="36"/>
        <v>39.25</v>
      </c>
      <c r="B509">
        <f t="shared" si="38"/>
        <v>2355</v>
      </c>
      <c r="C509">
        <f t="shared" si="35"/>
        <v>-1.4334805727393159E-9</v>
      </c>
      <c r="D509">
        <f t="shared" si="37"/>
        <v>-1.4334805727393158</v>
      </c>
    </row>
    <row r="510" spans="1:4">
      <c r="A510">
        <f t="shared" si="36"/>
        <v>39.333333333333336</v>
      </c>
      <c r="B510">
        <f t="shared" si="38"/>
        <v>2360</v>
      </c>
      <c r="C510">
        <f t="shared" si="35"/>
        <v>-1.397796573337027E-9</v>
      </c>
      <c r="D510">
        <f t="shared" si="37"/>
        <v>-1.397796573337027</v>
      </c>
    </row>
    <row r="511" spans="1:4">
      <c r="A511">
        <f t="shared" si="36"/>
        <v>39.416666666666664</v>
      </c>
      <c r="B511">
        <f t="shared" si="38"/>
        <v>2365</v>
      </c>
      <c r="C511">
        <f t="shared" si="35"/>
        <v>-1.3630008648802577E-9</v>
      </c>
      <c r="D511">
        <f t="shared" si="37"/>
        <v>-1.3630008648802576</v>
      </c>
    </row>
    <row r="512" spans="1:4">
      <c r="A512">
        <f t="shared" si="36"/>
        <v>39.5</v>
      </c>
      <c r="B512">
        <f t="shared" si="38"/>
        <v>2370</v>
      </c>
      <c r="C512">
        <f t="shared" si="35"/>
        <v>-1.3290713349147678E-9</v>
      </c>
      <c r="D512">
        <f t="shared" si="37"/>
        <v>-1.3290713349147678</v>
      </c>
    </row>
    <row r="513" spans="1:4">
      <c r="A513">
        <f t="shared" si="36"/>
        <v>39.583333333333336</v>
      </c>
      <c r="B513">
        <f t="shared" si="38"/>
        <v>2375</v>
      </c>
      <c r="C513">
        <f t="shared" si="35"/>
        <v>-1.2959864214373104E-9</v>
      </c>
      <c r="D513">
        <f t="shared" si="37"/>
        <v>-1.2959864214373105</v>
      </c>
    </row>
    <row r="514" spans="1:4">
      <c r="A514">
        <f t="shared" si="36"/>
        <v>39.666666666666664</v>
      </c>
      <c r="B514">
        <f t="shared" si="38"/>
        <v>2380</v>
      </c>
      <c r="C514">
        <f t="shared" si="35"/>
        <v>-1.2637250991931104E-9</v>
      </c>
      <c r="D514">
        <f t="shared" si="37"/>
        <v>-1.2637250991931104</v>
      </c>
    </row>
    <row r="515" spans="1:4">
      <c r="A515">
        <f t="shared" si="36"/>
        <v>39.75</v>
      </c>
      <c r="B515">
        <f t="shared" si="38"/>
        <v>2385</v>
      </c>
      <c r="C515">
        <f t="shared" si="35"/>
        <v>-1.2322668663144532E-9</v>
      </c>
      <c r="D515">
        <f t="shared" si="37"/>
        <v>-1.2322668663144531</v>
      </c>
    </row>
    <row r="516" spans="1:4">
      <c r="A516">
        <f t="shared" si="36"/>
        <v>39.833333333333336</v>
      </c>
      <c r="B516">
        <f t="shared" si="38"/>
        <v>2390</v>
      </c>
      <c r="C516">
        <f t="shared" si="35"/>
        <v>-1.2015917312918721E-9</v>
      </c>
      <c r="D516">
        <f t="shared" si="37"/>
        <v>-1.201591731291872</v>
      </c>
    </row>
    <row r="517" spans="1:4">
      <c r="A517">
        <f t="shared" si="36"/>
        <v>39.916666666666664</v>
      </c>
      <c r="B517">
        <f t="shared" si="38"/>
        <v>2395</v>
      </c>
      <c r="C517">
        <f t="shared" si="35"/>
        <v>-1.1716802002696711E-9</v>
      </c>
      <c r="D517">
        <f t="shared" si="37"/>
        <v>-1.1716802002696711</v>
      </c>
    </row>
    <row r="518" spans="1:4">
      <c r="A518">
        <f t="shared" si="36"/>
        <v>40</v>
      </c>
      <c r="B518" s="16">
        <f t="shared" si="38"/>
        <v>2400</v>
      </c>
      <c r="C518">
        <f t="shared" si="35"/>
        <v>-1.1425132646577027E-9</v>
      </c>
      <c r="D518">
        <f t="shared" si="37"/>
        <v>-1.1425132646577028</v>
      </c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Tabelle7"/>
  <dimension ref="A1:DO518"/>
  <sheetViews>
    <sheetView topLeftCell="A7" zoomScale="139" zoomScaleNormal="139" workbookViewId="0">
      <selection activeCell="J12" sqref="J12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6" max="7" width="12.125" bestFit="1" customWidth="1"/>
    <col min="8" max="8" width="14.375" customWidth="1"/>
    <col min="9" max="9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  <c r="I7" t="s">
        <v>22</v>
      </c>
    </row>
    <row r="8" spans="1:119">
      <c r="A8" s="4"/>
      <c r="B8" s="5"/>
      <c r="C8" s="5"/>
      <c r="D8" s="5"/>
      <c r="E8" s="5"/>
      <c r="F8" s="5"/>
      <c r="G8" s="6"/>
      <c r="I8" t="s">
        <v>23</v>
      </c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470</v>
      </c>
      <c r="C11" s="13" t="s">
        <v>3</v>
      </c>
      <c r="D11">
        <v>470</v>
      </c>
      <c r="E11">
        <v>470</v>
      </c>
      <c r="F11">
        <v>470</v>
      </c>
      <c r="G11">
        <v>470</v>
      </c>
      <c r="H11">
        <v>470</v>
      </c>
      <c r="I11">
        <v>470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0.4</v>
      </c>
      <c r="C12" s="21" t="s">
        <v>30</v>
      </c>
      <c r="D12">
        <v>0.4</v>
      </c>
      <c r="E12">
        <v>0.4</v>
      </c>
      <c r="F12">
        <v>0.4</v>
      </c>
      <c r="G12">
        <v>0.4</v>
      </c>
      <c r="H12">
        <v>0.4</v>
      </c>
      <c r="I12">
        <v>0.4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 t="s">
        <v>4</v>
      </c>
      <c r="D13" s="13">
        <f>1/180</f>
        <v>5.5555555555555558E-3</v>
      </c>
      <c r="E13" s="13">
        <f t="shared" ref="E13:I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 t="s">
        <v>5</v>
      </c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 t="s">
        <v>6</v>
      </c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 ht="23.25">
      <c r="A16" t="s">
        <v>1</v>
      </c>
      <c r="B16" s="13">
        <v>0.9</v>
      </c>
      <c r="C16" s="14" t="s">
        <v>27</v>
      </c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 t="s">
        <v>5</v>
      </c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 t="s">
        <v>5</v>
      </c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 t="s">
        <v>5</v>
      </c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 ht="23.25">
      <c r="A20" s="15" t="s">
        <v>2</v>
      </c>
      <c r="B20">
        <f>1.37*10^-10</f>
        <v>1.3700000000000002E-10</v>
      </c>
      <c r="C20" s="14" t="s">
        <v>9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10</v>
      </c>
      <c r="B21" s="13">
        <v>0</v>
      </c>
      <c r="C21" s="13" t="s">
        <v>8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13">
        <v>0</v>
      </c>
      <c r="C22" s="13" t="s">
        <v>7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10</v>
      </c>
      <c r="B23" s="13">
        <v>0</v>
      </c>
      <c r="C23" s="13" t="s">
        <v>7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13">
        <v>0</v>
      </c>
      <c r="C24" s="13" t="s">
        <v>7</v>
      </c>
      <c r="I24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 s="13">
        <f>2*10^-10</f>
        <v>2.0000000000000001E-10</v>
      </c>
      <c r="C25" s="13" t="s">
        <v>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10</v>
      </c>
      <c r="B26">
        <f>2*10^-10</f>
        <v>2.0000000000000001E-10</v>
      </c>
      <c r="C26" s="13" t="s">
        <v>5</v>
      </c>
      <c r="D26">
        <f>- 1.6666666666667*10^-12</f>
        <v>-1.6666666666667001E-12</v>
      </c>
      <c r="E26">
        <v>0</v>
      </c>
      <c r="F26">
        <v>0</v>
      </c>
      <c r="G26">
        <v>0</v>
      </c>
      <c r="H26">
        <v>0</v>
      </c>
      <c r="I26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13">
        <v>0</v>
      </c>
      <c r="C27" s="13" t="s">
        <v>5</v>
      </c>
      <c r="D27">
        <v>0</v>
      </c>
      <c r="E27">
        <v>0</v>
      </c>
      <c r="F27">
        <v>0</v>
      </c>
      <c r="G27">
        <f>1*10^-5</f>
        <v>1.0000000000000001E-5</v>
      </c>
      <c r="H27">
        <v>0</v>
      </c>
      <c r="I27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10</v>
      </c>
      <c r="B28" s="13">
        <v>0</v>
      </c>
      <c r="C28" s="13" t="s">
        <v>5</v>
      </c>
      <c r="D28">
        <v>0</v>
      </c>
      <c r="E28">
        <v>0</v>
      </c>
      <c r="F28">
        <f>5.55555555555555*10^-8</f>
        <v>5.5555555555555502E-8</v>
      </c>
      <c r="G28">
        <v>0</v>
      </c>
      <c r="H28">
        <f>-5.55555555555555*10^-8</f>
        <v>-5.5555555555555502E-8</v>
      </c>
      <c r="I28" s="13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24</v>
      </c>
      <c r="B30" s="22">
        <v>0</v>
      </c>
      <c r="C30" s="11"/>
      <c r="D30" s="22">
        <v>1</v>
      </c>
      <c r="E30" s="22">
        <v>2</v>
      </c>
      <c r="F30" s="22">
        <v>3</v>
      </c>
      <c r="G30" s="22">
        <v>4</v>
      </c>
      <c r="H30" s="22">
        <v>5</v>
      </c>
      <c r="I30" s="22">
        <v>6</v>
      </c>
      <c r="J30" s="22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13</v>
      </c>
      <c r="B31">
        <v>0</v>
      </c>
      <c r="D31">
        <v>600</v>
      </c>
      <c r="E31">
        <v>720</v>
      </c>
      <c r="F31">
        <v>1020</v>
      </c>
      <c r="G31">
        <v>1200</v>
      </c>
      <c r="H31">
        <v>1380</v>
      </c>
      <c r="I31">
        <v>1560</v>
      </c>
      <c r="J31">
        <v>1860</v>
      </c>
    </row>
    <row r="32" spans="1:119">
      <c r="A32" s="10" t="s">
        <v>14</v>
      </c>
      <c r="B32">
        <f>B13*(1+B14-B12*B18*B16*B15)</f>
        <v>3.811111111111111E-3</v>
      </c>
      <c r="D32">
        <f>D13*(1+D14-D12*D18*D16*D15)</f>
        <v>3.811111111111111E-3</v>
      </c>
      <c r="E32">
        <f t="shared" ref="E32:I32" si="1">E13*(1+E14-E12*E18*E16*E15)</f>
        <v>3.811111111111111E-3</v>
      </c>
      <c r="F32">
        <f t="shared" si="1"/>
        <v>3.811111111111111E-3</v>
      </c>
      <c r="G32">
        <f t="shared" si="1"/>
        <v>3.811111111111111E-3</v>
      </c>
      <c r="H32">
        <f t="shared" si="1"/>
        <v>3.811111111111111E-3</v>
      </c>
      <c r="I32">
        <f t="shared" si="1"/>
        <v>3.811111111111111E-3</v>
      </c>
    </row>
    <row r="33" spans="1:9">
      <c r="A33" s="10" t="s">
        <v>11</v>
      </c>
      <c r="B33">
        <f>1/B11*(B20+B22*B24*B15+(1-B12)*(B25+B27)*B19*B17*B15)</f>
        <v>4.982978723404256E-13</v>
      </c>
      <c r="D33">
        <f t="shared" ref="D33:I33" si="2">1/D11*(D20+D22*D24*D15+(1-D12)*(D25+D27)*D19*D17*D15)</f>
        <v>0</v>
      </c>
      <c r="E33">
        <f t="shared" si="2"/>
        <v>0</v>
      </c>
      <c r="F33">
        <f t="shared" si="2"/>
        <v>0</v>
      </c>
      <c r="G33">
        <f t="shared" si="2"/>
        <v>1.0340425531914893E-8</v>
      </c>
      <c r="H33">
        <f t="shared" si="2"/>
        <v>0</v>
      </c>
      <c r="I33">
        <f t="shared" si="2"/>
        <v>0</v>
      </c>
    </row>
    <row r="34" spans="1:9">
      <c r="A34" s="10" t="s">
        <v>12</v>
      </c>
      <c r="B34">
        <f>1/B11*(B21+B23*B24*B15+(1-B12)*(B26+B28)*B19*B17*B15)</f>
        <v>2.0680851063829786E-13</v>
      </c>
      <c r="D34">
        <f t="shared" ref="D34:I34" si="3">1/D11*(D21+D23*D24*D15+(1-D12)*(D26+D28)*D19*D17*D15)</f>
        <v>-1.7234042553191836E-15</v>
      </c>
      <c r="E34">
        <f t="shared" si="3"/>
        <v>0</v>
      </c>
      <c r="F34">
        <f t="shared" si="3"/>
        <v>5.7446808510638243E-11</v>
      </c>
      <c r="G34">
        <f t="shared" si="3"/>
        <v>0</v>
      </c>
      <c r="H34">
        <f t="shared" si="3"/>
        <v>-5.7446808510638243E-11</v>
      </c>
      <c r="I34">
        <f t="shared" si="3"/>
        <v>0</v>
      </c>
    </row>
    <row r="35" spans="1:9" ht="23.25">
      <c r="A35" s="10" t="s">
        <v>15</v>
      </c>
      <c r="B35">
        <f>0.1*10^-9</f>
        <v>1.0000000000000002E-10</v>
      </c>
      <c r="C35" s="14" t="s">
        <v>16</v>
      </c>
      <c r="D35">
        <f>C158</f>
        <v>1.9894567714181621E-8</v>
      </c>
      <c r="E35">
        <f>C182</f>
        <v>1.2581936091852649E-8</v>
      </c>
      <c r="F35">
        <f>C242</f>
        <v>4.0105516822243342E-9</v>
      </c>
      <c r="G35">
        <f>C278</f>
        <v>7.5186180200020719E-7</v>
      </c>
      <c r="H35">
        <f>C314</f>
        <v>1.7255122574476043E-6</v>
      </c>
      <c r="I35">
        <f>C350</f>
        <v>1.1910234813154156E-7</v>
      </c>
    </row>
    <row r="36" spans="1:9">
      <c r="A36" s="10" t="s">
        <v>19</v>
      </c>
      <c r="B36">
        <f>B35-(1/B32)*(B33-B34/B32)</f>
        <v>1.4207782308825947E-8</v>
      </c>
      <c r="D36">
        <f>D35-(1/D32)*(D33-D34/D32)</f>
        <v>1.9775913289000912E-8</v>
      </c>
      <c r="E36">
        <f t="shared" ref="E36:H36" si="4">E35-(1/E32)*(E33-E34/E32)</f>
        <v>1.2581936091852649E-8</v>
      </c>
      <c r="F36">
        <f t="shared" si="4"/>
        <v>3.9591580577058181E-6</v>
      </c>
      <c r="G36">
        <f t="shared" si="4"/>
        <v>-1.9613693871319809E-6</v>
      </c>
      <c r="H36">
        <f t="shared" si="4"/>
        <v>-2.2296352485759898E-6</v>
      </c>
      <c r="I36">
        <f>I35-(1/I32)*(I33-I34/I32)</f>
        <v>1.1910234813154156E-7</v>
      </c>
    </row>
    <row r="37" spans="1:9">
      <c r="A37" s="17" t="s">
        <v>20</v>
      </c>
      <c r="B37" s="17" t="s">
        <v>17</v>
      </c>
      <c r="C37" s="17" t="s">
        <v>18</v>
      </c>
      <c r="D37" s="17" t="s">
        <v>21</v>
      </c>
    </row>
    <row r="38" spans="1:9">
      <c r="A38">
        <f>B38/60</f>
        <v>0</v>
      </c>
      <c r="B38" s="16">
        <v>0</v>
      </c>
      <c r="C38" s="16">
        <f>B35</f>
        <v>1.0000000000000002E-10</v>
      </c>
      <c r="D38">
        <f>C38*10^9</f>
        <v>0.10000000000000002</v>
      </c>
    </row>
    <row r="39" spans="1:9">
      <c r="A39">
        <f t="shared" ref="A39:A102" si="5">B39/60</f>
        <v>8.3333333333333329E-2</v>
      </c>
      <c r="B39">
        <f>B38+J31/372</f>
        <v>5</v>
      </c>
      <c r="C39">
        <f>$B$36*EXP(-$B$32*B39)+(1/$B$32)*($B$33+$B$34*(B39-1/$B$32))</f>
        <v>1.031491505480135E-10</v>
      </c>
      <c r="D39">
        <f t="shared" ref="D39:D102" si="6">C39*10^9</f>
        <v>0.1031491505480135</v>
      </c>
    </row>
    <row r="40" spans="1:9">
      <c r="A40">
        <f t="shared" si="5"/>
        <v>0.16666666666666666</v>
      </c>
      <c r="B40">
        <f>B39+$J$31/372</f>
        <v>10</v>
      </c>
      <c r="C40">
        <f t="shared" ref="C40:C103" si="7">$B$36*EXP(-$B$32*B40)+(1/$B$32)*($B$33+$B$34*(B40-1/$B$32))</f>
        <v>1.1136012395800343E-10</v>
      </c>
      <c r="D40">
        <f t="shared" si="6"/>
        <v>0.11136012395800343</v>
      </c>
    </row>
    <row r="41" spans="1:9">
      <c r="A41">
        <f t="shared" si="5"/>
        <v>0.25</v>
      </c>
      <c r="B41">
        <f>B40+$J$31/372</f>
        <v>15</v>
      </c>
      <c r="C41">
        <f t="shared" si="7"/>
        <v>1.2453737758336493E-10</v>
      </c>
      <c r="D41">
        <f t="shared" si="6"/>
        <v>0.12453737758336493</v>
      </c>
    </row>
    <row r="42" spans="1:9">
      <c r="A42">
        <f t="shared" si="5"/>
        <v>0.33333333333333331</v>
      </c>
      <c r="B42">
        <f t="shared" ref="B42:B105" si="8">B41+$J$31/372</f>
        <v>20</v>
      </c>
      <c r="C42">
        <f t="shared" si="7"/>
        <v>1.4258717215892943E-10</v>
      </c>
      <c r="D42">
        <f t="shared" si="6"/>
        <v>0.14258717215892944</v>
      </c>
    </row>
    <row r="43" spans="1:9">
      <c r="A43">
        <f t="shared" si="5"/>
        <v>0.41666666666666669</v>
      </c>
      <c r="B43">
        <f t="shared" si="8"/>
        <v>25</v>
      </c>
      <c r="C43">
        <f>$B$36*EXP(-$B$32*B43)+(1/$B$32)*($B$33+$B$34*(B43-1/$B$32))</f>
        <v>1.6541753776186126E-10</v>
      </c>
      <c r="D43">
        <f t="shared" si="6"/>
        <v>0.16541753776186127</v>
      </c>
    </row>
    <row r="44" spans="1:9">
      <c r="A44">
        <f t="shared" si="5"/>
        <v>0.5</v>
      </c>
      <c r="B44">
        <f t="shared" si="8"/>
        <v>30</v>
      </c>
      <c r="C44">
        <f t="shared" si="7"/>
        <v>1.929382404150577E-10</v>
      </c>
      <c r="D44">
        <f t="shared" si="6"/>
        <v>0.19293824041505769</v>
      </c>
    </row>
    <row r="45" spans="1:9">
      <c r="A45">
        <f t="shared" si="5"/>
        <v>0.58333333333333337</v>
      </c>
      <c r="B45">
        <f t="shared" si="8"/>
        <v>35</v>
      </c>
      <c r="C45">
        <f t="shared" si="7"/>
        <v>2.250607493209367E-10</v>
      </c>
      <c r="D45">
        <f t="shared" si="6"/>
        <v>0.2250607493209367</v>
      </c>
    </row>
    <row r="46" spans="1:9">
      <c r="A46">
        <f t="shared" si="5"/>
        <v>0.66666666666666663</v>
      </c>
      <c r="B46">
        <f t="shared" si="8"/>
        <v>40</v>
      </c>
      <c r="C46">
        <f t="shared" si="7"/>
        <v>2.6169820471365634E-10</v>
      </c>
      <c r="D46">
        <f t="shared" si="6"/>
        <v>0.26169820471365635</v>
      </c>
    </row>
    <row r="47" spans="1:9">
      <c r="A47">
        <f t="shared" si="5"/>
        <v>0.75</v>
      </c>
      <c r="B47">
        <f t="shared" si="8"/>
        <v>45</v>
      </c>
      <c r="C47">
        <f t="shared" si="7"/>
        <v>3.0276538631815718E-10</v>
      </c>
      <c r="D47">
        <f t="shared" si="6"/>
        <v>0.30276538631815719</v>
      </c>
    </row>
    <row r="48" spans="1:9">
      <c r="A48">
        <f t="shared" si="5"/>
        <v>0.83333333333333337</v>
      </c>
      <c r="B48">
        <f t="shared" si="8"/>
        <v>50</v>
      </c>
      <c r="C48">
        <f t="shared" si="7"/>
        <v>3.4817868240453488E-10</v>
      </c>
      <c r="D48">
        <f t="shared" si="6"/>
        <v>0.34817868240453487</v>
      </c>
    </row>
    <row r="49" spans="1:4">
      <c r="A49">
        <f t="shared" si="5"/>
        <v>0.91666666666666663</v>
      </c>
      <c r="B49">
        <f t="shared" si="8"/>
        <v>55</v>
      </c>
      <c r="C49">
        <f t="shared" si="7"/>
        <v>3.9785605942650817E-10</v>
      </c>
      <c r="D49">
        <f t="shared" si="6"/>
        <v>0.39785605942650815</v>
      </c>
    </row>
    <row r="50" spans="1:4">
      <c r="A50">
        <f t="shared" si="5"/>
        <v>1</v>
      </c>
      <c r="B50">
        <f t="shared" si="8"/>
        <v>60</v>
      </c>
      <c r="C50">
        <f t="shared" si="7"/>
        <v>4.5171703223297734E-10</v>
      </c>
      <c r="D50">
        <f t="shared" si="6"/>
        <v>0.45171703223297732</v>
      </c>
    </row>
    <row r="51" spans="1:4">
      <c r="A51">
        <f t="shared" si="5"/>
        <v>1.0833333333333333</v>
      </c>
      <c r="B51">
        <f t="shared" si="8"/>
        <v>65</v>
      </c>
      <c r="C51">
        <f t="shared" si="7"/>
        <v>5.0968263484183407E-10</v>
      </c>
      <c r="D51">
        <f t="shared" si="6"/>
        <v>0.50968263484183407</v>
      </c>
    </row>
    <row r="52" spans="1:4">
      <c r="A52">
        <f t="shared" si="5"/>
        <v>1.1666666666666667</v>
      </c>
      <c r="B52">
        <f t="shared" si="8"/>
        <v>70</v>
      </c>
      <c r="C52">
        <f t="shared" si="7"/>
        <v>5.7167539176543108E-10</v>
      </c>
      <c r="D52">
        <f t="shared" si="6"/>
        <v>0.57167539176543103</v>
      </c>
    </row>
    <row r="53" spans="1:4">
      <c r="A53">
        <f t="shared" si="5"/>
        <v>1.25</v>
      </c>
      <c r="B53">
        <f t="shared" si="8"/>
        <v>75</v>
      </c>
      <c r="C53">
        <f t="shared" si="7"/>
        <v>6.3761928987727954E-10</v>
      </c>
      <c r="D53">
        <f t="shared" si="6"/>
        <v>0.63761928987727956</v>
      </c>
    </row>
    <row r="54" spans="1:4">
      <c r="A54">
        <f t="shared" si="5"/>
        <v>1.3333333333333333</v>
      </c>
      <c r="B54">
        <f t="shared" si="8"/>
        <v>80</v>
      </c>
      <c r="C54">
        <f t="shared" si="7"/>
        <v>7.0743975080975989E-10</v>
      </c>
      <c r="D54">
        <f t="shared" si="6"/>
        <v>0.70743975080975985</v>
      </c>
    </row>
    <row r="55" spans="1:4">
      <c r="A55">
        <f t="shared" si="5"/>
        <v>1.4166666666666667</v>
      </c>
      <c r="B55">
        <f t="shared" si="8"/>
        <v>85</v>
      </c>
      <c r="C55">
        <f t="shared" si="7"/>
        <v>7.8106360387285229E-10</v>
      </c>
      <c r="D55">
        <f t="shared" si="6"/>
        <v>0.78106360387285234</v>
      </c>
    </row>
    <row r="56" spans="1:4">
      <c r="A56">
        <f t="shared" si="5"/>
        <v>1.5</v>
      </c>
      <c r="B56">
        <f t="shared" si="8"/>
        <v>90</v>
      </c>
      <c r="C56">
        <f t="shared" si="7"/>
        <v>8.5841905948400677E-10</v>
      </c>
      <c r="D56">
        <f t="shared" si="6"/>
        <v>0.85841905948400676</v>
      </c>
    </row>
    <row r="57" spans="1:4">
      <c r="A57">
        <f t="shared" si="5"/>
        <v>1.5833333333333333</v>
      </c>
      <c r="B57">
        <f t="shared" si="8"/>
        <v>95</v>
      </c>
      <c r="C57">
        <f t="shared" si="7"/>
        <v>9.3943568309953799E-10</v>
      </c>
      <c r="D57">
        <f t="shared" si="6"/>
        <v>0.93943568309953795</v>
      </c>
    </row>
    <row r="58" spans="1:4">
      <c r="A58">
        <f t="shared" si="5"/>
        <v>1.6666666666666667</v>
      </c>
      <c r="B58">
        <f t="shared" si="8"/>
        <v>100</v>
      </c>
      <c r="C58">
        <f t="shared" si="7"/>
        <v>1.0240443696380766E-9</v>
      </c>
      <c r="D58">
        <f t="shared" si="6"/>
        <v>1.0240443696380765</v>
      </c>
    </row>
    <row r="59" spans="1:4">
      <c r="A59">
        <f t="shared" si="5"/>
        <v>1.75</v>
      </c>
      <c r="B59">
        <f t="shared" si="8"/>
        <v>105</v>
      </c>
      <c r="C59">
        <f t="shared" si="7"/>
        <v>1.1121773183867582E-9</v>
      </c>
      <c r="D59">
        <f t="shared" si="6"/>
        <v>1.1121773183867583</v>
      </c>
    </row>
    <row r="60" spans="1:4">
      <c r="A60">
        <f t="shared" si="5"/>
        <v>1.8333333333333333</v>
      </c>
      <c r="B60">
        <f t="shared" si="8"/>
        <v>110</v>
      </c>
      <c r="C60">
        <f t="shared" si="7"/>
        <v>1.2037680083810958E-9</v>
      </c>
      <c r="D60">
        <f t="shared" si="6"/>
        <v>1.2037680083810958</v>
      </c>
    </row>
    <row r="61" spans="1:4">
      <c r="A61">
        <f t="shared" si="5"/>
        <v>1.9166666666666667</v>
      </c>
      <c r="B61">
        <f t="shared" si="8"/>
        <v>115</v>
      </c>
      <c r="C61">
        <f t="shared" si="7"/>
        <v>1.2987511742495291E-9</v>
      </c>
      <c r="D61">
        <f t="shared" si="6"/>
        <v>1.298751174249529</v>
      </c>
    </row>
    <row r="62" spans="1:4">
      <c r="A62">
        <f t="shared" si="5"/>
        <v>2</v>
      </c>
      <c r="B62">
        <f t="shared" si="8"/>
        <v>120</v>
      </c>
      <c r="C62">
        <f t="shared" si="7"/>
        <v>1.3970627825139273E-9</v>
      </c>
      <c r="D62">
        <f t="shared" si="6"/>
        <v>1.3970627825139272</v>
      </c>
    </row>
    <row r="63" spans="1:4">
      <c r="A63">
        <f t="shared" si="5"/>
        <v>2.0833333333333335</v>
      </c>
      <c r="B63">
        <f t="shared" si="8"/>
        <v>125</v>
      </c>
      <c r="C63">
        <f t="shared" si="7"/>
        <v>1.498640008337429E-9</v>
      </c>
      <c r="D63">
        <f t="shared" si="6"/>
        <v>1.4986400083374289</v>
      </c>
    </row>
    <row r="64" spans="1:4">
      <c r="A64">
        <f t="shared" si="5"/>
        <v>2.1666666666666665</v>
      </c>
      <c r="B64">
        <f t="shared" si="8"/>
        <v>130</v>
      </c>
      <c r="C64">
        <f t="shared" si="7"/>
        <v>1.603421212711137E-9</v>
      </c>
      <c r="D64">
        <f t="shared" si="6"/>
        <v>1.6034212127111371</v>
      </c>
    </row>
    <row r="65" spans="1:4">
      <c r="A65">
        <f t="shared" si="5"/>
        <v>2.25</v>
      </c>
      <c r="B65">
        <f t="shared" si="8"/>
        <v>135</v>
      </c>
      <c r="C65">
        <f t="shared" si="7"/>
        <v>1.7113459200714795E-9</v>
      </c>
      <c r="D65">
        <f t="shared" si="6"/>
        <v>1.7113459200714796</v>
      </c>
    </row>
    <row r="66" spans="1:4">
      <c r="A66">
        <f t="shared" si="5"/>
        <v>2.3333333333333335</v>
      </c>
      <c r="B66">
        <f t="shared" si="8"/>
        <v>140</v>
      </c>
      <c r="C66">
        <f t="shared" si="7"/>
        <v>1.8223547963399759E-9</v>
      </c>
      <c r="D66">
        <f t="shared" si="6"/>
        <v>1.822354796339976</v>
      </c>
    </row>
    <row r="67" spans="1:4">
      <c r="A67">
        <f t="shared" si="5"/>
        <v>2.4166666666666665</v>
      </c>
      <c r="B67">
        <f t="shared" si="8"/>
        <v>145</v>
      </c>
      <c r="C67">
        <f t="shared" si="7"/>
        <v>1.936389627377555E-9</v>
      </c>
      <c r="D67">
        <f t="shared" si="6"/>
        <v>1.9363896273775549</v>
      </c>
    </row>
    <row r="68" spans="1:4">
      <c r="A68">
        <f t="shared" si="5"/>
        <v>2.5</v>
      </c>
      <c r="B68">
        <f t="shared" si="8"/>
        <v>150</v>
      </c>
      <c r="C68">
        <f t="shared" si="7"/>
        <v>2.0533932978455344E-9</v>
      </c>
      <c r="D68">
        <f t="shared" si="6"/>
        <v>2.0533932978455343</v>
      </c>
    </row>
    <row r="69" spans="1:4">
      <c r="A69">
        <f t="shared" si="5"/>
        <v>2.5833333333333335</v>
      </c>
      <c r="B69">
        <f t="shared" si="8"/>
        <v>155</v>
      </c>
      <c r="C69">
        <f t="shared" si="7"/>
        <v>2.1733097704655983E-9</v>
      </c>
      <c r="D69">
        <f t="shared" si="6"/>
        <v>2.1733097704655981</v>
      </c>
    </row>
    <row r="70" spans="1:4">
      <c r="A70">
        <f t="shared" si="5"/>
        <v>2.6666666666666665</v>
      </c>
      <c r="B70">
        <f t="shared" si="8"/>
        <v>160</v>
      </c>
      <c r="C70">
        <f t="shared" si="7"/>
        <v>2.2960840656712517E-9</v>
      </c>
      <c r="D70">
        <f t="shared" si="6"/>
        <v>2.2960840656712516</v>
      </c>
    </row>
    <row r="71" spans="1:4">
      <c r="A71">
        <f t="shared" si="5"/>
        <v>2.75</v>
      </c>
      <c r="B71">
        <f t="shared" si="8"/>
        <v>165</v>
      </c>
      <c r="C71">
        <f t="shared" si="7"/>
        <v>2.4216622416433557E-9</v>
      </c>
      <c r="D71">
        <f t="shared" si="6"/>
        <v>2.4216622416433555</v>
      </c>
    </row>
    <row r="72" spans="1:4">
      <c r="A72">
        <f t="shared" si="5"/>
        <v>2.8333333333333335</v>
      </c>
      <c r="B72">
        <f t="shared" si="8"/>
        <v>170</v>
      </c>
      <c r="C72">
        <f t="shared" si="7"/>
        <v>2.5499913747224964E-9</v>
      </c>
      <c r="D72">
        <f t="shared" si="6"/>
        <v>2.5499913747224965</v>
      </c>
    </row>
    <row r="73" spans="1:4">
      <c r="A73">
        <f t="shared" si="5"/>
        <v>2.9166666666666665</v>
      </c>
      <c r="B73">
        <f t="shared" si="8"/>
        <v>175</v>
      </c>
      <c r="C73">
        <f t="shared" si="7"/>
        <v>2.6810195401910646E-9</v>
      </c>
      <c r="D73">
        <f t="shared" si="6"/>
        <v>2.6810195401910644</v>
      </c>
    </row>
    <row r="74" spans="1:4">
      <c r="A74">
        <f t="shared" si="5"/>
        <v>3</v>
      </c>
      <c r="B74">
        <f t="shared" si="8"/>
        <v>180</v>
      </c>
      <c r="C74">
        <f t="shared" si="7"/>
        <v>2.8146957934180938E-9</v>
      </c>
      <c r="D74">
        <f t="shared" si="6"/>
        <v>2.8146957934180938</v>
      </c>
    </row>
    <row r="75" spans="1:4">
      <c r="A75">
        <f t="shared" si="5"/>
        <v>3.0833333333333335</v>
      </c>
      <c r="B75">
        <f t="shared" si="8"/>
        <v>185</v>
      </c>
      <c r="C75">
        <f t="shared" si="7"/>
        <v>2.95097015135997E-9</v>
      </c>
      <c r="D75">
        <f t="shared" si="6"/>
        <v>2.9509701513599698</v>
      </c>
    </row>
    <row r="76" spans="1:4">
      <c r="A76">
        <f t="shared" si="5"/>
        <v>3.1666666666666665</v>
      </c>
      <c r="B76">
        <f t="shared" si="8"/>
        <v>190</v>
      </c>
      <c r="C76">
        <f t="shared" si="7"/>
        <v>3.0897935744103392E-9</v>
      </c>
      <c r="D76">
        <f t="shared" si="6"/>
        <v>3.0897935744103391</v>
      </c>
    </row>
    <row r="77" spans="1:4">
      <c r="A77">
        <f t="shared" si="5"/>
        <v>3.25</v>
      </c>
      <c r="B77">
        <f t="shared" si="8"/>
        <v>195</v>
      </c>
      <c r="C77">
        <f t="shared" si="7"/>
        <v>3.2311179485925878E-9</v>
      </c>
      <c r="D77">
        <f t="shared" si="6"/>
        <v>3.2311179485925878</v>
      </c>
    </row>
    <row r="78" spans="1:4">
      <c r="A78">
        <f t="shared" si="5"/>
        <v>3.3333333333333335</v>
      </c>
      <c r="B78">
        <f t="shared" si="8"/>
        <v>200</v>
      </c>
      <c r="C78">
        <f t="shared" si="7"/>
        <v>3.3748960680884386E-9</v>
      </c>
      <c r="D78">
        <f t="shared" si="6"/>
        <v>3.3748960680884386</v>
      </c>
    </row>
    <row r="79" spans="1:4">
      <c r="A79">
        <f t="shared" si="5"/>
        <v>3.4166666666666665</v>
      </c>
      <c r="B79">
        <f t="shared" si="8"/>
        <v>205</v>
      </c>
      <c r="C79">
        <f t="shared" si="7"/>
        <v>3.5210816180963458E-9</v>
      </c>
      <c r="D79">
        <f t="shared" si="6"/>
        <v>3.5210816180963458</v>
      </c>
    </row>
    <row r="80" spans="1:4">
      <c r="A80">
        <f t="shared" si="5"/>
        <v>3.5</v>
      </c>
      <c r="B80">
        <f t="shared" si="8"/>
        <v>210</v>
      </c>
      <c r="C80">
        <f t="shared" si="7"/>
        <v>3.6696291580134057E-9</v>
      </c>
      <c r="D80">
        <f t="shared" si="6"/>
        <v>3.6696291580134055</v>
      </c>
    </row>
    <row r="81" spans="1:4">
      <c r="A81">
        <f t="shared" si="5"/>
        <v>3.5833333333333335</v>
      </c>
      <c r="B81">
        <f t="shared" si="8"/>
        <v>215</v>
      </c>
      <c r="C81">
        <f t="shared" si="7"/>
        <v>3.8204941049347453E-9</v>
      </c>
      <c r="D81">
        <f t="shared" si="6"/>
        <v>3.8204941049347454</v>
      </c>
    </row>
    <row r="82" spans="1:4">
      <c r="A82">
        <f t="shared" si="5"/>
        <v>3.6666666666666665</v>
      </c>
      <c r="B82">
        <f t="shared" si="8"/>
        <v>220</v>
      </c>
      <c r="C82">
        <f t="shared" si="7"/>
        <v>3.9736327174643338E-9</v>
      </c>
      <c r="D82">
        <f t="shared" si="6"/>
        <v>3.973632717464334</v>
      </c>
    </row>
    <row r="83" spans="1:4">
      <c r="A83">
        <f t="shared" si="5"/>
        <v>3.75</v>
      </c>
      <c r="B83">
        <f t="shared" si="8"/>
        <v>225</v>
      </c>
      <c r="C83">
        <f t="shared" si="7"/>
        <v>4.1290020798313903E-9</v>
      </c>
      <c r="D83">
        <f t="shared" si="6"/>
        <v>4.1290020798313902</v>
      </c>
    </row>
    <row r="84" spans="1:4">
      <c r="A84">
        <f t="shared" si="5"/>
        <v>3.8333333333333335</v>
      </c>
      <c r="B84">
        <f t="shared" si="8"/>
        <v>230</v>
      </c>
      <c r="C84">
        <f t="shared" si="7"/>
        <v>4.2865600863065785E-9</v>
      </c>
      <c r="D84">
        <f t="shared" si="6"/>
        <v>4.2865600863065785</v>
      </c>
    </row>
    <row r="85" spans="1:4">
      <c r="A85">
        <f t="shared" si="5"/>
        <v>3.9166666666666665</v>
      </c>
      <c r="B85">
        <f t="shared" si="8"/>
        <v>235</v>
      </c>
      <c r="C85">
        <f t="shared" si="7"/>
        <v>4.4462654259123616E-9</v>
      </c>
      <c r="D85">
        <f t="shared" si="6"/>
        <v>4.4462654259123617</v>
      </c>
    </row>
    <row r="86" spans="1:4">
      <c r="A86">
        <f t="shared" si="5"/>
        <v>4</v>
      </c>
      <c r="B86">
        <f t="shared" si="8"/>
        <v>240</v>
      </c>
      <c r="C86">
        <f t="shared" si="7"/>
        <v>4.6080775674219429E-9</v>
      </c>
      <c r="D86">
        <f t="shared" si="6"/>
        <v>4.608077567421943</v>
      </c>
    </row>
    <row r="87" spans="1:4">
      <c r="A87">
        <f t="shared" si="5"/>
        <v>4.083333333333333</v>
      </c>
      <c r="B87">
        <f t="shared" si="8"/>
        <v>245</v>
      </c>
      <c r="C87">
        <f t="shared" si="7"/>
        <v>4.7719567446413577E-9</v>
      </c>
      <c r="D87">
        <f t="shared" si="6"/>
        <v>4.7719567446413578</v>
      </c>
    </row>
    <row r="88" spans="1:4">
      <c r="A88">
        <f t="shared" si="5"/>
        <v>4.166666666666667</v>
      </c>
      <c r="B88">
        <f t="shared" si="8"/>
        <v>250</v>
      </c>
      <c r="C88">
        <f t="shared" si="7"/>
        <v>4.9378639419693672E-9</v>
      </c>
      <c r="D88">
        <f t="shared" si="6"/>
        <v>4.9378639419693675</v>
      </c>
    </row>
    <row r="89" spans="1:4">
      <c r="A89">
        <f t="shared" si="5"/>
        <v>4.25</v>
      </c>
      <c r="B89">
        <f t="shared" si="8"/>
        <v>255</v>
      </c>
      <c r="C89">
        <f t="shared" si="7"/>
        <v>5.1057608802299088E-9</v>
      </c>
      <c r="D89">
        <f t="shared" si="6"/>
        <v>5.1057608802299086</v>
      </c>
    </row>
    <row r="90" spans="1:4">
      <c r="A90">
        <f t="shared" si="5"/>
        <v>4.333333333333333</v>
      </c>
      <c r="B90">
        <f t="shared" si="8"/>
        <v>260</v>
      </c>
      <c r="C90">
        <f t="shared" si="7"/>
        <v>5.2756100027719659E-9</v>
      </c>
      <c r="D90">
        <f t="shared" si="6"/>
        <v>5.2756100027719661</v>
      </c>
    </row>
    <row r="91" spans="1:4">
      <c r="A91">
        <f t="shared" si="5"/>
        <v>4.416666666666667</v>
      </c>
      <c r="B91">
        <f t="shared" si="8"/>
        <v>265</v>
      </c>
      <c r="C91">
        <f t="shared" si="7"/>
        <v>5.4473744618317997E-9</v>
      </c>
      <c r="D91">
        <f t="shared" si="6"/>
        <v>5.4473744618317994</v>
      </c>
    </row>
    <row r="92" spans="1:4">
      <c r="A92">
        <f t="shared" si="5"/>
        <v>4.5</v>
      </c>
      <c r="B92">
        <f t="shared" si="8"/>
        <v>270</v>
      </c>
      <c r="C92">
        <f t="shared" si="7"/>
        <v>5.6210181051526035E-9</v>
      </c>
      <c r="D92">
        <f t="shared" si="6"/>
        <v>5.6210181051526034</v>
      </c>
    </row>
    <row r="93" spans="1:4">
      <c r="A93">
        <f t="shared" si="5"/>
        <v>4.583333333333333</v>
      </c>
      <c r="B93">
        <f t="shared" si="8"/>
        <v>275</v>
      </c>
      <c r="C93">
        <f t="shared" si="7"/>
        <v>5.7965054628566971E-9</v>
      </c>
      <c r="D93">
        <f t="shared" si="6"/>
        <v>5.7965054628566968</v>
      </c>
    </row>
    <row r="94" spans="1:4">
      <c r="A94">
        <f t="shared" si="5"/>
        <v>4.666666666666667</v>
      </c>
      <c r="B94">
        <f t="shared" si="8"/>
        <v>280</v>
      </c>
      <c r="C94">
        <f t="shared" si="7"/>
        <v>5.9738017345655318E-9</v>
      </c>
      <c r="D94">
        <f t="shared" si="6"/>
        <v>5.9738017345655319</v>
      </c>
    </row>
    <row r="95" spans="1:4">
      <c r="A95">
        <f t="shared" si="5"/>
        <v>4.75</v>
      </c>
      <c r="B95">
        <f t="shared" si="8"/>
        <v>285</v>
      </c>
      <c r="C95">
        <f t="shared" si="7"/>
        <v>6.1528727767627915E-9</v>
      </c>
      <c r="D95">
        <f t="shared" si="6"/>
        <v>6.1528727767627913</v>
      </c>
    </row>
    <row r="96" spans="1:4">
      <c r="A96">
        <f t="shared" si="5"/>
        <v>4.833333333333333</v>
      </c>
      <c r="B96">
        <f t="shared" si="8"/>
        <v>290</v>
      </c>
      <c r="C96">
        <f t="shared" si="7"/>
        <v>6.3336850903960232E-9</v>
      </c>
      <c r="D96">
        <f t="shared" si="6"/>
        <v>6.3336850903960231</v>
      </c>
    </row>
    <row r="97" spans="1:4">
      <c r="A97">
        <f t="shared" si="5"/>
        <v>4.916666666666667</v>
      </c>
      <c r="B97">
        <f t="shared" si="8"/>
        <v>295</v>
      </c>
      <c r="C97">
        <f t="shared" si="7"/>
        <v>6.5162058087122836E-9</v>
      </c>
      <c r="D97">
        <f t="shared" si="6"/>
        <v>6.5162058087122841</v>
      </c>
    </row>
    <row r="98" spans="1:4">
      <c r="A98">
        <f t="shared" si="5"/>
        <v>5</v>
      </c>
      <c r="B98">
        <f t="shared" si="8"/>
        <v>300</v>
      </c>
      <c r="C98">
        <f t="shared" si="7"/>
        <v>6.7004026853233987E-9</v>
      </c>
      <c r="D98">
        <f t="shared" si="6"/>
        <v>6.7004026853233984</v>
      </c>
    </row>
    <row r="99" spans="1:4">
      <c r="A99">
        <f t="shared" si="5"/>
        <v>5.083333333333333</v>
      </c>
      <c r="B99">
        <f t="shared" si="8"/>
        <v>305</v>
      </c>
      <c r="C99">
        <f t="shared" si="7"/>
        <v>6.8862440824964881E-9</v>
      </c>
      <c r="D99">
        <f t="shared" si="6"/>
        <v>6.8862440824964883</v>
      </c>
    </row>
    <row r="100" spans="1:4">
      <c r="A100">
        <f t="shared" si="5"/>
        <v>5.166666666666667</v>
      </c>
      <c r="B100">
        <f t="shared" si="8"/>
        <v>310</v>
      </c>
      <c r="C100">
        <f t="shared" si="7"/>
        <v>7.0736989596655014E-9</v>
      </c>
      <c r="D100">
        <f t="shared" si="6"/>
        <v>7.0736989596655011</v>
      </c>
    </row>
    <row r="101" spans="1:4">
      <c r="A101">
        <f t="shared" si="5"/>
        <v>5.25</v>
      </c>
      <c r="B101">
        <f t="shared" si="8"/>
        <v>315</v>
      </c>
      <c r="C101">
        <f t="shared" si="7"/>
        <v>7.2627368621596145E-9</v>
      </c>
      <c r="D101">
        <f t="shared" si="6"/>
        <v>7.2627368621596142</v>
      </c>
    </row>
    <row r="102" spans="1:4">
      <c r="A102">
        <f t="shared" si="5"/>
        <v>5.333333333333333</v>
      </c>
      <c r="B102">
        <f t="shared" si="8"/>
        <v>320</v>
      </c>
      <c r="C102">
        <f t="shared" si="7"/>
        <v>7.453327910144362E-9</v>
      </c>
      <c r="D102">
        <f t="shared" si="6"/>
        <v>7.4533279101443624</v>
      </c>
    </row>
    <row r="103" spans="1:4">
      <c r="A103">
        <f t="shared" ref="A103:A166" si="9">B103/60</f>
        <v>5.416666666666667</v>
      </c>
      <c r="B103">
        <f t="shared" si="8"/>
        <v>325</v>
      </c>
      <c r="C103">
        <f t="shared" si="7"/>
        <v>7.6454427877715298E-9</v>
      </c>
      <c r="D103">
        <f t="shared" ref="D103:D166" si="10">C103*10^9</f>
        <v>7.6454427877715299</v>
      </c>
    </row>
    <row r="104" spans="1:4">
      <c r="A104">
        <f t="shared" si="9"/>
        <v>5.5</v>
      </c>
      <c r="B104">
        <f t="shared" si="8"/>
        <v>330</v>
      </c>
      <c r="C104">
        <f t="shared" ref="C104:C158" si="11">$B$36*EXP(-$B$32*B104)+(1/$B$32)*($B$33+$B$34*(B104-1/$B$32))</f>
        <v>7.8390527325338226E-9</v>
      </c>
      <c r="D104">
        <f t="shared" si="10"/>
        <v>7.8390527325338226</v>
      </c>
    </row>
    <row r="105" spans="1:4">
      <c r="A105">
        <f t="shared" si="9"/>
        <v>5.583333333333333</v>
      </c>
      <c r="B105">
        <f t="shared" si="8"/>
        <v>335</v>
      </c>
      <c r="C105">
        <f t="shared" si="11"/>
        <v>8.0341295248204717E-9</v>
      </c>
      <c r="D105">
        <f t="shared" si="10"/>
        <v>8.0341295248204716</v>
      </c>
    </row>
    <row r="106" spans="1:4">
      <c r="A106">
        <f t="shared" si="9"/>
        <v>5.666666666666667</v>
      </c>
      <c r="B106">
        <f t="shared" ref="B106:B169" si="12">B105+$J$31/372</f>
        <v>340</v>
      </c>
      <c r="C106">
        <f t="shared" si="11"/>
        <v>8.2306454776699886E-9</v>
      </c>
      <c r="D106">
        <f t="shared" si="10"/>
        <v>8.230645477669988</v>
      </c>
    </row>
    <row r="107" spans="1:4">
      <c r="A107">
        <f t="shared" si="9"/>
        <v>5.75</v>
      </c>
      <c r="B107">
        <f t="shared" si="12"/>
        <v>345</v>
      </c>
      <c r="C107">
        <f t="shared" si="11"/>
        <v>8.4285734267163409E-9</v>
      </c>
      <c r="D107">
        <f t="shared" si="10"/>
        <v>8.4285734267163406</v>
      </c>
    </row>
    <row r="108" spans="1:4">
      <c r="A108">
        <f t="shared" si="9"/>
        <v>5.833333333333333</v>
      </c>
      <c r="B108">
        <f t="shared" si="12"/>
        <v>350</v>
      </c>
      <c r="C108">
        <f t="shared" si="11"/>
        <v>8.6278867203248598E-9</v>
      </c>
      <c r="D108">
        <f t="shared" si="10"/>
        <v>8.6278867203248595</v>
      </c>
    </row>
    <row r="109" spans="1:4">
      <c r="A109">
        <f t="shared" si="9"/>
        <v>5.916666666666667</v>
      </c>
      <c r="B109">
        <f t="shared" si="12"/>
        <v>355</v>
      </c>
      <c r="C109">
        <f t="shared" si="11"/>
        <v>8.8285592099143926E-9</v>
      </c>
      <c r="D109">
        <f t="shared" si="10"/>
        <v>8.8285592099143919</v>
      </c>
    </row>
    <row r="110" spans="1:4">
      <c r="A110">
        <f t="shared" si="9"/>
        <v>6</v>
      </c>
      <c r="B110">
        <f t="shared" si="12"/>
        <v>360</v>
      </c>
      <c r="C110">
        <f t="shared" si="11"/>
        <v>9.0305652404620694E-9</v>
      </c>
      <c r="D110">
        <f t="shared" si="10"/>
        <v>9.0305652404620691</v>
      </c>
    </row>
    <row r="111" spans="1:4">
      <c r="A111">
        <f t="shared" si="9"/>
        <v>6.083333333333333</v>
      </c>
      <c r="B111">
        <f t="shared" si="12"/>
        <v>365</v>
      </c>
      <c r="C111">
        <f t="shared" si="11"/>
        <v>9.2338796411873342E-9</v>
      </c>
      <c r="D111">
        <f t="shared" si="10"/>
        <v>9.2338796411873343</v>
      </c>
    </row>
    <row r="112" spans="1:4">
      <c r="A112">
        <f t="shared" si="9"/>
        <v>6.166666666666667</v>
      </c>
      <c r="B112">
        <f t="shared" si="12"/>
        <v>370</v>
      </c>
      <c r="C112">
        <f t="shared" si="11"/>
        <v>9.4384777164117894E-9</v>
      </c>
      <c r="D112">
        <f t="shared" si="10"/>
        <v>9.4384777164117892</v>
      </c>
    </row>
    <row r="113" spans="1:4">
      <c r="A113">
        <f t="shared" si="9"/>
        <v>6.25</v>
      </c>
      <c r="B113">
        <f t="shared" si="12"/>
        <v>375</v>
      </c>
      <c r="C113">
        <f t="shared" si="11"/>
        <v>9.644335236591578E-9</v>
      </c>
      <c r="D113">
        <f t="shared" si="10"/>
        <v>9.6443352365915782</v>
      </c>
    </row>
    <row r="114" spans="1:4">
      <c r="A114">
        <f t="shared" si="9"/>
        <v>6.333333333333333</v>
      </c>
      <c r="B114">
        <f t="shared" si="12"/>
        <v>380</v>
      </c>
      <c r="C114">
        <f t="shared" si="11"/>
        <v>9.8514284295190329E-9</v>
      </c>
      <c r="D114">
        <f t="shared" si="10"/>
        <v>9.8514284295190322</v>
      </c>
    </row>
    <row r="115" spans="1:4">
      <c r="A115">
        <f t="shared" si="9"/>
        <v>6.416666666666667</v>
      </c>
      <c r="B115">
        <f t="shared" si="12"/>
        <v>385</v>
      </c>
      <c r="C115">
        <f t="shared" si="11"/>
        <v>1.0059733971690372E-8</v>
      </c>
      <c r="D115">
        <f t="shared" si="10"/>
        <v>10.059733971690372</v>
      </c>
    </row>
    <row r="116" spans="1:4">
      <c r="A116">
        <f t="shared" si="9"/>
        <v>6.5</v>
      </c>
      <c r="B116">
        <f t="shared" si="12"/>
        <v>390</v>
      </c>
      <c r="C116">
        <f t="shared" si="11"/>
        <v>1.0269228979836367E-8</v>
      </c>
      <c r="D116">
        <f t="shared" si="10"/>
        <v>10.269228979836367</v>
      </c>
    </row>
    <row r="117" spans="1:4">
      <c r="A117">
        <f t="shared" si="9"/>
        <v>6.583333333333333</v>
      </c>
      <c r="B117">
        <f t="shared" si="12"/>
        <v>395</v>
      </c>
      <c r="C117">
        <f t="shared" si="11"/>
        <v>1.0479891002612832E-8</v>
      </c>
      <c r="D117">
        <f t="shared" si="10"/>
        <v>10.479891002612833</v>
      </c>
    </row>
    <row r="118" spans="1:4">
      <c r="A118">
        <f t="shared" si="9"/>
        <v>6.666666666666667</v>
      </c>
      <c r="B118">
        <f t="shared" si="12"/>
        <v>400</v>
      </c>
      <c r="C118">
        <f t="shared" si="11"/>
        <v>1.0691698012447993E-8</v>
      </c>
      <c r="D118">
        <f t="shared" si="10"/>
        <v>10.691698012447993</v>
      </c>
    </row>
    <row r="119" spans="1:4">
      <c r="A119">
        <f t="shared" si="9"/>
        <v>6.75</v>
      </c>
      <c r="B119">
        <f t="shared" si="12"/>
        <v>405</v>
      </c>
      <c r="C119">
        <f t="shared" si="11"/>
        <v>1.0904628397543712E-8</v>
      </c>
      <c r="D119">
        <f t="shared" si="10"/>
        <v>10.904628397543712</v>
      </c>
    </row>
    <row r="120" spans="1:4">
      <c r="A120">
        <f t="shared" si="9"/>
        <v>6.833333333333333</v>
      </c>
      <c r="B120">
        <f t="shared" si="12"/>
        <v>410</v>
      </c>
      <c r="C120">
        <f t="shared" si="11"/>
        <v>1.1118660954027702E-8</v>
      </c>
      <c r="D120">
        <f t="shared" si="10"/>
        <v>11.118660954027701</v>
      </c>
    </row>
    <row r="121" spans="1:4">
      <c r="A121">
        <f t="shared" si="9"/>
        <v>6.916666666666667</v>
      </c>
      <c r="B121">
        <f t="shared" si="12"/>
        <v>415</v>
      </c>
      <c r="C121">
        <f t="shared" si="11"/>
        <v>1.1333774878253857E-8</v>
      </c>
      <c r="D121">
        <f t="shared" si="10"/>
        <v>11.333774878253857</v>
      </c>
    </row>
    <row r="122" spans="1:4">
      <c r="A122">
        <f t="shared" si="9"/>
        <v>7</v>
      </c>
      <c r="B122">
        <f t="shared" si="12"/>
        <v>420</v>
      </c>
      <c r="C122">
        <f t="shared" si="11"/>
        <v>1.1549949759247944E-8</v>
      </c>
      <c r="D122">
        <f t="shared" si="10"/>
        <v>11.549949759247944</v>
      </c>
    </row>
    <row r="123" spans="1:4">
      <c r="A123">
        <f t="shared" si="9"/>
        <v>7.083333333333333</v>
      </c>
      <c r="B123">
        <f t="shared" si="12"/>
        <v>425</v>
      </c>
      <c r="C123">
        <f t="shared" si="11"/>
        <v>1.1767165571295849E-8</v>
      </c>
      <c r="D123">
        <f t="shared" si="10"/>
        <v>11.767165571295848</v>
      </c>
    </row>
    <row r="124" spans="1:4">
      <c r="A124">
        <f t="shared" si="9"/>
        <v>7.166666666666667</v>
      </c>
      <c r="B124">
        <f t="shared" si="12"/>
        <v>430</v>
      </c>
      <c r="C124">
        <f t="shared" si="11"/>
        <v>1.1985402666671737E-8</v>
      </c>
      <c r="D124">
        <f t="shared" si="10"/>
        <v>11.985402666671737</v>
      </c>
    </row>
    <row r="125" spans="1:4">
      <c r="A125">
        <f t="shared" si="9"/>
        <v>7.25</v>
      </c>
      <c r="B125">
        <f t="shared" si="12"/>
        <v>435</v>
      </c>
      <c r="C125">
        <f t="shared" si="11"/>
        <v>1.2204641768503474E-8</v>
      </c>
      <c r="D125">
        <f t="shared" si="10"/>
        <v>12.204641768503475</v>
      </c>
    </row>
    <row r="126" spans="1:4">
      <c r="A126">
        <f t="shared" si="9"/>
        <v>7.333333333333333</v>
      </c>
      <c r="B126">
        <f t="shared" si="12"/>
        <v>440</v>
      </c>
      <c r="C126">
        <f t="shared" si="11"/>
        <v>1.2424863963772702E-8</v>
      </c>
      <c r="D126">
        <f t="shared" si="10"/>
        <v>12.424863963772703</v>
      </c>
    </row>
    <row r="127" spans="1:4">
      <c r="A127">
        <f t="shared" si="9"/>
        <v>7.416666666666667</v>
      </c>
      <c r="B127">
        <f t="shared" si="12"/>
        <v>445</v>
      </c>
      <c r="C127">
        <f t="shared" si="11"/>
        <v>1.2646050696447055E-8</v>
      </c>
      <c r="D127">
        <f t="shared" si="10"/>
        <v>12.646050696447055</v>
      </c>
    </row>
    <row r="128" spans="1:4">
      <c r="A128">
        <f t="shared" si="9"/>
        <v>7.5</v>
      </c>
      <c r="B128">
        <f t="shared" si="12"/>
        <v>450</v>
      </c>
      <c r="C128">
        <f t="shared" si="11"/>
        <v>1.2868183760741992E-8</v>
      </c>
      <c r="D128">
        <f t="shared" si="10"/>
        <v>12.868183760741992</v>
      </c>
    </row>
    <row r="129" spans="1:4">
      <c r="A129">
        <f t="shared" si="9"/>
        <v>7.583333333333333</v>
      </c>
      <c r="B129">
        <f t="shared" si="12"/>
        <v>455</v>
      </c>
      <c r="C129">
        <f t="shared" si="11"/>
        <v>1.3091245294509809E-8</v>
      </c>
      <c r="D129">
        <f t="shared" si="10"/>
        <v>13.091245294509809</v>
      </c>
    </row>
    <row r="130" spans="1:4">
      <c r="A130">
        <f t="shared" si="9"/>
        <v>7.666666666666667</v>
      </c>
      <c r="B130">
        <f t="shared" si="12"/>
        <v>460</v>
      </c>
      <c r="C130">
        <f t="shared" si="11"/>
        <v>1.3315217772753457E-8</v>
      </c>
      <c r="D130">
        <f t="shared" si="10"/>
        <v>13.315217772753456</v>
      </c>
    </row>
    <row r="131" spans="1:4">
      <c r="A131">
        <f t="shared" si="9"/>
        <v>7.75</v>
      </c>
      <c r="B131">
        <f t="shared" si="12"/>
        <v>465</v>
      </c>
      <c r="C131">
        <f t="shared" si="11"/>
        <v>1.3540084001262767E-8</v>
      </c>
      <c r="D131">
        <f t="shared" si="10"/>
        <v>13.540084001262766</v>
      </c>
    </row>
    <row r="132" spans="1:4">
      <c r="A132">
        <f t="shared" si="9"/>
        <v>7.833333333333333</v>
      </c>
      <c r="B132">
        <f t="shared" si="12"/>
        <v>470</v>
      </c>
      <c r="C132">
        <f t="shared" si="11"/>
        <v>1.3765827110370802E-8</v>
      </c>
      <c r="D132">
        <f t="shared" si="10"/>
        <v>13.765827110370802</v>
      </c>
    </row>
    <row r="133" spans="1:4">
      <c r="A133">
        <f t="shared" si="9"/>
        <v>7.916666666666667</v>
      </c>
      <c r="B133">
        <f t="shared" si="12"/>
        <v>475</v>
      </c>
      <c r="C133">
        <f t="shared" si="11"/>
        <v>1.3992430548828055E-8</v>
      </c>
      <c r="D133">
        <f t="shared" si="10"/>
        <v>13.992430548828056</v>
      </c>
    </row>
    <row r="134" spans="1:4">
      <c r="A134">
        <f t="shared" si="9"/>
        <v>8</v>
      </c>
      <c r="B134">
        <f t="shared" si="12"/>
        <v>480</v>
      </c>
      <c r="C134">
        <f t="shared" si="11"/>
        <v>1.4219878077792274E-8</v>
      </c>
      <c r="D134">
        <f t="shared" si="10"/>
        <v>14.219878077792274</v>
      </c>
    </row>
    <row r="135" spans="1:4">
      <c r="A135">
        <f t="shared" si="9"/>
        <v>8.0833333333333339</v>
      </c>
      <c r="B135">
        <f t="shared" si="12"/>
        <v>485</v>
      </c>
      <c r="C135">
        <f t="shared" si="11"/>
        <v>1.4448153764931727E-8</v>
      </c>
      <c r="D135">
        <f t="shared" si="10"/>
        <v>14.448153764931726</v>
      </c>
    </row>
    <row r="136" spans="1:4">
      <c r="A136">
        <f t="shared" si="9"/>
        <v>8.1666666666666661</v>
      </c>
      <c r="B136">
        <f t="shared" si="12"/>
        <v>490</v>
      </c>
      <c r="C136">
        <f t="shared" si="11"/>
        <v>1.467724197863977E-8</v>
      </c>
      <c r="D136">
        <f t="shared" si="10"/>
        <v>14.677241978639771</v>
      </c>
    </row>
    <row r="137" spans="1:4">
      <c r="A137">
        <f t="shared" si="9"/>
        <v>8.25</v>
      </c>
      <c r="B137">
        <f t="shared" si="12"/>
        <v>495</v>
      </c>
      <c r="C137">
        <f t="shared" si="11"/>
        <v>1.4907127382358626E-8</v>
      </c>
      <c r="D137">
        <f t="shared" si="10"/>
        <v>14.907127382358626</v>
      </c>
    </row>
    <row r="138" spans="1:4">
      <c r="A138">
        <f t="shared" si="9"/>
        <v>8.3333333333333339</v>
      </c>
      <c r="B138">
        <f t="shared" si="12"/>
        <v>500</v>
      </c>
      <c r="C138">
        <f t="shared" si="11"/>
        <v>1.5137794929010288E-8</v>
      </c>
      <c r="D138">
        <f t="shared" si="10"/>
        <v>15.137794929010289</v>
      </c>
    </row>
    <row r="139" spans="1:4">
      <c r="A139">
        <f t="shared" si="9"/>
        <v>8.4166666666666661</v>
      </c>
      <c r="B139">
        <f t="shared" si="12"/>
        <v>505</v>
      </c>
      <c r="C139">
        <f t="shared" si="11"/>
        <v>1.5369229855532539E-8</v>
      </c>
      <c r="D139">
        <f t="shared" si="10"/>
        <v>15.36922985553254</v>
      </c>
    </row>
    <row r="140" spans="1:4">
      <c r="A140">
        <f t="shared" si="9"/>
        <v>8.5</v>
      </c>
      <c r="B140">
        <f t="shared" si="12"/>
        <v>510</v>
      </c>
      <c r="C140">
        <f t="shared" si="11"/>
        <v>1.5601417677518129E-8</v>
      </c>
      <c r="D140">
        <f t="shared" si="10"/>
        <v>15.601417677518128</v>
      </c>
    </row>
    <row r="141" spans="1:4">
      <c r="A141">
        <f t="shared" si="9"/>
        <v>8.5833333333333339</v>
      </c>
      <c r="B141">
        <f t="shared" si="12"/>
        <v>515</v>
      </c>
      <c r="C141">
        <f t="shared" si="11"/>
        <v>1.5834344183955107E-8</v>
      </c>
      <c r="D141">
        <f t="shared" si="10"/>
        <v>15.834344183955107</v>
      </c>
    </row>
    <row r="142" spans="1:4">
      <c r="A142">
        <f t="shared" si="9"/>
        <v>8.6666666666666661</v>
      </c>
      <c r="B142">
        <f t="shared" si="12"/>
        <v>520</v>
      </c>
      <c r="C142">
        <f t="shared" si="11"/>
        <v>1.6067995432066451E-8</v>
      </c>
      <c r="D142">
        <f t="shared" si="10"/>
        <v>16.06799543206645</v>
      </c>
    </row>
    <row r="143" spans="1:4">
      <c r="A143">
        <f t="shared" si="9"/>
        <v>8.75</v>
      </c>
      <c r="B143">
        <f t="shared" si="12"/>
        <v>525</v>
      </c>
      <c r="C143">
        <f t="shared" si="11"/>
        <v>1.6302357742247094E-8</v>
      </c>
      <c r="D143">
        <f t="shared" si="10"/>
        <v>16.302357742247093</v>
      </c>
    </row>
    <row r="144" spans="1:4">
      <c r="A144">
        <f t="shared" si="9"/>
        <v>8.8333333333333339</v>
      </c>
      <c r="B144">
        <f t="shared" si="12"/>
        <v>530</v>
      </c>
      <c r="C144">
        <f t="shared" si="11"/>
        <v>1.6537417693096516E-8</v>
      </c>
      <c r="D144">
        <f t="shared" si="10"/>
        <v>16.537417693096515</v>
      </c>
    </row>
    <row r="145" spans="1:4">
      <c r="A145">
        <f t="shared" si="9"/>
        <v>8.9166666666666661</v>
      </c>
      <c r="B145">
        <f t="shared" si="12"/>
        <v>535</v>
      </c>
      <c r="C145">
        <f t="shared" si="11"/>
        <v>1.6773162116545099E-8</v>
      </c>
      <c r="D145">
        <f t="shared" si="10"/>
        <v>16.773162116545098</v>
      </c>
    </row>
    <row r="146" spans="1:4">
      <c r="A146">
        <f t="shared" si="9"/>
        <v>9</v>
      </c>
      <c r="B146">
        <f t="shared" si="12"/>
        <v>540</v>
      </c>
      <c r="C146">
        <f t="shared" si="11"/>
        <v>1.7009578093072449E-8</v>
      </c>
      <c r="D146">
        <f t="shared" si="10"/>
        <v>17.009578093072449</v>
      </c>
    </row>
    <row r="147" spans="1:4">
      <c r="A147">
        <f t="shared" si="9"/>
        <v>9.0833333333333339</v>
      </c>
      <c r="B147">
        <f t="shared" si="12"/>
        <v>545</v>
      </c>
      <c r="C147">
        <f t="shared" si="11"/>
        <v>1.7246652947016022E-8</v>
      </c>
      <c r="D147">
        <f t="shared" si="10"/>
        <v>17.24665294701602</v>
      </c>
    </row>
    <row r="148" spans="1:4">
      <c r="A148">
        <f t="shared" si="9"/>
        <v>9.1666666666666661</v>
      </c>
      <c r="B148">
        <f t="shared" si="12"/>
        <v>550</v>
      </c>
      <c r="C148">
        <f t="shared" si="11"/>
        <v>1.7484374241968256E-8</v>
      </c>
      <c r="D148">
        <f t="shared" si="10"/>
        <v>17.484374241968254</v>
      </c>
    </row>
    <row r="149" spans="1:4">
      <c r="A149">
        <f t="shared" si="9"/>
        <v>9.25</v>
      </c>
      <c r="B149">
        <f t="shared" si="12"/>
        <v>555</v>
      </c>
      <c r="C149">
        <f t="shared" si="11"/>
        <v>1.7722729776260601E-8</v>
      </c>
      <c r="D149">
        <f t="shared" si="10"/>
        <v>17.7227297762606</v>
      </c>
    </row>
    <row r="150" spans="1:4">
      <c r="A150">
        <f t="shared" si="9"/>
        <v>9.3333333333333339</v>
      </c>
      <c r="B150">
        <f t="shared" si="12"/>
        <v>560</v>
      </c>
      <c r="C150">
        <f t="shared" si="11"/>
        <v>1.7961707578532772E-8</v>
      </c>
      <c r="D150">
        <f t="shared" si="10"/>
        <v>17.961707578532771</v>
      </c>
    </row>
    <row r="151" spans="1:4">
      <c r="A151">
        <f t="shared" si="9"/>
        <v>9.4166666666666661</v>
      </c>
      <c r="B151">
        <f t="shared" si="12"/>
        <v>565</v>
      </c>
      <c r="C151">
        <f t="shared" si="11"/>
        <v>1.8201295903385675E-8</v>
      </c>
      <c r="D151">
        <f t="shared" si="10"/>
        <v>18.201295903385674</v>
      </c>
    </row>
    <row r="152" spans="1:4">
      <c r="A152">
        <f t="shared" si="9"/>
        <v>9.5</v>
      </c>
      <c r="B152">
        <f t="shared" si="12"/>
        <v>570</v>
      </c>
      <c r="C152">
        <f t="shared" si="11"/>
        <v>1.8441483227116335E-8</v>
      </c>
      <c r="D152">
        <f t="shared" si="10"/>
        <v>18.441483227116336</v>
      </c>
    </row>
    <row r="153" spans="1:4">
      <c r="A153">
        <f t="shared" si="9"/>
        <v>9.5833333333333339</v>
      </c>
      <c r="B153">
        <f t="shared" si="12"/>
        <v>575</v>
      </c>
      <c r="C153">
        <f t="shared" si="11"/>
        <v>1.8682258243533355E-8</v>
      </c>
      <c r="D153">
        <f t="shared" si="10"/>
        <v>18.682258243533354</v>
      </c>
    </row>
    <row r="154" spans="1:4">
      <c r="A154">
        <f t="shared" si="9"/>
        <v>9.6666666666666661</v>
      </c>
      <c r="B154">
        <f t="shared" si="12"/>
        <v>580</v>
      </c>
      <c r="C154">
        <f t="shared" si="11"/>
        <v>1.8923609859851364E-8</v>
      </c>
      <c r="D154">
        <f t="shared" si="10"/>
        <v>18.923609859851364</v>
      </c>
    </row>
    <row r="155" spans="1:4">
      <c r="A155">
        <f t="shared" si="9"/>
        <v>9.75</v>
      </c>
      <c r="B155">
        <f t="shared" si="12"/>
        <v>585</v>
      </c>
      <c r="C155">
        <f t="shared" si="11"/>
        <v>1.9165527192662914E-8</v>
      </c>
      <c r="D155">
        <f t="shared" si="10"/>
        <v>19.165527192662914</v>
      </c>
    </row>
    <row r="156" spans="1:4">
      <c r="A156">
        <f t="shared" si="9"/>
        <v>9.8333333333333339</v>
      </c>
      <c r="B156">
        <f t="shared" si="12"/>
        <v>590</v>
      </c>
      <c r="C156">
        <f t="shared" si="11"/>
        <v>1.9407999563986482E-8</v>
      </c>
      <c r="D156">
        <f t="shared" si="10"/>
        <v>19.407999563986483</v>
      </c>
    </row>
    <row r="157" spans="1:4">
      <c r="A157">
        <f t="shared" si="9"/>
        <v>9.9166666666666661</v>
      </c>
      <c r="B157">
        <f t="shared" si="12"/>
        <v>595</v>
      </c>
      <c r="C157">
        <f t="shared" si="11"/>
        <v>1.9651016497389006E-8</v>
      </c>
      <c r="D157">
        <f t="shared" si="10"/>
        <v>19.651016497389005</v>
      </c>
    </row>
    <row r="158" spans="1:4">
      <c r="A158">
        <f t="shared" si="9"/>
        <v>10</v>
      </c>
      <c r="B158" s="16">
        <f t="shared" si="12"/>
        <v>600</v>
      </c>
      <c r="C158">
        <f t="shared" si="11"/>
        <v>1.9894567714181621E-8</v>
      </c>
      <c r="D158">
        <f t="shared" si="10"/>
        <v>19.894567714181623</v>
      </c>
    </row>
    <row r="159" spans="1:4">
      <c r="A159">
        <f t="shared" si="9"/>
        <v>10.083333333333334</v>
      </c>
      <c r="B159">
        <f t="shared" si="12"/>
        <v>605</v>
      </c>
      <c r="C159">
        <f>$D$36*EXP(-$D$32*(B159-600))+(1/$D$32)*($D$33+$D$34*((B159-600)-1/$D$32))</f>
        <v>1.9519033433471461E-8</v>
      </c>
      <c r="D159">
        <f t="shared" si="10"/>
        <v>19.51903343347146</v>
      </c>
    </row>
    <row r="160" spans="1:4">
      <c r="A160">
        <f t="shared" si="9"/>
        <v>10.166666666666666</v>
      </c>
      <c r="B160">
        <f t="shared" si="12"/>
        <v>610</v>
      </c>
      <c r="C160">
        <f>$D$36*EXP(-$D$32*(B160-600))+(1/$D$32)*($D$33+$D$34*((B160-600)-1/$D$32))</f>
        <v>1.915054474001953E-8</v>
      </c>
      <c r="D160">
        <f t="shared" si="10"/>
        <v>19.15054474001953</v>
      </c>
    </row>
    <row r="161" spans="1:4">
      <c r="A161">
        <f t="shared" si="9"/>
        <v>10.25</v>
      </c>
      <c r="B161">
        <f t="shared" si="12"/>
        <v>615</v>
      </c>
      <c r="C161">
        <f t="shared" ref="C161:C181" si="13">$D$36*EXP(-$D$32*(B161-600))+(1/$D$32)*($D$33+$D$34*((B161-600)-1/$D$32))</f>
        <v>1.8788968647336198E-8</v>
      </c>
      <c r="D161">
        <f t="shared" si="10"/>
        <v>18.788968647336198</v>
      </c>
    </row>
    <row r="162" spans="1:4">
      <c r="A162">
        <f t="shared" si="9"/>
        <v>10.333333333333334</v>
      </c>
      <c r="B162">
        <f t="shared" si="12"/>
        <v>620</v>
      </c>
      <c r="C162">
        <f t="shared" si="13"/>
        <v>1.8434174679071284E-8</v>
      </c>
      <c r="D162">
        <f t="shared" si="10"/>
        <v>18.434174679071283</v>
      </c>
    </row>
    <row r="163" spans="1:4">
      <c r="A163">
        <f t="shared" si="9"/>
        <v>10.416666666666666</v>
      </c>
      <c r="B163">
        <f t="shared" si="12"/>
        <v>625</v>
      </c>
      <c r="C163">
        <f t="shared" si="13"/>
        <v>1.8086034821634798E-8</v>
      </c>
      <c r="D163">
        <f t="shared" si="10"/>
        <v>18.086034821634797</v>
      </c>
    </row>
    <row r="164" spans="1:4">
      <c r="A164">
        <f t="shared" si="9"/>
        <v>10.5</v>
      </c>
      <c r="B164">
        <f t="shared" si="12"/>
        <v>630</v>
      </c>
      <c r="C164">
        <f t="shared" si="13"/>
        <v>1.774442347771197E-8</v>
      </c>
      <c r="D164">
        <f t="shared" si="10"/>
        <v>17.744423477711969</v>
      </c>
    </row>
    <row r="165" spans="1:4">
      <c r="A165">
        <f t="shared" si="9"/>
        <v>10.583333333333334</v>
      </c>
      <c r="B165">
        <f t="shared" si="12"/>
        <v>635</v>
      </c>
      <c r="C165">
        <f t="shared" si="13"/>
        <v>1.7409217420655709E-8</v>
      </c>
      <c r="D165">
        <f t="shared" si="10"/>
        <v>17.409217420655711</v>
      </c>
    </row>
    <row r="166" spans="1:4">
      <c r="A166">
        <f t="shared" si="9"/>
        <v>10.666666666666666</v>
      </c>
      <c r="B166">
        <f t="shared" si="12"/>
        <v>640</v>
      </c>
      <c r="C166">
        <f t="shared" si="13"/>
        <v>1.708029574973991E-8</v>
      </c>
      <c r="D166">
        <f t="shared" si="10"/>
        <v>17.080295749739911</v>
      </c>
    </row>
    <row r="167" spans="1:4">
      <c r="A167">
        <f t="shared" ref="A167:A230" si="14">B167/60</f>
        <v>10.75</v>
      </c>
      <c r="B167">
        <f t="shared" si="12"/>
        <v>645</v>
      </c>
      <c r="C167">
        <f t="shared" si="13"/>
        <v>1.6757539846257345E-8</v>
      </c>
      <c r="D167">
        <f t="shared" ref="D167:D230" si="15">C167*10^9</f>
        <v>16.757539846257345</v>
      </c>
    </row>
    <row r="168" spans="1:4">
      <c r="A168">
        <f t="shared" si="14"/>
        <v>10.833333333333334</v>
      </c>
      <c r="B168">
        <f t="shared" si="12"/>
        <v>650</v>
      </c>
      <c r="C168">
        <f t="shared" si="13"/>
        <v>1.6440833330446228E-8</v>
      </c>
      <c r="D168">
        <f t="shared" si="15"/>
        <v>16.440833330446228</v>
      </c>
    </row>
    <row r="169" spans="1:4">
      <c r="A169">
        <f t="shared" si="14"/>
        <v>10.916666666666666</v>
      </c>
      <c r="B169">
        <f t="shared" si="12"/>
        <v>655</v>
      </c>
      <c r="C169">
        <f t="shared" si="13"/>
        <v>1.6130062019229798E-8</v>
      </c>
      <c r="D169">
        <f t="shared" si="15"/>
        <v>16.130062019229797</v>
      </c>
    </row>
    <row r="170" spans="1:4">
      <c r="A170">
        <f t="shared" si="14"/>
        <v>11</v>
      </c>
      <c r="B170">
        <f t="shared" ref="B170:B233" si="16">B169+$J$31/372</f>
        <v>660</v>
      </c>
      <c r="C170">
        <f t="shared" si="13"/>
        <v>1.5825113884753552E-8</v>
      </c>
      <c r="D170">
        <f t="shared" si="15"/>
        <v>15.825113884753552</v>
      </c>
    </row>
    <row r="171" spans="1:4">
      <c r="A171">
        <f t="shared" si="14"/>
        <v>11.083333333333334</v>
      </c>
      <c r="B171">
        <f t="shared" si="16"/>
        <v>665</v>
      </c>
      <c r="C171">
        <f t="shared" si="13"/>
        <v>1.5525879013705129E-8</v>
      </c>
      <c r="D171">
        <f t="shared" si="15"/>
        <v>15.525879013705129</v>
      </c>
    </row>
    <row r="172" spans="1:4">
      <c r="A172">
        <f t="shared" si="14"/>
        <v>11.166666666666666</v>
      </c>
      <c r="B172">
        <f t="shared" si="16"/>
        <v>670</v>
      </c>
      <c r="C172">
        <f t="shared" si="13"/>
        <v>1.5232249567402007E-8</v>
      </c>
      <c r="D172">
        <f t="shared" si="15"/>
        <v>15.232249567402008</v>
      </c>
    </row>
    <row r="173" spans="1:4">
      <c r="A173">
        <f t="shared" si="14"/>
        <v>11.25</v>
      </c>
      <c r="B173">
        <f t="shared" si="16"/>
        <v>675</v>
      </c>
      <c r="C173">
        <f t="shared" si="13"/>
        <v>1.4944119742632566E-8</v>
      </c>
      <c r="D173">
        <f t="shared" si="15"/>
        <v>14.944119742632566</v>
      </c>
    </row>
    <row r="174" spans="1:4">
      <c r="A174">
        <f t="shared" si="14"/>
        <v>11.333333333333334</v>
      </c>
      <c r="B174">
        <f t="shared" si="16"/>
        <v>680</v>
      </c>
      <c r="C174">
        <f t="shared" si="13"/>
        <v>1.4661385733236263E-8</v>
      </c>
      <c r="D174">
        <f t="shared" si="15"/>
        <v>14.661385733236262</v>
      </c>
    </row>
    <row r="175" spans="1:4">
      <c r="A175">
        <f t="shared" si="14"/>
        <v>11.416666666666666</v>
      </c>
      <c r="B175">
        <f t="shared" si="16"/>
        <v>685</v>
      </c>
      <c r="C175">
        <f t="shared" si="13"/>
        <v>1.4383945692409029E-8</v>
      </c>
      <c r="D175">
        <f t="shared" si="15"/>
        <v>14.383945692409029</v>
      </c>
    </row>
    <row r="176" spans="1:4">
      <c r="A176">
        <f t="shared" si="14"/>
        <v>11.5</v>
      </c>
      <c r="B176">
        <f t="shared" si="16"/>
        <v>690</v>
      </c>
      <c r="C176">
        <f t="shared" si="13"/>
        <v>1.4111699695720097E-8</v>
      </c>
      <c r="D176">
        <f t="shared" si="15"/>
        <v>14.111699695720098</v>
      </c>
    </row>
    <row r="177" spans="1:4">
      <c r="A177">
        <f t="shared" si="14"/>
        <v>11.583333333333334</v>
      </c>
      <c r="B177">
        <f t="shared" si="16"/>
        <v>695</v>
      </c>
      <c r="C177">
        <f t="shared" si="13"/>
        <v>1.3844549704826953E-8</v>
      </c>
      <c r="D177">
        <f t="shared" si="15"/>
        <v>13.844549704826953</v>
      </c>
    </row>
    <row r="178" spans="1:4">
      <c r="A178">
        <f t="shared" si="14"/>
        <v>11.666666666666666</v>
      </c>
      <c r="B178">
        <f t="shared" si="16"/>
        <v>700</v>
      </c>
      <c r="C178">
        <f t="shared" si="13"/>
        <v>1.3582399531875124E-8</v>
      </c>
      <c r="D178">
        <f t="shared" si="15"/>
        <v>13.582399531875124</v>
      </c>
    </row>
    <row r="179" spans="1:4">
      <c r="A179">
        <f t="shared" si="14"/>
        <v>11.75</v>
      </c>
      <c r="B179">
        <f t="shared" si="16"/>
        <v>705</v>
      </c>
      <c r="C179">
        <f t="shared" si="13"/>
        <v>1.3325154804569956E-8</v>
      </c>
      <c r="D179">
        <f t="shared" si="15"/>
        <v>13.325154804569957</v>
      </c>
    </row>
    <row r="180" spans="1:4">
      <c r="A180">
        <f t="shared" si="14"/>
        <v>11.833333333333334</v>
      </c>
      <c r="B180">
        <f t="shared" si="16"/>
        <v>710</v>
      </c>
      <c r="C180">
        <f t="shared" si="13"/>
        <v>1.3072722931907655E-8</v>
      </c>
      <c r="D180">
        <f t="shared" si="15"/>
        <v>13.072722931907656</v>
      </c>
    </row>
    <row r="181" spans="1:4">
      <c r="A181">
        <f t="shared" si="14"/>
        <v>11.916666666666666</v>
      </c>
      <c r="B181">
        <f t="shared" si="16"/>
        <v>715</v>
      </c>
      <c r="C181">
        <f t="shared" si="13"/>
        <v>1.2825013070553161E-8</v>
      </c>
      <c r="D181">
        <f t="shared" si="15"/>
        <v>12.825013070553162</v>
      </c>
    </row>
    <row r="182" spans="1:4">
      <c r="A182">
        <f t="shared" si="14"/>
        <v>12</v>
      </c>
      <c r="B182" s="16">
        <f t="shared" si="16"/>
        <v>720</v>
      </c>
      <c r="C182">
        <f>$D$36*EXP(-$D$32*(B182-600))+(1/$D$32)*($D$33+$D$34*((B182-600)-1/$D$32))</f>
        <v>1.2581936091852649E-8</v>
      </c>
      <c r="D182">
        <f t="shared" si="15"/>
        <v>12.581936091852649</v>
      </c>
    </row>
    <row r="183" spans="1:4">
      <c r="A183">
        <f t="shared" si="14"/>
        <v>12.083333333333334</v>
      </c>
      <c r="B183">
        <f t="shared" si="16"/>
        <v>725</v>
      </c>
      <c r="C183">
        <f>$E$36*EXP(-$E$32*(B183-720))+(1/$E$32)*($E$33+$E$34*((B183-720)-1/$E$32))</f>
        <v>1.2344450208543931E-8</v>
      </c>
      <c r="D183">
        <f t="shared" si="15"/>
        <v>12.344450208543931</v>
      </c>
    </row>
    <row r="184" spans="1:4">
      <c r="A184">
        <f t="shared" si="14"/>
        <v>12.166666666666666</v>
      </c>
      <c r="B184">
        <f t="shared" si="16"/>
        <v>730</v>
      </c>
      <c r="C184">
        <f t="shared" ref="C184:C241" si="17">$E$36*EXP(-$E$32*(B184-720))+(1/$E$32)*($E$33+$E$34*((B184-720)-1/$E$32))</f>
        <v>1.2111446906004913E-8</v>
      </c>
      <c r="D184">
        <f t="shared" si="15"/>
        <v>12.111446906004913</v>
      </c>
    </row>
    <row r="185" spans="1:4">
      <c r="A185">
        <f t="shared" si="14"/>
        <v>12.25</v>
      </c>
      <c r="B185">
        <f t="shared" si="16"/>
        <v>735</v>
      </c>
      <c r="C185">
        <f t="shared" si="17"/>
        <v>1.1882841574868179E-8</v>
      </c>
      <c r="D185">
        <f t="shared" si="15"/>
        <v>11.882841574868179</v>
      </c>
    </row>
    <row r="186" spans="1:4">
      <c r="A186">
        <f t="shared" si="14"/>
        <v>12.333333333333334</v>
      </c>
      <c r="B186">
        <f t="shared" si="16"/>
        <v>740</v>
      </c>
      <c r="C186">
        <f t="shared" si="17"/>
        <v>1.1658551202780491E-8</v>
      </c>
      <c r="D186">
        <f t="shared" si="15"/>
        <v>11.65855120278049</v>
      </c>
    </row>
    <row r="187" spans="1:4">
      <c r="A187">
        <f t="shared" si="14"/>
        <v>12.416666666666666</v>
      </c>
      <c r="B187">
        <f t="shared" si="16"/>
        <v>745</v>
      </c>
      <c r="C187">
        <f t="shared" si="17"/>
        <v>1.1438494344258922E-8</v>
      </c>
      <c r="D187">
        <f t="shared" si="15"/>
        <v>11.438494344258922</v>
      </c>
    </row>
    <row r="188" spans="1:4">
      <c r="A188">
        <f t="shared" si="14"/>
        <v>12.5</v>
      </c>
      <c r="B188">
        <f t="shared" si="16"/>
        <v>750</v>
      </c>
      <c r="C188">
        <f t="shared" si="17"/>
        <v>1.1222591091115939E-8</v>
      </c>
      <c r="D188">
        <f t="shared" si="15"/>
        <v>11.222591091115939</v>
      </c>
    </row>
    <row r="189" spans="1:4">
      <c r="A189">
        <f t="shared" si="14"/>
        <v>12.583333333333334</v>
      </c>
      <c r="B189">
        <f t="shared" si="16"/>
        <v>755</v>
      </c>
      <c r="C189">
        <f t="shared" si="17"/>
        <v>1.1010763043442732E-8</v>
      </c>
      <c r="D189">
        <f t="shared" si="15"/>
        <v>11.010763043442733</v>
      </c>
    </row>
    <row r="190" spans="1:4">
      <c r="A190">
        <f t="shared" si="14"/>
        <v>12.666666666666666</v>
      </c>
      <c r="B190">
        <f t="shared" si="16"/>
        <v>760</v>
      </c>
      <c r="C190">
        <f t="shared" si="17"/>
        <v>1.0802933281140232E-8</v>
      </c>
      <c r="D190">
        <f t="shared" si="15"/>
        <v>10.802933281140232</v>
      </c>
    </row>
    <row r="191" spans="1:4">
      <c r="A191">
        <f t="shared" si="14"/>
        <v>12.75</v>
      </c>
      <c r="B191">
        <f t="shared" si="16"/>
        <v>765</v>
      </c>
      <c r="C191">
        <f t="shared" si="17"/>
        <v>1.0599026335987488E-8</v>
      </c>
      <c r="D191">
        <f t="shared" si="15"/>
        <v>10.599026335987489</v>
      </c>
    </row>
    <row r="192" spans="1:4">
      <c r="A192">
        <f t="shared" si="14"/>
        <v>12.833333333333334</v>
      </c>
      <c r="B192">
        <f t="shared" si="16"/>
        <v>770</v>
      </c>
      <c r="C192">
        <f t="shared" si="17"/>
        <v>1.0398968164237252E-8</v>
      </c>
      <c r="D192">
        <f t="shared" si="15"/>
        <v>10.398968164237253</v>
      </c>
    </row>
    <row r="193" spans="1:4">
      <c r="A193">
        <f t="shared" si="14"/>
        <v>12.916666666666666</v>
      </c>
      <c r="B193">
        <f t="shared" si="16"/>
        <v>775</v>
      </c>
      <c r="C193">
        <f t="shared" si="17"/>
        <v>1.0202686119728831E-8</v>
      </c>
      <c r="D193">
        <f t="shared" si="15"/>
        <v>10.202686119728831</v>
      </c>
    </row>
    <row r="194" spans="1:4">
      <c r="A194">
        <f t="shared" si="14"/>
        <v>13</v>
      </c>
      <c r="B194">
        <f t="shared" si="16"/>
        <v>780</v>
      </c>
      <c r="C194">
        <f t="shared" si="17"/>
        <v>1.001010892750844E-8</v>
      </c>
      <c r="D194">
        <f t="shared" si="15"/>
        <v>10.010108927508441</v>
      </c>
    </row>
    <row r="195" spans="1:4">
      <c r="A195">
        <f t="shared" si="14"/>
        <v>13.083333333333334</v>
      </c>
      <c r="B195">
        <f t="shared" si="16"/>
        <v>785</v>
      </c>
      <c r="C195">
        <f t="shared" si="17"/>
        <v>9.8211666579474621E-9</v>
      </c>
      <c r="D195">
        <f t="shared" si="15"/>
        <v>9.8211666579474617</v>
      </c>
    </row>
    <row r="196" spans="1:4">
      <c r="A196">
        <f t="shared" si="14"/>
        <v>13.166666666666666</v>
      </c>
      <c r="B196">
        <f t="shared" si="16"/>
        <v>790</v>
      </c>
      <c r="C196">
        <f t="shared" si="17"/>
        <v>9.6357907013492479E-9</v>
      </c>
      <c r="D196">
        <f t="shared" si="15"/>
        <v>9.6357907013492472</v>
      </c>
    </row>
    <row r="197" spans="1:4">
      <c r="A197">
        <f t="shared" si="14"/>
        <v>13.25</v>
      </c>
      <c r="B197">
        <f t="shared" si="16"/>
        <v>795</v>
      </c>
      <c r="C197">
        <f t="shared" si="17"/>
        <v>9.4539137430352034E-9</v>
      </c>
      <c r="D197">
        <f t="shared" si="15"/>
        <v>9.4539137430352032</v>
      </c>
    </row>
    <row r="198" spans="1:4">
      <c r="A198">
        <f t="shared" si="14"/>
        <v>13.333333333333334</v>
      </c>
      <c r="B198">
        <f t="shared" si="16"/>
        <v>800</v>
      </c>
      <c r="C198">
        <f t="shared" si="17"/>
        <v>9.2754697389011341E-9</v>
      </c>
      <c r="D198">
        <f t="shared" si="15"/>
        <v>9.2754697389011334</v>
      </c>
    </row>
    <row r="199" spans="1:4">
      <c r="A199">
        <f t="shared" si="14"/>
        <v>13.416666666666666</v>
      </c>
      <c r="B199">
        <f t="shared" si="16"/>
        <v>805</v>
      </c>
      <c r="C199">
        <f t="shared" si="17"/>
        <v>9.1003938914349702E-9</v>
      </c>
      <c r="D199">
        <f t="shared" si="15"/>
        <v>9.1003938914349707</v>
      </c>
    </row>
    <row r="200" spans="1:4">
      <c r="A200">
        <f t="shared" si="14"/>
        <v>13.5</v>
      </c>
      <c r="B200">
        <f t="shared" si="16"/>
        <v>810</v>
      </c>
      <c r="C200">
        <f t="shared" si="17"/>
        <v>8.9286226261871557E-9</v>
      </c>
      <c r="D200">
        <f t="shared" si="15"/>
        <v>8.9286226261871562</v>
      </c>
    </row>
    <row r="201" spans="1:4">
      <c r="A201">
        <f t="shared" si="14"/>
        <v>13.583333333333334</v>
      </c>
      <c r="B201">
        <f t="shared" si="16"/>
        <v>815</v>
      </c>
      <c r="C201">
        <f t="shared" si="17"/>
        <v>8.7600935686851609E-9</v>
      </c>
      <c r="D201">
        <f t="shared" si="15"/>
        <v>8.7600935686851606</v>
      </c>
    </row>
    <row r="202" spans="1:4">
      <c r="A202">
        <f t="shared" si="14"/>
        <v>13.666666666666666</v>
      </c>
      <c r="B202">
        <f t="shared" si="16"/>
        <v>820</v>
      </c>
      <c r="C202">
        <f t="shared" si="17"/>
        <v>8.5947455217837486E-9</v>
      </c>
      <c r="D202">
        <f t="shared" si="15"/>
        <v>8.5947455217837483</v>
      </c>
    </row>
    <row r="203" spans="1:4">
      <c r="A203">
        <f t="shared" si="14"/>
        <v>13.75</v>
      </c>
      <c r="B203">
        <f t="shared" si="16"/>
        <v>825</v>
      </c>
      <c r="C203">
        <f t="shared" si="17"/>
        <v>8.432518443442747E-9</v>
      </c>
      <c r="D203">
        <f t="shared" si="15"/>
        <v>8.4325184434427474</v>
      </c>
    </row>
    <row r="204" spans="1:4">
      <c r="A204">
        <f t="shared" si="14"/>
        <v>13.833333333333334</v>
      </c>
      <c r="B204">
        <f t="shared" si="16"/>
        <v>830</v>
      </c>
      <c r="C204">
        <f t="shared" si="17"/>
        <v>8.2733534249242663E-9</v>
      </c>
      <c r="D204">
        <f t="shared" si="15"/>
        <v>8.2733534249242666</v>
      </c>
    </row>
    <row r="205" spans="1:4">
      <c r="A205">
        <f t="shared" si="14"/>
        <v>13.916666666666666</v>
      </c>
      <c r="B205">
        <f t="shared" si="16"/>
        <v>835</v>
      </c>
      <c r="C205">
        <f t="shared" si="17"/>
        <v>8.1171926694014636E-9</v>
      </c>
      <c r="D205">
        <f t="shared" si="15"/>
        <v>8.1171926694014633</v>
      </c>
    </row>
    <row r="206" spans="1:4">
      <c r="A206">
        <f t="shared" si="14"/>
        <v>14</v>
      </c>
      <c r="B206">
        <f t="shared" si="16"/>
        <v>840</v>
      </c>
      <c r="C206">
        <f t="shared" si="17"/>
        <v>7.9639794709710455E-9</v>
      </c>
      <c r="D206">
        <f t="shared" si="15"/>
        <v>7.9639794709710454</v>
      </c>
    </row>
    <row r="207" spans="1:4">
      <c r="A207">
        <f t="shared" si="14"/>
        <v>14.083333333333334</v>
      </c>
      <c r="B207">
        <f t="shared" si="16"/>
        <v>845</v>
      </c>
      <c r="C207">
        <f t="shared" si="17"/>
        <v>7.81365819406194E-9</v>
      </c>
      <c r="D207">
        <f t="shared" si="15"/>
        <v>7.8136581940619401</v>
      </c>
    </row>
    <row r="208" spans="1:4">
      <c r="A208">
        <f t="shared" si="14"/>
        <v>14.166666666666666</v>
      </c>
      <c r="B208">
        <f t="shared" si="16"/>
        <v>850</v>
      </c>
      <c r="C208">
        <f t="shared" si="17"/>
        <v>7.666174253232611E-9</v>
      </c>
      <c r="D208">
        <f t="shared" si="15"/>
        <v>7.6661742532326107</v>
      </c>
    </row>
    <row r="209" spans="1:4">
      <c r="A209">
        <f t="shared" si="14"/>
        <v>14.25</v>
      </c>
      <c r="B209">
        <f t="shared" si="16"/>
        <v>855</v>
      </c>
      <c r="C209">
        <f t="shared" si="17"/>
        <v>7.5214740933497133E-9</v>
      </c>
      <c r="D209">
        <f t="shared" si="15"/>
        <v>7.5214740933497133</v>
      </c>
    </row>
    <row r="210" spans="1:4">
      <c r="A210">
        <f t="shared" si="14"/>
        <v>14.333333333333334</v>
      </c>
      <c r="B210">
        <f t="shared" si="16"/>
        <v>860</v>
      </c>
      <c r="C210">
        <f t="shared" si="17"/>
        <v>7.3795051701408694E-9</v>
      </c>
      <c r="D210">
        <f t="shared" si="15"/>
        <v>7.3795051701408694</v>
      </c>
    </row>
    <row r="211" spans="1:4">
      <c r="A211">
        <f t="shared" si="14"/>
        <v>14.416666666666666</v>
      </c>
      <c r="B211">
        <f t="shared" si="16"/>
        <v>865</v>
      </c>
      <c r="C211">
        <f t="shared" si="17"/>
        <v>7.2402159311145327E-9</v>
      </c>
      <c r="D211">
        <f t="shared" si="15"/>
        <v>7.2402159311145331</v>
      </c>
    </row>
    <row r="212" spans="1:4">
      <c r="A212">
        <f t="shared" si="14"/>
        <v>14.5</v>
      </c>
      <c r="B212">
        <f t="shared" si="16"/>
        <v>870</v>
      </c>
      <c r="C212">
        <f t="shared" si="17"/>
        <v>7.1035557968399675E-9</v>
      </c>
      <c r="D212">
        <f t="shared" si="15"/>
        <v>7.1035557968399674</v>
      </c>
    </row>
    <row r="213" spans="1:4">
      <c r="A213">
        <f t="shared" si="14"/>
        <v>14.583333333333334</v>
      </c>
      <c r="B213">
        <f t="shared" si="16"/>
        <v>875</v>
      </c>
      <c r="C213">
        <f t="shared" si="17"/>
        <v>6.9694751425805881E-9</v>
      </c>
      <c r="D213">
        <f t="shared" si="15"/>
        <v>6.9694751425805883</v>
      </c>
    </row>
    <row r="214" spans="1:4">
      <c r="A214">
        <f t="shared" si="14"/>
        <v>14.666666666666666</v>
      </c>
      <c r="B214">
        <f t="shared" si="16"/>
        <v>880</v>
      </c>
      <c r="C214">
        <f t="shared" si="17"/>
        <v>6.8379252802739683E-9</v>
      </c>
      <c r="D214">
        <f t="shared" si="15"/>
        <v>6.8379252802739678</v>
      </c>
    </row>
    <row r="215" spans="1:4">
      <c r="A215">
        <f t="shared" si="14"/>
        <v>14.75</v>
      </c>
      <c r="B215">
        <f t="shared" si="16"/>
        <v>885</v>
      </c>
      <c r="C215">
        <f t="shared" si="17"/>
        <v>6.7088584408519799E-9</v>
      </c>
      <c r="D215">
        <f t="shared" si="15"/>
        <v>6.70885844085198</v>
      </c>
    </row>
    <row r="216" spans="1:4">
      <c r="A216">
        <f t="shared" si="14"/>
        <v>14.833333333333334</v>
      </c>
      <c r="B216">
        <f t="shared" si="16"/>
        <v>890</v>
      </c>
      <c r="C216">
        <f t="shared" si="17"/>
        <v>6.5822277568946377E-9</v>
      </c>
      <c r="D216">
        <f t="shared" si="15"/>
        <v>6.5822277568946381</v>
      </c>
    </row>
    <row r="217" spans="1:4">
      <c r="A217">
        <f t="shared" si="14"/>
        <v>14.916666666666666</v>
      </c>
      <c r="B217">
        <f t="shared" si="16"/>
        <v>895</v>
      </c>
      <c r="C217">
        <f t="shared" si="17"/>
        <v>6.4579872456113609E-9</v>
      </c>
      <c r="D217">
        <f t="shared" si="15"/>
        <v>6.4579872456113607</v>
      </c>
    </row>
    <row r="218" spans="1:4">
      <c r="A218">
        <f t="shared" si="14"/>
        <v>15</v>
      </c>
      <c r="B218">
        <f t="shared" si="16"/>
        <v>900</v>
      </c>
      <c r="C218">
        <f t="shared" si="17"/>
        <v>6.3360917921434666E-9</v>
      </c>
      <c r="D218">
        <f t="shared" si="15"/>
        <v>6.336091792143467</v>
      </c>
    </row>
    <row r="219" spans="1:4">
      <c r="A219">
        <f t="shared" si="14"/>
        <v>15.083333333333334</v>
      </c>
      <c r="B219">
        <f t="shared" si="16"/>
        <v>905</v>
      </c>
      <c r="C219">
        <f t="shared" si="17"/>
        <v>6.216497133181823E-9</v>
      </c>
      <c r="D219">
        <f t="shared" si="15"/>
        <v>6.2164971331818233</v>
      </c>
    </row>
    <row r="220" spans="1:4">
      <c r="A220">
        <f t="shared" si="14"/>
        <v>15.166666666666666</v>
      </c>
      <c r="B220">
        <f t="shared" si="16"/>
        <v>910</v>
      </c>
      <c r="C220">
        <f t="shared" si="17"/>
        <v>6.099159840893731E-9</v>
      </c>
      <c r="D220">
        <f t="shared" si="15"/>
        <v>6.0991598408937309</v>
      </c>
    </row>
    <row r="221" spans="1:4">
      <c r="A221">
        <f t="shared" si="14"/>
        <v>15.25</v>
      </c>
      <c r="B221">
        <f t="shared" si="16"/>
        <v>915</v>
      </c>
      <c r="C221">
        <f t="shared" si="17"/>
        <v>5.9840373071531861E-9</v>
      </c>
      <c r="D221">
        <f t="shared" si="15"/>
        <v>5.9840373071531863</v>
      </c>
    </row>
    <row r="222" spans="1:4">
      <c r="A222">
        <f t="shared" si="14"/>
        <v>15.333333333333334</v>
      </c>
      <c r="B222">
        <f t="shared" si="16"/>
        <v>920</v>
      </c>
      <c r="C222">
        <f t="shared" si="17"/>
        <v>5.8710877280687833E-9</v>
      </c>
      <c r="D222">
        <f t="shared" si="15"/>
        <v>5.8710877280687832</v>
      </c>
    </row>
    <row r="223" spans="1:4">
      <c r="A223">
        <f t="shared" si="14"/>
        <v>15.416666666666666</v>
      </c>
      <c r="B223">
        <f t="shared" si="16"/>
        <v>925</v>
      </c>
      <c r="C223">
        <f t="shared" si="17"/>
        <v>5.7602700888036911E-9</v>
      </c>
      <c r="D223">
        <f t="shared" si="15"/>
        <v>5.7602700888036908</v>
      </c>
    </row>
    <row r="224" spans="1:4">
      <c r="A224">
        <f t="shared" si="14"/>
        <v>15.5</v>
      </c>
      <c r="B224">
        <f t="shared" si="16"/>
        <v>930</v>
      </c>
      <c r="C224">
        <f t="shared" si="17"/>
        <v>5.6515441486821096E-9</v>
      </c>
      <c r="D224">
        <f t="shared" si="15"/>
        <v>5.6515441486821096</v>
      </c>
    </row>
    <row r="225" spans="1:4">
      <c r="A225">
        <f t="shared" si="14"/>
        <v>15.583333333333334</v>
      </c>
      <c r="B225">
        <f t="shared" si="16"/>
        <v>935</v>
      </c>
      <c r="C225">
        <f t="shared" si="17"/>
        <v>5.5448704265768848E-9</v>
      </c>
      <c r="D225">
        <f t="shared" si="15"/>
        <v>5.5448704265768844</v>
      </c>
    </row>
    <row r="226" spans="1:4">
      <c r="A226">
        <f t="shared" si="14"/>
        <v>15.666666666666666</v>
      </c>
      <c r="B226">
        <f t="shared" si="16"/>
        <v>940</v>
      </c>
      <c r="C226">
        <f t="shared" si="17"/>
        <v>5.4402101865729084E-9</v>
      </c>
      <c r="D226">
        <f t="shared" si="15"/>
        <v>5.4402101865729087</v>
      </c>
    </row>
    <row r="227" spans="1:4">
      <c r="A227">
        <f t="shared" si="14"/>
        <v>15.75</v>
      </c>
      <c r="B227">
        <f t="shared" si="16"/>
        <v>945</v>
      </c>
      <c r="C227">
        <f t="shared" si="17"/>
        <v>5.337525423901132E-9</v>
      </c>
      <c r="D227">
        <f t="shared" si="15"/>
        <v>5.3375254239011323</v>
      </c>
    </row>
    <row r="228" spans="1:4">
      <c r="A228">
        <f t="shared" si="14"/>
        <v>15.833333333333334</v>
      </c>
      <c r="B228">
        <f t="shared" si="16"/>
        <v>950</v>
      </c>
      <c r="C228">
        <f t="shared" si="17"/>
        <v>5.2367788511380796E-9</v>
      </c>
      <c r="D228">
        <f t="shared" si="15"/>
        <v>5.2367788511380793</v>
      </c>
    </row>
    <row r="229" spans="1:4">
      <c r="A229">
        <f t="shared" si="14"/>
        <v>15.916666666666666</v>
      </c>
      <c r="B229">
        <f t="shared" si="16"/>
        <v>955</v>
      </c>
      <c r="C229">
        <f t="shared" si="17"/>
        <v>5.1379338846658481E-9</v>
      </c>
      <c r="D229">
        <f t="shared" si="15"/>
        <v>5.1379338846658484</v>
      </c>
    </row>
    <row r="230" spans="1:4">
      <c r="A230">
        <f t="shared" si="14"/>
        <v>16</v>
      </c>
      <c r="B230">
        <f t="shared" si="16"/>
        <v>960</v>
      </c>
      <c r="C230">
        <f t="shared" si="17"/>
        <v>5.0409546313876676E-9</v>
      </c>
      <c r="D230">
        <f t="shared" si="15"/>
        <v>5.0409546313876676</v>
      </c>
    </row>
    <row r="231" spans="1:4">
      <c r="A231">
        <f t="shared" ref="A231:A294" si="18">B231/60</f>
        <v>16.083333333333332</v>
      </c>
      <c r="B231">
        <f t="shared" si="16"/>
        <v>965</v>
      </c>
      <c r="C231">
        <f t="shared" si="17"/>
        <v>4.9458058756942186E-9</v>
      </c>
      <c r="D231">
        <f t="shared" ref="D231:D294" si="19">C231*10^9</f>
        <v>4.9458058756942185</v>
      </c>
    </row>
    <row r="232" spans="1:4">
      <c r="A232">
        <f t="shared" si="18"/>
        <v>16.166666666666668</v>
      </c>
      <c r="B232">
        <f t="shared" si="16"/>
        <v>970</v>
      </c>
      <c r="C232">
        <f t="shared" si="17"/>
        <v>4.8524530666759577E-9</v>
      </c>
      <c r="D232">
        <f t="shared" si="19"/>
        <v>4.8524530666759578</v>
      </c>
    </row>
    <row r="233" spans="1:4">
      <c r="A233">
        <f t="shared" si="18"/>
        <v>16.25</v>
      </c>
      <c r="B233">
        <f t="shared" si="16"/>
        <v>975</v>
      </c>
      <c r="C233">
        <f t="shared" si="17"/>
        <v>4.7608623055768082E-9</v>
      </c>
      <c r="D233">
        <f t="shared" si="19"/>
        <v>4.7608623055768078</v>
      </c>
    </row>
    <row r="234" spans="1:4">
      <c r="A234">
        <f t="shared" si="18"/>
        <v>16.333333333333332</v>
      </c>
      <c r="B234">
        <f t="shared" ref="B234:B297" si="20">B233+$J$31/372</f>
        <v>980</v>
      </c>
      <c r="C234">
        <f t="shared" si="17"/>
        <v>4.6710003334846742E-9</v>
      </c>
      <c r="D234">
        <f t="shared" si="19"/>
        <v>4.6710003334846739</v>
      </c>
    </row>
    <row r="235" spans="1:4">
      <c r="A235">
        <f t="shared" si="18"/>
        <v>16.416666666666668</v>
      </c>
      <c r="B235">
        <f t="shared" si="20"/>
        <v>985</v>
      </c>
      <c r="C235">
        <f t="shared" si="17"/>
        <v>4.5828345192542837E-9</v>
      </c>
      <c r="D235">
        <f t="shared" si="19"/>
        <v>4.5828345192542841</v>
      </c>
    </row>
    <row r="236" spans="1:4">
      <c r="A236">
        <f t="shared" si="18"/>
        <v>16.5</v>
      </c>
      <c r="B236">
        <f t="shared" si="20"/>
        <v>990</v>
      </c>
      <c r="C236">
        <f t="shared" si="17"/>
        <v>4.4963328476580073E-9</v>
      </c>
      <c r="D236">
        <f t="shared" si="19"/>
        <v>4.4963328476580076</v>
      </c>
    </row>
    <row r="237" spans="1:4">
      <c r="A237">
        <f t="shared" si="18"/>
        <v>16.583333333333332</v>
      </c>
      <c r="B237">
        <f t="shared" si="20"/>
        <v>995</v>
      </c>
      <c r="C237">
        <f t="shared" si="17"/>
        <v>4.4114639077603136E-9</v>
      </c>
      <c r="D237">
        <f t="shared" si="19"/>
        <v>4.4114639077603135</v>
      </c>
    </row>
    <row r="238" spans="1:4">
      <c r="A238">
        <f t="shared" si="18"/>
        <v>16.666666666666668</v>
      </c>
      <c r="B238">
        <f t="shared" si="20"/>
        <v>1000</v>
      </c>
      <c r="C238">
        <f t="shared" si="17"/>
        <v>4.3281968815116744E-9</v>
      </c>
      <c r="D238">
        <f t="shared" si="19"/>
        <v>4.3281968815116745</v>
      </c>
    </row>
    <row r="239" spans="1:4">
      <c r="A239">
        <f t="shared" si="18"/>
        <v>16.75</v>
      </c>
      <c r="B239">
        <f t="shared" si="20"/>
        <v>1005</v>
      </c>
      <c r="C239">
        <f t="shared" si="17"/>
        <v>4.2465015325577535E-9</v>
      </c>
      <c r="D239">
        <f t="shared" si="19"/>
        <v>4.2465015325577538</v>
      </c>
    </row>
    <row r="240" spans="1:4">
      <c r="A240">
        <f t="shared" si="18"/>
        <v>16.833333333333332</v>
      </c>
      <c r="B240">
        <f t="shared" si="20"/>
        <v>1010</v>
      </c>
      <c r="C240">
        <f t="shared" si="17"/>
        <v>4.1663481952598209E-9</v>
      </c>
      <c r="D240">
        <f t="shared" si="19"/>
        <v>4.1663481952598209</v>
      </c>
    </row>
    <row r="241" spans="1:4">
      <c r="A241">
        <f t="shared" si="18"/>
        <v>16.916666666666668</v>
      </c>
      <c r="B241">
        <f t="shared" si="20"/>
        <v>1015</v>
      </c>
      <c r="C241">
        <f t="shared" si="17"/>
        <v>4.0877077639224161E-9</v>
      </c>
      <c r="D241">
        <f t="shared" si="19"/>
        <v>4.087707763922416</v>
      </c>
    </row>
    <row r="242" spans="1:4">
      <c r="A242">
        <f t="shared" si="18"/>
        <v>17</v>
      </c>
      <c r="B242" s="16">
        <f t="shared" si="20"/>
        <v>1020</v>
      </c>
      <c r="C242">
        <f>$E$36*EXP(-$E$32*(B242-720))+(1/$E$32)*($E$33+$E$34*((B242-720)-1/$E$32))</f>
        <v>4.0105516822243342E-9</v>
      </c>
      <c r="D242">
        <f t="shared" si="19"/>
        <v>4.0105516822243343</v>
      </c>
    </row>
    <row r="243" spans="1:4">
      <c r="A243">
        <f t="shared" si="18"/>
        <v>17.083333333333332</v>
      </c>
      <c r="B243">
        <f t="shared" si="20"/>
        <v>1025</v>
      </c>
      <c r="C243">
        <f>$F$36*EXP(-$F$32*(B243-1020))+(1/$F$32)*($F$33+$F$34*((B243-1020)-1/$F$32))</f>
        <v>4.648397515378084E-9</v>
      </c>
      <c r="D243">
        <f t="shared" si="19"/>
        <v>4.6483975153780843</v>
      </c>
    </row>
    <row r="244" spans="1:4">
      <c r="A244">
        <f t="shared" si="18"/>
        <v>17.166666666666668</v>
      </c>
      <c r="B244">
        <f t="shared" si="20"/>
        <v>1030</v>
      </c>
      <c r="C244">
        <f t="shared" ref="C244:C278" si="21">$F$36*EXP(-$F$32*(B244-1020))+(1/$F$32)*($F$33+$F$34*((B244-1020)-1/$F$32))</f>
        <v>6.6967771204501319E-9</v>
      </c>
      <c r="D244">
        <f t="shared" si="19"/>
        <v>6.6967771204501316</v>
      </c>
    </row>
    <row r="245" spans="1:4">
      <c r="A245">
        <f t="shared" si="18"/>
        <v>17.25</v>
      </c>
      <c r="B245">
        <f t="shared" si="20"/>
        <v>1035</v>
      </c>
      <c r="C245">
        <f t="shared" si="21"/>
        <v>1.0129066466264425E-8</v>
      </c>
      <c r="D245">
        <f t="shared" si="19"/>
        <v>10.129066466264426</v>
      </c>
    </row>
    <row r="246" spans="1:4">
      <c r="A246">
        <f t="shared" si="18"/>
        <v>17.333333333333332</v>
      </c>
      <c r="B246">
        <f t="shared" si="20"/>
        <v>1040</v>
      </c>
      <c r="C246">
        <f t="shared" si="21"/>
        <v>1.4919144054125878E-8</v>
      </c>
      <c r="D246">
        <f t="shared" si="19"/>
        <v>14.919144054125878</v>
      </c>
    </row>
    <row r="247" spans="1:4">
      <c r="A247">
        <f t="shared" si="18"/>
        <v>17.416666666666668</v>
      </c>
      <c r="B247">
        <f t="shared" si="20"/>
        <v>1045</v>
      </c>
      <c r="C247">
        <f t="shared" si="21"/>
        <v>2.1041381432447551E-8</v>
      </c>
      <c r="D247">
        <f t="shared" si="19"/>
        <v>21.041381432447551</v>
      </c>
    </row>
    <row r="248" spans="1:4">
      <c r="A248">
        <f t="shared" si="18"/>
        <v>17.5</v>
      </c>
      <c r="B248">
        <f t="shared" si="20"/>
        <v>1050</v>
      </c>
      <c r="C248">
        <f t="shared" si="21"/>
        <v>2.8470633890412373E-8</v>
      </c>
      <c r="D248">
        <f t="shared" si="19"/>
        <v>28.470633890412373</v>
      </c>
    </row>
    <row r="249" spans="1:4">
      <c r="A249">
        <f t="shared" si="18"/>
        <v>17.583333333333332</v>
      </c>
      <c r="B249">
        <f t="shared" si="20"/>
        <v>1055</v>
      </c>
      <c r="C249">
        <f t="shared" si="21"/>
        <v>3.7182231327296349E-8</v>
      </c>
      <c r="D249">
        <f t="shared" si="19"/>
        <v>37.18223132729635</v>
      </c>
    </row>
    <row r="250" spans="1:4">
      <c r="A250">
        <f t="shared" si="18"/>
        <v>17.666666666666668</v>
      </c>
      <c r="B250">
        <f t="shared" si="20"/>
        <v>1060</v>
      </c>
      <c r="C250">
        <f t="shared" si="21"/>
        <v>4.715196929413377E-8</v>
      </c>
      <c r="D250">
        <f t="shared" si="19"/>
        <v>47.151969294133771</v>
      </c>
    </row>
    <row r="251" spans="1:4">
      <c r="A251">
        <f t="shared" si="18"/>
        <v>17.75</v>
      </c>
      <c r="B251">
        <f t="shared" si="20"/>
        <v>1065</v>
      </c>
      <c r="C251">
        <f>$F$36*EXP(-$F$32*(B251-1020))+(1/$F$32)*($F$33+$F$34*((B251-1020)-1/$F$32))</f>
        <v>5.8356100204471783E-8</v>
      </c>
      <c r="D251">
        <f t="shared" si="19"/>
        <v>58.356100204471787</v>
      </c>
    </row>
    <row r="252" spans="1:4">
      <c r="A252">
        <f t="shared" si="18"/>
        <v>17.833333333333332</v>
      </c>
      <c r="B252">
        <f t="shared" si="20"/>
        <v>1070</v>
      </c>
      <c r="C252">
        <f t="shared" si="21"/>
        <v>7.0771324711024843E-8</v>
      </c>
      <c r="D252">
        <f t="shared" si="19"/>
        <v>70.771324711024846</v>
      </c>
    </row>
    <row r="253" spans="1:4">
      <c r="A253">
        <f t="shared" si="18"/>
        <v>17.916666666666668</v>
      </c>
      <c r="B253">
        <f t="shared" si="20"/>
        <v>1075</v>
      </c>
      <c r="C253">
        <f t="shared" si="21"/>
        <v>8.4374783245092894E-8</v>
      </c>
      <c r="D253">
        <f t="shared" si="19"/>
        <v>84.3747832450929</v>
      </c>
    </row>
    <row r="254" spans="1:4">
      <c r="A254">
        <f t="shared" si="18"/>
        <v>18</v>
      </c>
      <c r="B254">
        <f t="shared" si="20"/>
        <v>1080</v>
      </c>
      <c r="C254">
        <f t="shared" si="21"/>
        <v>9.9144047715677026E-8</v>
      </c>
      <c r="D254">
        <f t="shared" si="19"/>
        <v>99.144047715677033</v>
      </c>
    </row>
    <row r="255" spans="1:4">
      <c r="A255">
        <f t="shared" si="18"/>
        <v>18.083333333333332</v>
      </c>
      <c r="B255">
        <f t="shared" si="20"/>
        <v>1085</v>
      </c>
      <c r="C255">
        <f t="shared" si="21"/>
        <v>1.1505711336527717E-7</v>
      </c>
      <c r="D255">
        <f t="shared" si="19"/>
        <v>115.05711336527717</v>
      </c>
    </row>
    <row r="256" spans="1:4">
      <c r="A256">
        <f t="shared" si="18"/>
        <v>18.166666666666668</v>
      </c>
      <c r="B256">
        <f t="shared" si="20"/>
        <v>1090</v>
      </c>
      <c r="C256">
        <f t="shared" si="21"/>
        <v>1.3209239077940594E-7</v>
      </c>
      <c r="D256">
        <f t="shared" si="19"/>
        <v>132.09239077940595</v>
      </c>
    </row>
    <row r="257" spans="1:4">
      <c r="A257">
        <f t="shared" si="18"/>
        <v>18.25</v>
      </c>
      <c r="B257">
        <f t="shared" si="20"/>
        <v>1095</v>
      </c>
      <c r="C257">
        <f t="shared" si="21"/>
        <v>1.5022869804693238E-7</v>
      </c>
      <c r="D257">
        <f t="shared" si="19"/>
        <v>150.22869804693238</v>
      </c>
    </row>
    <row r="258" spans="1:4">
      <c r="A258">
        <f t="shared" si="18"/>
        <v>18.333333333333332</v>
      </c>
      <c r="B258">
        <f t="shared" si="20"/>
        <v>1100</v>
      </c>
      <c r="C258">
        <f t="shared" si="21"/>
        <v>1.6944525306839427E-7</v>
      </c>
      <c r="D258">
        <f t="shared" si="19"/>
        <v>169.44525306839427</v>
      </c>
    </row>
    <row r="259" spans="1:4">
      <c r="A259">
        <f t="shared" si="18"/>
        <v>18.416666666666668</v>
      </c>
      <c r="B259">
        <f t="shared" si="20"/>
        <v>1105</v>
      </c>
      <c r="C259">
        <f t="shared" si="21"/>
        <v>1.8972166600949576E-7</v>
      </c>
      <c r="D259">
        <f t="shared" si="19"/>
        <v>189.72166600949575</v>
      </c>
    </row>
    <row r="260" spans="1:4">
      <c r="A260">
        <f t="shared" si="18"/>
        <v>18.5</v>
      </c>
      <c r="B260">
        <f t="shared" si="20"/>
        <v>1110</v>
      </c>
      <c r="C260">
        <f t="shared" si="21"/>
        <v>2.1103793189704498E-7</v>
      </c>
      <c r="D260">
        <f t="shared" si="19"/>
        <v>211.03793189704498</v>
      </c>
    </row>
    <row r="261" spans="1:4">
      <c r="A261">
        <f t="shared" si="18"/>
        <v>18.583333333333332</v>
      </c>
      <c r="B261">
        <f t="shared" si="20"/>
        <v>1115</v>
      </c>
      <c r="C261">
        <f t="shared" si="21"/>
        <v>2.3337442335464235E-7</v>
      </c>
      <c r="D261">
        <f t="shared" si="19"/>
        <v>233.37442335464235</v>
      </c>
    </row>
    <row r="262" spans="1:4">
      <c r="A262">
        <f t="shared" si="18"/>
        <v>18.666666666666668</v>
      </c>
      <c r="B262">
        <f t="shared" si="20"/>
        <v>1120</v>
      </c>
      <c r="C262">
        <f t="shared" si="21"/>
        <v>2.5671188347548875E-7</v>
      </c>
      <c r="D262">
        <f t="shared" si="19"/>
        <v>256.71188347548878</v>
      </c>
    </row>
    <row r="263" spans="1:4">
      <c r="A263">
        <f t="shared" si="18"/>
        <v>18.75</v>
      </c>
      <c r="B263">
        <f t="shared" si="20"/>
        <v>1125</v>
      </c>
      <c r="C263">
        <f t="shared" si="21"/>
        <v>2.8103141882971597E-7</v>
      </c>
      <c r="D263">
        <f t="shared" si="19"/>
        <v>281.03141882971596</v>
      </c>
    </row>
    <row r="264" spans="1:4">
      <c r="A264">
        <f t="shared" si="18"/>
        <v>18.833333333333332</v>
      </c>
      <c r="B264">
        <f t="shared" si="20"/>
        <v>1130</v>
      </c>
      <c r="C264">
        <f t="shared" si="21"/>
        <v>3.0631449260370747E-7</v>
      </c>
      <c r="D264">
        <f t="shared" si="19"/>
        <v>306.31449260370749</v>
      </c>
    </row>
    <row r="265" spans="1:4">
      <c r="A265">
        <f t="shared" si="18"/>
        <v>18.916666666666668</v>
      </c>
      <c r="B265">
        <f t="shared" si="20"/>
        <v>1135</v>
      </c>
      <c r="C265">
        <f t="shared" si="21"/>
        <v>3.3254291786891385E-7</v>
      </c>
      <c r="D265">
        <f t="shared" si="19"/>
        <v>332.54291786891383</v>
      </c>
    </row>
    <row r="266" spans="1:4">
      <c r="A266">
        <f t="shared" si="18"/>
        <v>19</v>
      </c>
      <c r="B266">
        <f t="shared" si="20"/>
        <v>1140</v>
      </c>
      <c r="C266">
        <f t="shared" si="21"/>
        <v>3.5969885097771995E-7</v>
      </c>
      <c r="D266">
        <f t="shared" si="19"/>
        <v>359.69885097771993</v>
      </c>
    </row>
    <row r="267" spans="1:4">
      <c r="A267">
        <f t="shared" si="18"/>
        <v>19.083333333333332</v>
      </c>
      <c r="B267">
        <f t="shared" si="20"/>
        <v>1145</v>
      </c>
      <c r="C267">
        <f t="shared" si="21"/>
        <v>3.8776478508396931E-7</v>
      </c>
      <c r="D267">
        <f t="shared" si="19"/>
        <v>387.76478508396929</v>
      </c>
    </row>
    <row r="268" spans="1:4">
      <c r="A268">
        <f t="shared" si="18"/>
        <v>19.166666666666668</v>
      </c>
      <c r="B268">
        <f t="shared" si="20"/>
        <v>1150</v>
      </c>
      <c r="C268">
        <f t="shared" si="21"/>
        <v>4.1672354378578625E-7</v>
      </c>
      <c r="D268">
        <f t="shared" si="19"/>
        <v>416.72354378578626</v>
      </c>
    </row>
    <row r="269" spans="1:4">
      <c r="A269">
        <f t="shared" si="18"/>
        <v>19.25</v>
      </c>
      <c r="B269">
        <f t="shared" si="20"/>
        <v>1155</v>
      </c>
      <c r="C269">
        <f t="shared" si="21"/>
        <v>4.4655827488839201E-7</v>
      </c>
      <c r="D269">
        <f t="shared" si="19"/>
        <v>446.55827488839202</v>
      </c>
    </row>
    <row r="270" spans="1:4">
      <c r="A270">
        <f t="shared" si="18"/>
        <v>19.333333333333332</v>
      </c>
      <c r="B270">
        <f t="shared" si="20"/>
        <v>1160</v>
      </c>
      <c r="C270">
        <f t="shared" si="21"/>
        <v>4.7725244428464726E-7</v>
      </c>
      <c r="D270">
        <f t="shared" si="19"/>
        <v>477.25244428464725</v>
      </c>
    </row>
    <row r="271" spans="1:4">
      <c r="A271">
        <f t="shared" si="18"/>
        <v>19.416666666666668</v>
      </c>
      <c r="B271">
        <f t="shared" si="20"/>
        <v>1165</v>
      </c>
      <c r="C271">
        <f t="shared" si="21"/>
        <v>5.0878982995110339E-7</v>
      </c>
      <c r="D271">
        <f t="shared" si="19"/>
        <v>508.7898299511034</v>
      </c>
    </row>
    <row r="272" spans="1:4">
      <c r="A272">
        <f t="shared" si="18"/>
        <v>19.5</v>
      </c>
      <c r="B272">
        <f t="shared" si="20"/>
        <v>1170</v>
      </c>
      <c r="C272">
        <f t="shared" si="21"/>
        <v>5.4115451605737565E-7</v>
      </c>
      <c r="D272">
        <f t="shared" si="19"/>
        <v>541.15451605737564</v>
      </c>
    </row>
    <row r="273" spans="1:4">
      <c r="A273">
        <f t="shared" si="18"/>
        <v>19.583333333333332</v>
      </c>
      <c r="B273">
        <f t="shared" si="20"/>
        <v>1175</v>
      </c>
      <c r="C273">
        <f t="shared" si="21"/>
        <v>5.7433088718670477E-7</v>
      </c>
      <c r="D273">
        <f t="shared" si="19"/>
        <v>574.33088718670479</v>
      </c>
    </row>
    <row r="274" spans="1:4">
      <c r="A274">
        <f t="shared" si="18"/>
        <v>19.666666666666668</v>
      </c>
      <c r="B274">
        <f t="shared" si="20"/>
        <v>1180</v>
      </c>
      <c r="C274">
        <f t="shared" si="21"/>
        <v>6.0830362266560587E-7</v>
      </c>
      <c r="D274">
        <f t="shared" si="19"/>
        <v>608.30362266560587</v>
      </c>
    </row>
    <row r="275" spans="1:4">
      <c r="A275">
        <f t="shared" si="18"/>
        <v>19.75</v>
      </c>
      <c r="B275">
        <f t="shared" si="20"/>
        <v>1185</v>
      </c>
      <c r="C275">
        <f t="shared" si="21"/>
        <v>6.4305769100054631E-7</v>
      </c>
      <c r="D275">
        <f t="shared" si="19"/>
        <v>643.05769100054636</v>
      </c>
    </row>
    <row r="276" spans="1:4">
      <c r="A276">
        <f t="shared" si="18"/>
        <v>19.833333333333332</v>
      </c>
      <c r="B276">
        <f t="shared" si="20"/>
        <v>1190</v>
      </c>
      <c r="C276">
        <f t="shared" si="21"/>
        <v>6.7857834441963193E-7</v>
      </c>
      <c r="D276">
        <f t="shared" si="19"/>
        <v>678.57834441963189</v>
      </c>
    </row>
    <row r="277" spans="1:4">
      <c r="A277">
        <f t="shared" si="18"/>
        <v>19.916666666666668</v>
      </c>
      <c r="B277">
        <f t="shared" si="20"/>
        <v>1195</v>
      </c>
      <c r="C277">
        <f t="shared" si="21"/>
        <v>7.1485111351731832E-7</v>
      </c>
      <c r="D277">
        <f t="shared" si="19"/>
        <v>714.85111351731837</v>
      </c>
    </row>
    <row r="278" spans="1:4">
      <c r="A278">
        <f t="shared" si="18"/>
        <v>20</v>
      </c>
      <c r="B278" s="16">
        <f t="shared" si="20"/>
        <v>1200</v>
      </c>
      <c r="C278">
        <f t="shared" si="21"/>
        <v>7.5186180200020719E-7</v>
      </c>
      <c r="D278">
        <f t="shared" si="19"/>
        <v>751.86180200020715</v>
      </c>
    </row>
    <row r="279" spans="1:4">
      <c r="A279">
        <f t="shared" si="18"/>
        <v>20.083333333333332</v>
      </c>
      <c r="B279">
        <f t="shared" si="20"/>
        <v>1205</v>
      </c>
      <c r="C279">
        <f>$G$36*EXP(-$G$32*(B279-1200))+(1/$G$32)*($G$33+$G$34*((B279-1200)-1/$G$32))</f>
        <v>7.8888293594948392E-7</v>
      </c>
      <c r="D279">
        <f t="shared" si="19"/>
        <v>788.88293594948391</v>
      </c>
    </row>
    <row r="280" spans="1:4">
      <c r="A280">
        <f t="shared" si="18"/>
        <v>20.166666666666668</v>
      </c>
      <c r="B280">
        <f t="shared" si="20"/>
        <v>1210</v>
      </c>
      <c r="C280">
        <f t="shared" ref="C280:C314" si="22">$G$36*EXP(-$G$32*(B280-1200))+(1/$G$32)*($G$33+$G$34*((B280-1200)-1/$G$32))</f>
        <v>8.2520529058269607E-7</v>
      </c>
      <c r="D280">
        <f t="shared" si="19"/>
        <v>825.20529058269608</v>
      </c>
    </row>
    <row r="281" spans="1:4">
      <c r="A281">
        <f t="shared" si="18"/>
        <v>20.25</v>
      </c>
      <c r="B281">
        <f t="shared" si="20"/>
        <v>1215</v>
      </c>
      <c r="C281">
        <f t="shared" si="22"/>
        <v>8.6084205546160084E-7</v>
      </c>
      <c r="D281">
        <f t="shared" si="19"/>
        <v>860.84205546160081</v>
      </c>
    </row>
    <row r="282" spans="1:4">
      <c r="A282">
        <f t="shared" si="18"/>
        <v>20.333333333333332</v>
      </c>
      <c r="B282">
        <f t="shared" si="20"/>
        <v>1220</v>
      </c>
      <c r="C282">
        <f t="shared" si="22"/>
        <v>8.9580617119305004E-7</v>
      </c>
      <c r="D282">
        <f t="shared" si="19"/>
        <v>895.80617119305009</v>
      </c>
    </row>
    <row r="283" spans="1:4">
      <c r="A283">
        <f t="shared" si="18"/>
        <v>20.416666666666668</v>
      </c>
      <c r="B283">
        <f t="shared" si="20"/>
        <v>1225</v>
      </c>
      <c r="C283">
        <f t="shared" si="22"/>
        <v>9.3011033412804746E-7</v>
      </c>
      <c r="D283">
        <f t="shared" si="19"/>
        <v>930.1103341280475</v>
      </c>
    </row>
    <row r="284" spans="1:4">
      <c r="A284">
        <f t="shared" si="18"/>
        <v>20.5</v>
      </c>
      <c r="B284">
        <f t="shared" si="20"/>
        <v>1230</v>
      </c>
      <c r="C284">
        <f t="shared" si="22"/>
        <v>9.6376700097211656E-7</v>
      </c>
      <c r="D284">
        <f t="shared" si="19"/>
        <v>963.76700097211653</v>
      </c>
    </row>
    <row r="285" spans="1:4">
      <c r="A285">
        <f t="shared" si="18"/>
        <v>20.583333333333332</v>
      </c>
      <c r="B285">
        <f t="shared" si="20"/>
        <v>1235</v>
      </c>
      <c r="C285">
        <f t="shared" si="22"/>
        <v>9.9678839330864236E-7</v>
      </c>
      <c r="D285">
        <f t="shared" si="19"/>
        <v>996.78839330864241</v>
      </c>
    </row>
    <row r="286" spans="1:4">
      <c r="A286">
        <f t="shared" si="18"/>
        <v>20.666666666666668</v>
      </c>
      <c r="B286">
        <f t="shared" si="20"/>
        <v>1240</v>
      </c>
      <c r="C286">
        <f t="shared" si="22"/>
        <v>1.0291865020368372E-6</v>
      </c>
      <c r="D286">
        <f t="shared" si="19"/>
        <v>1029.1865020368373</v>
      </c>
    </row>
    <row r="287" spans="1:4">
      <c r="A287">
        <f t="shared" si="18"/>
        <v>20.75</v>
      </c>
      <c r="B287">
        <f t="shared" si="20"/>
        <v>1245</v>
      </c>
      <c r="C287">
        <f t="shared" si="22"/>
        <v>1.0609730917259367E-6</v>
      </c>
      <c r="D287">
        <f t="shared" si="19"/>
        <v>1060.9730917259367</v>
      </c>
    </row>
    <row r="288" spans="1:4">
      <c r="A288">
        <f t="shared" si="18"/>
        <v>20.833333333333332</v>
      </c>
      <c r="B288">
        <f t="shared" si="20"/>
        <v>1250</v>
      </c>
      <c r="C288">
        <f t="shared" si="22"/>
        <v>1.0921597048872126E-6</v>
      </c>
      <c r="D288">
        <f t="shared" si="19"/>
        <v>1092.1597048872127</v>
      </c>
    </row>
    <row r="289" spans="1:4">
      <c r="A289">
        <f t="shared" si="18"/>
        <v>20.916666666666668</v>
      </c>
      <c r="B289">
        <f t="shared" si="20"/>
        <v>1255</v>
      </c>
      <c r="C289">
        <f t="shared" si="22"/>
        <v>1.1227576661653489E-6</v>
      </c>
      <c r="D289">
        <f t="shared" si="19"/>
        <v>1122.7576661653488</v>
      </c>
    </row>
    <row r="290" spans="1:4">
      <c r="A290">
        <f t="shared" si="18"/>
        <v>21</v>
      </c>
      <c r="B290">
        <f t="shared" si="20"/>
        <v>1260</v>
      </c>
      <c r="C290">
        <f t="shared" si="22"/>
        <v>1.1527780864507051E-6</v>
      </c>
      <c r="D290">
        <f t="shared" si="19"/>
        <v>1152.7780864507051</v>
      </c>
    </row>
    <row r="291" spans="1:4">
      <c r="A291">
        <f t="shared" si="18"/>
        <v>21.083333333333332</v>
      </c>
      <c r="B291">
        <f t="shared" si="20"/>
        <v>1265</v>
      </c>
      <c r="C291">
        <f t="shared" si="22"/>
        <v>1.1822318669139607E-6</v>
      </c>
      <c r="D291">
        <f t="shared" si="19"/>
        <v>1182.2318669139606</v>
      </c>
    </row>
    <row r="292" spans="1:4">
      <c r="A292">
        <f t="shared" si="18"/>
        <v>21.166666666666668</v>
      </c>
      <c r="B292">
        <f t="shared" si="20"/>
        <v>1270</v>
      </c>
      <c r="C292">
        <f t="shared" si="22"/>
        <v>1.2111297029646052E-6</v>
      </c>
      <c r="D292">
        <f t="shared" si="19"/>
        <v>1211.1297029646053</v>
      </c>
    </row>
    <row r="293" spans="1:4">
      <c r="A293">
        <f t="shared" si="18"/>
        <v>21.25</v>
      </c>
      <c r="B293">
        <f t="shared" si="20"/>
        <v>1275</v>
      </c>
      <c r="C293">
        <f t="shared" si="22"/>
        <v>1.2394820881347098E-6</v>
      </c>
      <c r="D293">
        <f t="shared" si="19"/>
        <v>1239.4820881347098</v>
      </c>
    </row>
    <row r="294" spans="1:4">
      <c r="A294">
        <f t="shared" si="18"/>
        <v>21.333333333333332</v>
      </c>
      <c r="B294">
        <f t="shared" si="20"/>
        <v>1280</v>
      </c>
      <c r="C294">
        <f t="shared" si="22"/>
        <v>1.2672993178893936E-6</v>
      </c>
      <c r="D294">
        <f t="shared" si="19"/>
        <v>1267.2993178893935</v>
      </c>
    </row>
    <row r="295" spans="1:4">
      <c r="A295">
        <f t="shared" ref="A295:A358" si="23">B295/60</f>
        <v>21.416666666666668</v>
      </c>
      <c r="B295">
        <f t="shared" si="20"/>
        <v>1285</v>
      </c>
      <c r="C295">
        <f t="shared" si="22"/>
        <v>1.2945914933653666E-6</v>
      </c>
      <c r="D295">
        <f t="shared" ref="D295:D358" si="24">C295*10^9</f>
        <v>1294.5914933653667</v>
      </c>
    </row>
    <row r="296" spans="1:4">
      <c r="A296">
        <f t="shared" si="23"/>
        <v>21.5</v>
      </c>
      <c r="B296">
        <f t="shared" si="20"/>
        <v>1290</v>
      </c>
      <c r="C296">
        <f t="shared" si="22"/>
        <v>1.3213685250389066E-6</v>
      </c>
      <c r="D296">
        <f t="shared" si="24"/>
        <v>1321.3685250389067</v>
      </c>
    </row>
    <row r="297" spans="1:4">
      <c r="A297">
        <f t="shared" si="23"/>
        <v>21.583333333333332</v>
      </c>
      <c r="B297">
        <f t="shared" si="20"/>
        <v>1295</v>
      </c>
      <c r="C297">
        <f t="shared" si="22"/>
        <v>1.3476401363246022E-6</v>
      </c>
      <c r="D297">
        <f t="shared" si="24"/>
        <v>1347.6401363246023</v>
      </c>
    </row>
    <row r="298" spans="1:4">
      <c r="A298">
        <f t="shared" si="23"/>
        <v>21.666666666666668</v>
      </c>
      <c r="B298">
        <f t="shared" ref="B298:B361" si="25">B297+$J$31/372</f>
        <v>1300</v>
      </c>
      <c r="C298">
        <f t="shared" si="22"/>
        <v>1.3734158671061706E-6</v>
      </c>
      <c r="D298">
        <f t="shared" si="24"/>
        <v>1373.4158671061707</v>
      </c>
    </row>
    <row r="299" spans="1:4">
      <c r="A299">
        <f t="shared" si="23"/>
        <v>21.75</v>
      </c>
      <c r="B299">
        <f t="shared" si="25"/>
        <v>1305</v>
      </c>
      <c r="C299">
        <f t="shared" si="22"/>
        <v>1.3987050772006284E-6</v>
      </c>
      <c r="D299">
        <f t="shared" si="24"/>
        <v>1398.7050772006285</v>
      </c>
    </row>
    <row r="300" spans="1:4">
      <c r="A300">
        <f t="shared" si="23"/>
        <v>21.833333333333332</v>
      </c>
      <c r="B300">
        <f t="shared" si="25"/>
        <v>1310</v>
      </c>
      <c r="C300">
        <f t="shared" si="22"/>
        <v>1.423516949757078E-6</v>
      </c>
      <c r="D300">
        <f t="shared" si="24"/>
        <v>1423.516949757078</v>
      </c>
    </row>
    <row r="301" spans="1:4">
      <c r="A301">
        <f t="shared" si="23"/>
        <v>21.916666666666668</v>
      </c>
      <c r="B301">
        <f t="shared" si="25"/>
        <v>1315</v>
      </c>
      <c r="C301">
        <f t="shared" si="22"/>
        <v>1.4478604945913395E-6</v>
      </c>
      <c r="D301">
        <f t="shared" si="24"/>
        <v>1447.8604945913396</v>
      </c>
    </row>
    <row r="302" spans="1:4">
      <c r="A302">
        <f t="shared" si="23"/>
        <v>22</v>
      </c>
      <c r="B302">
        <f t="shared" si="25"/>
        <v>1320</v>
      </c>
      <c r="C302">
        <f t="shared" si="22"/>
        <v>1.4717445514576425E-6</v>
      </c>
      <c r="D302">
        <f t="shared" si="24"/>
        <v>1471.7445514576425</v>
      </c>
    </row>
    <row r="303" spans="1:4">
      <c r="A303">
        <f t="shared" si="23"/>
        <v>22.083333333333332</v>
      </c>
      <c r="B303">
        <f t="shared" si="25"/>
        <v>1325</v>
      </c>
      <c r="C303">
        <f t="shared" si="22"/>
        <v>1.4951777932585626E-6</v>
      </c>
      <c r="D303">
        <f t="shared" si="24"/>
        <v>1495.1777932585626</v>
      </c>
    </row>
    <row r="304" spans="1:4">
      <c r="A304">
        <f t="shared" si="23"/>
        <v>22.166666666666668</v>
      </c>
      <c r="B304">
        <f t="shared" si="25"/>
        <v>1330</v>
      </c>
      <c r="C304">
        <f t="shared" si="22"/>
        <v>1.5181687291943721E-6</v>
      </c>
      <c r="D304">
        <f t="shared" si="24"/>
        <v>1518.1687291943722</v>
      </c>
    </row>
    <row r="305" spans="1:4">
      <c r="A305">
        <f t="shared" si="23"/>
        <v>22.25</v>
      </c>
      <c r="B305">
        <f t="shared" si="25"/>
        <v>1335</v>
      </c>
      <c r="C305">
        <f t="shared" si="22"/>
        <v>1.5407257078529428E-6</v>
      </c>
      <c r="D305">
        <f t="shared" si="24"/>
        <v>1540.7257078529428</v>
      </c>
    </row>
    <row r="306" spans="1:4">
      <c r="A306">
        <f t="shared" si="23"/>
        <v>22.333333333333332</v>
      </c>
      <c r="B306">
        <f t="shared" si="25"/>
        <v>1340</v>
      </c>
      <c r="C306">
        <f t="shared" si="22"/>
        <v>1.5628569202413308E-6</v>
      </c>
      <c r="D306">
        <f t="shared" si="24"/>
        <v>1562.8569202413307</v>
      </c>
    </row>
    <row r="307" spans="1:4">
      <c r="A307">
        <f t="shared" si="23"/>
        <v>22.416666666666668</v>
      </c>
      <c r="B307">
        <f t="shared" si="25"/>
        <v>1345</v>
      </c>
      <c r="C307">
        <f t="shared" si="22"/>
        <v>1.5845704027601359E-6</v>
      </c>
      <c r="D307">
        <f t="shared" si="24"/>
        <v>1584.5704027601359</v>
      </c>
    </row>
    <row r="308" spans="1:4">
      <c r="A308">
        <f t="shared" si="23"/>
        <v>22.5</v>
      </c>
      <c r="B308">
        <f t="shared" si="25"/>
        <v>1350</v>
      </c>
      <c r="C308">
        <f t="shared" si="22"/>
        <v>1.6058740401217218E-6</v>
      </c>
      <c r="D308">
        <f t="shared" si="24"/>
        <v>1605.8740401217219</v>
      </c>
    </row>
    <row r="309" spans="1:4">
      <c r="A309">
        <f t="shared" si="23"/>
        <v>22.583333333333332</v>
      </c>
      <c r="B309">
        <f t="shared" si="25"/>
        <v>1355</v>
      </c>
      <c r="C309">
        <f t="shared" si="22"/>
        <v>1.6267755682133535E-6</v>
      </c>
      <c r="D309">
        <f t="shared" si="24"/>
        <v>1626.7755682133536</v>
      </c>
    </row>
    <row r="310" spans="1:4">
      <c r="A310">
        <f t="shared" si="23"/>
        <v>22.666666666666668</v>
      </c>
      <c r="B310">
        <f t="shared" si="25"/>
        <v>1360</v>
      </c>
      <c r="C310">
        <f t="shared" si="22"/>
        <v>1.6472825769062931E-6</v>
      </c>
      <c r="D310">
        <f t="shared" si="24"/>
        <v>1647.2825769062931</v>
      </c>
    </row>
    <row r="311" spans="1:4">
      <c r="A311">
        <f t="shared" si="23"/>
        <v>22.75</v>
      </c>
      <c r="B311">
        <f t="shared" si="25"/>
        <v>1365</v>
      </c>
      <c r="C311">
        <f t="shared" si="22"/>
        <v>1.6674025128118721E-6</v>
      </c>
      <c r="D311">
        <f t="shared" si="24"/>
        <v>1667.4025128118722</v>
      </c>
    </row>
    <row r="312" spans="1:4">
      <c r="A312">
        <f t="shared" si="23"/>
        <v>22.833333333333332</v>
      </c>
      <c r="B312">
        <f t="shared" si="25"/>
        <v>1370</v>
      </c>
      <c r="C312">
        <f t="shared" si="22"/>
        <v>1.6871426819855453E-6</v>
      </c>
      <c r="D312">
        <f t="shared" si="24"/>
        <v>1687.1426819855453</v>
      </c>
    </row>
    <row r="313" spans="1:4">
      <c r="A313">
        <f t="shared" si="23"/>
        <v>22.916666666666668</v>
      </c>
      <c r="B313">
        <f t="shared" si="25"/>
        <v>1375</v>
      </c>
      <c r="C313">
        <f t="shared" si="22"/>
        <v>1.7065102525799025E-6</v>
      </c>
      <c r="D313">
        <f t="shared" si="24"/>
        <v>1706.5102525799025</v>
      </c>
    </row>
    <row r="314" spans="1:4">
      <c r="A314">
        <f t="shared" si="23"/>
        <v>23</v>
      </c>
      <c r="B314" s="16">
        <f t="shared" si="25"/>
        <v>1380</v>
      </c>
      <c r="C314">
        <f t="shared" si="22"/>
        <v>1.7255122574476043E-6</v>
      </c>
      <c r="D314">
        <f t="shared" si="24"/>
        <v>1725.5122574476043</v>
      </c>
    </row>
    <row r="315" spans="1:4">
      <c r="A315">
        <f t="shared" si="23"/>
        <v>23.083333333333332</v>
      </c>
      <c r="B315">
        <f t="shared" si="25"/>
        <v>1385</v>
      </c>
      <c r="C315">
        <f>$H$36*EXP(-$H$32*(B315-1380))+(1/$H$32)*($H$33+$H$34*((B315-1380)-1/$H$32))</f>
        <v>1.6922294157227018E-6</v>
      </c>
      <c r="D315">
        <f t="shared" si="24"/>
        <v>1692.2294157227018</v>
      </c>
    </row>
    <row r="316" spans="1:4">
      <c r="A316">
        <f t="shared" si="23"/>
        <v>23.166666666666668</v>
      </c>
      <c r="B316">
        <f t="shared" si="25"/>
        <v>1390</v>
      </c>
      <c r="C316">
        <f t="shared" ref="C316:C350" si="26">$H$36*EXP(-$H$32*(B316-1380))+(1/$H$32)*($H$33+$H$34*((B316-1380)-1/$H$32))</f>
        <v>1.658152219296285E-6</v>
      </c>
      <c r="D316">
        <f t="shared" si="24"/>
        <v>1658.152219296285</v>
      </c>
    </row>
    <row r="317" spans="1:4">
      <c r="A317">
        <f t="shared" si="23"/>
        <v>23.25</v>
      </c>
      <c r="B317">
        <f t="shared" si="25"/>
        <v>1395</v>
      </c>
      <c r="C317">
        <f t="shared" si="26"/>
        <v>1.6232956617294868E-6</v>
      </c>
      <c r="D317">
        <f t="shared" si="24"/>
        <v>1623.2956617294867</v>
      </c>
    </row>
    <row r="318" spans="1:4">
      <c r="A318">
        <f t="shared" si="23"/>
        <v>23.333333333333332</v>
      </c>
      <c r="B318">
        <f t="shared" si="25"/>
        <v>1400</v>
      </c>
      <c r="C318">
        <f t="shared" si="26"/>
        <v>1.5876744535777798E-6</v>
      </c>
      <c r="D318">
        <f t="shared" si="24"/>
        <v>1587.6744535777798</v>
      </c>
    </row>
    <row r="319" spans="1:4">
      <c r="A319">
        <f t="shared" si="23"/>
        <v>23.416666666666668</v>
      </c>
      <c r="B319">
        <f t="shared" si="25"/>
        <v>1405</v>
      </c>
      <c r="C319">
        <f t="shared" si="26"/>
        <v>1.5513030277327516E-6</v>
      </c>
      <c r="D319">
        <f t="shared" si="24"/>
        <v>1551.3030277327516</v>
      </c>
    </row>
    <row r="320" spans="1:4">
      <c r="A320">
        <f t="shared" si="23"/>
        <v>23.5</v>
      </c>
      <c r="B320">
        <f t="shared" si="25"/>
        <v>1410</v>
      </c>
      <c r="C320">
        <f t="shared" si="26"/>
        <v>1.5141955446630508E-6</v>
      </c>
      <c r="D320">
        <f t="shared" si="24"/>
        <v>1514.1955446630509</v>
      </c>
    </row>
    <row r="321" spans="1:4">
      <c r="A321">
        <f t="shared" si="23"/>
        <v>23.583333333333332</v>
      </c>
      <c r="B321">
        <f t="shared" si="25"/>
        <v>1415</v>
      </c>
      <c r="C321">
        <f t="shared" si="26"/>
        <v>1.4763658975564115E-6</v>
      </c>
      <c r="D321">
        <f t="shared" si="24"/>
        <v>1476.3658975564115</v>
      </c>
    </row>
    <row r="322" spans="1:4">
      <c r="A322">
        <f t="shared" si="23"/>
        <v>23.666666666666668</v>
      </c>
      <c r="B322">
        <f t="shared" si="25"/>
        <v>1420</v>
      </c>
      <c r="C322">
        <f t="shared" si="26"/>
        <v>1.4378277173646164E-6</v>
      </c>
      <c r="D322">
        <f t="shared" si="24"/>
        <v>1437.8277173646163</v>
      </c>
    </row>
    <row r="323" spans="1:4">
      <c r="A323">
        <f t="shared" si="23"/>
        <v>23.75</v>
      </c>
      <c r="B323">
        <f t="shared" si="25"/>
        <v>1425</v>
      </c>
      <c r="C323">
        <f t="shared" si="26"/>
        <v>1.3985943777532409E-6</v>
      </c>
      <c r="D323">
        <f t="shared" si="24"/>
        <v>1398.5943777532409</v>
      </c>
    </row>
    <row r="324" spans="1:4">
      <c r="A324">
        <f t="shared" si="23"/>
        <v>23.833333333333332</v>
      </c>
      <c r="B324">
        <f t="shared" si="25"/>
        <v>1430</v>
      </c>
      <c r="C324">
        <f t="shared" si="26"/>
        <v>1.3586789999579661E-6</v>
      </c>
      <c r="D324">
        <f t="shared" si="24"/>
        <v>1358.678999957966</v>
      </c>
    </row>
    <row r="325" spans="1:4">
      <c r="A325">
        <f t="shared" si="23"/>
        <v>23.916666666666668</v>
      </c>
      <c r="B325">
        <f t="shared" si="25"/>
        <v>1435</v>
      </c>
      <c r="C325">
        <f t="shared" si="26"/>
        <v>1.3180944575492336E-6</v>
      </c>
      <c r="D325">
        <f t="shared" si="24"/>
        <v>1318.0944575492335</v>
      </c>
    </row>
    <row r="326" spans="1:4">
      <c r="A326">
        <f t="shared" si="23"/>
        <v>24</v>
      </c>
      <c r="B326">
        <f t="shared" si="25"/>
        <v>1440</v>
      </c>
      <c r="C326">
        <f t="shared" si="26"/>
        <v>1.2768533811069586E-6</v>
      </c>
      <c r="D326">
        <f t="shared" si="24"/>
        <v>1276.8533811069588</v>
      </c>
    </row>
    <row r="327" spans="1:4">
      <c r="A327">
        <f t="shared" si="23"/>
        <v>24.083333333333332</v>
      </c>
      <c r="B327">
        <f t="shared" si="25"/>
        <v>1445</v>
      </c>
      <c r="C327">
        <f t="shared" si="26"/>
        <v>1.234968162807015E-6</v>
      </c>
      <c r="D327">
        <f t="shared" si="24"/>
        <v>1234.968162807015</v>
      </c>
    </row>
    <row r="328" spans="1:4">
      <c r="A328">
        <f t="shared" si="23"/>
        <v>24.166666666666668</v>
      </c>
      <c r="B328">
        <f t="shared" si="25"/>
        <v>1450</v>
      </c>
      <c r="C328">
        <f t="shared" si="26"/>
        <v>1.1924509609211441E-6</v>
      </c>
      <c r="D328">
        <f t="shared" si="24"/>
        <v>1192.4509609211441</v>
      </c>
    </row>
    <row r="329" spans="1:4">
      <c r="A329">
        <f t="shared" si="23"/>
        <v>24.25</v>
      </c>
      <c r="B329">
        <f t="shared" si="25"/>
        <v>1455</v>
      </c>
      <c r="C329">
        <f t="shared" si="26"/>
        <v>1.1493137042319317E-6</v>
      </c>
      <c r="D329">
        <f t="shared" si="24"/>
        <v>1149.3137042319318</v>
      </c>
    </row>
    <row r="330" spans="1:4">
      <c r="A330">
        <f t="shared" si="23"/>
        <v>24.333333333333332</v>
      </c>
      <c r="B330">
        <f t="shared" si="25"/>
        <v>1460</v>
      </c>
      <c r="C330">
        <f t="shared" si="26"/>
        <v>1.1055680963644477E-6</v>
      </c>
      <c r="D330">
        <f t="shared" si="24"/>
        <v>1105.5680963644477</v>
      </c>
    </row>
    <row r="331" spans="1:4">
      <c r="A331">
        <f t="shared" si="23"/>
        <v>24.416666666666668</v>
      </c>
      <c r="B331">
        <f t="shared" si="25"/>
        <v>1465</v>
      </c>
      <c r="C331">
        <f t="shared" si="26"/>
        <v>1.0612256200361271E-6</v>
      </c>
      <c r="D331">
        <f t="shared" si="24"/>
        <v>1061.2256200361271</v>
      </c>
    </row>
    <row r="332" spans="1:4">
      <c r="A332">
        <f t="shared" si="23"/>
        <v>24.5</v>
      </c>
      <c r="B332">
        <f t="shared" si="25"/>
        <v>1470</v>
      </c>
      <c r="C332">
        <f t="shared" si="26"/>
        <v>1.0162975412264343E-6</v>
      </c>
      <c r="D332">
        <f t="shared" si="24"/>
        <v>1016.2975412264343</v>
      </c>
    </row>
    <row r="333" spans="1:4">
      <c r="A333">
        <f t="shared" si="23"/>
        <v>24.583333333333332</v>
      </c>
      <c r="B333">
        <f t="shared" si="25"/>
        <v>1475</v>
      </c>
      <c r="C333">
        <f t="shared" si="26"/>
        <v>9.7079491326782648E-7</v>
      </c>
      <c r="D333">
        <f t="shared" si="24"/>
        <v>970.79491326782647</v>
      </c>
    </row>
    <row r="334" spans="1:4">
      <c r="A334">
        <f t="shared" si="23"/>
        <v>24.666666666666668</v>
      </c>
      <c r="B334">
        <f t="shared" si="25"/>
        <v>1480</v>
      </c>
      <c r="C334">
        <f t="shared" si="26"/>
        <v>9.2472858085949167E-7</v>
      </c>
      <c r="D334">
        <f t="shared" si="24"/>
        <v>924.72858085949167</v>
      </c>
    </row>
    <row r="335" spans="1:4">
      <c r="A335">
        <f t="shared" si="23"/>
        <v>24.75</v>
      </c>
      <c r="B335">
        <f t="shared" si="25"/>
        <v>1485</v>
      </c>
      <c r="C335">
        <f t="shared" si="26"/>
        <v>8.781091840053367E-7</v>
      </c>
      <c r="D335">
        <f t="shared" si="24"/>
        <v>878.10918400533672</v>
      </c>
    </row>
    <row r="336" spans="1:4">
      <c r="A336">
        <f t="shared" si="23"/>
        <v>24.833333333333332</v>
      </c>
      <c r="B336">
        <f t="shared" si="25"/>
        <v>1490</v>
      </c>
      <c r="C336">
        <f t="shared" si="26"/>
        <v>8.3094716187763861E-7</v>
      </c>
      <c r="D336">
        <f t="shared" si="24"/>
        <v>830.94716187763856</v>
      </c>
    </row>
    <row r="337" spans="1:4">
      <c r="A337">
        <f t="shared" si="23"/>
        <v>24.916666666666668</v>
      </c>
      <c r="B337">
        <f t="shared" si="25"/>
        <v>1495</v>
      </c>
      <c r="C337">
        <f t="shared" si="26"/>
        <v>7.8325275660777083E-7</v>
      </c>
      <c r="D337">
        <f t="shared" si="24"/>
        <v>783.25275660777083</v>
      </c>
    </row>
    <row r="338" spans="1:4">
      <c r="A338">
        <f t="shared" si="23"/>
        <v>25</v>
      </c>
      <c r="B338">
        <f t="shared" si="25"/>
        <v>1500</v>
      </c>
      <c r="C338">
        <f t="shared" si="26"/>
        <v>7.3503601700538147E-7</v>
      </c>
      <c r="D338">
        <f t="shared" si="24"/>
        <v>735.0360170053815</v>
      </c>
    </row>
    <row r="339" spans="1:4">
      <c r="A339">
        <f t="shared" si="23"/>
        <v>25.083333333333332</v>
      </c>
      <c r="B339">
        <f t="shared" si="25"/>
        <v>1505</v>
      </c>
      <c r="C339">
        <f t="shared" si="26"/>
        <v>6.8630680220736531E-7</v>
      </c>
      <c r="D339">
        <f t="shared" si="24"/>
        <v>686.30680220736531</v>
      </c>
    </row>
    <row r="340" spans="1:4">
      <c r="A340">
        <f t="shared" si="23"/>
        <v>25.166666666666668</v>
      </c>
      <c r="B340">
        <f t="shared" si="25"/>
        <v>1510</v>
      </c>
      <c r="C340">
        <f t="shared" si="26"/>
        <v>6.3707478525796824E-7</v>
      </c>
      <c r="D340">
        <f t="shared" si="24"/>
        <v>637.0747852579683</v>
      </c>
    </row>
    <row r="341" spans="1:4">
      <c r="A341">
        <f t="shared" si="23"/>
        <v>25.25</v>
      </c>
      <c r="B341">
        <f t="shared" si="25"/>
        <v>1515</v>
      </c>
      <c r="C341">
        <f t="shared" si="26"/>
        <v>5.8734945662131022E-7</v>
      </c>
      <c r="D341">
        <f t="shared" si="24"/>
        <v>587.3494566213102</v>
      </c>
    </row>
    <row r="342" spans="1:4">
      <c r="A342">
        <f t="shared" si="23"/>
        <v>25.333333333333332</v>
      </c>
      <c r="B342">
        <f t="shared" si="25"/>
        <v>1520</v>
      </c>
      <c r="C342">
        <f t="shared" si="26"/>
        <v>5.3714012762761509E-7</v>
      </c>
      <c r="D342">
        <f t="shared" si="24"/>
        <v>537.14012762761513</v>
      </c>
    </row>
    <row r="343" spans="1:4">
      <c r="A343">
        <f t="shared" si="23"/>
        <v>25.416666666666668</v>
      </c>
      <c r="B343">
        <f t="shared" si="25"/>
        <v>1525</v>
      </c>
      <c r="C343">
        <f t="shared" si="26"/>
        <v>4.8645593385438588E-7</v>
      </c>
      <c r="D343">
        <f t="shared" si="24"/>
        <v>486.45593385438588</v>
      </c>
    </row>
    <row r="344" spans="1:4">
      <c r="A344">
        <f t="shared" si="23"/>
        <v>25.5</v>
      </c>
      <c r="B344">
        <f t="shared" si="25"/>
        <v>1530</v>
      </c>
      <c r="C344">
        <f t="shared" si="26"/>
        <v>4.353058384437651E-7</v>
      </c>
      <c r="D344">
        <f t="shared" si="24"/>
        <v>435.30583844376508</v>
      </c>
    </row>
    <row r="345" spans="1:4">
      <c r="A345">
        <f t="shared" si="23"/>
        <v>25.583333333333332</v>
      </c>
      <c r="B345">
        <f t="shared" si="25"/>
        <v>1535</v>
      </c>
      <c r="C345">
        <f t="shared" si="26"/>
        <v>3.8369863535727749E-7</v>
      </c>
      <c r="D345">
        <f t="shared" si="24"/>
        <v>383.69863535727751</v>
      </c>
    </row>
    <row r="346" spans="1:4">
      <c r="A346">
        <f t="shared" si="23"/>
        <v>25.666666666666668</v>
      </c>
      <c r="B346">
        <f t="shared" si="25"/>
        <v>1540</v>
      </c>
      <c r="C346">
        <f t="shared" si="26"/>
        <v>3.3164295256913699E-7</v>
      </c>
      <c r="D346">
        <f t="shared" si="24"/>
        <v>331.64295256913698</v>
      </c>
    </row>
    <row r="347" spans="1:4">
      <c r="A347">
        <f t="shared" si="23"/>
        <v>25.75</v>
      </c>
      <c r="B347">
        <f t="shared" si="25"/>
        <v>1545</v>
      </c>
      <c r="C347">
        <f t="shared" si="26"/>
        <v>2.7914725519928399E-7</v>
      </c>
      <c r="D347">
        <f t="shared" si="24"/>
        <v>279.14725519928396</v>
      </c>
    </row>
    <row r="348" spans="1:4">
      <c r="A348">
        <f t="shared" si="23"/>
        <v>25.833333333333332</v>
      </c>
      <c r="B348">
        <f t="shared" si="25"/>
        <v>1550</v>
      </c>
      <c r="C348">
        <f t="shared" si="26"/>
        <v>2.2621984858728124E-7</v>
      </c>
      <c r="D348">
        <f t="shared" si="24"/>
        <v>226.21984858728123</v>
      </c>
    </row>
    <row r="349" spans="1:4">
      <c r="A349">
        <f t="shared" si="23"/>
        <v>25.916666666666668</v>
      </c>
      <c r="B349">
        <f t="shared" si="25"/>
        <v>1555</v>
      </c>
      <c r="C349">
        <f t="shared" si="26"/>
        <v>1.7286888130819437E-7</v>
      </c>
      <c r="D349">
        <f t="shared" si="24"/>
        <v>172.86888130819437</v>
      </c>
    </row>
    <row r="350" spans="1:4">
      <c r="A350">
        <f t="shared" si="23"/>
        <v>26</v>
      </c>
      <c r="B350" s="16">
        <f t="shared" si="25"/>
        <v>1560</v>
      </c>
      <c r="C350">
        <f t="shared" si="26"/>
        <v>1.1910234813154156E-7</v>
      </c>
      <c r="D350">
        <f t="shared" si="24"/>
        <v>119.10234813154156</v>
      </c>
    </row>
    <row r="351" spans="1:4">
      <c r="A351">
        <f t="shared" si="23"/>
        <v>26.083333333333332</v>
      </c>
      <c r="B351">
        <f t="shared" si="25"/>
        <v>1565</v>
      </c>
      <c r="C351">
        <f>$I$36*EXP(-$I$32*(B351-1560))+(1/$I$32)*($I$33+$I$34*((B351-1560)-1/$I$32))</f>
        <v>1.1685427389688721E-7</v>
      </c>
      <c r="D351">
        <f t="shared" si="24"/>
        <v>116.85427389688721</v>
      </c>
    </row>
    <row r="352" spans="1:4">
      <c r="A352">
        <f t="shared" si="23"/>
        <v>26.166666666666668</v>
      </c>
      <c r="B352">
        <f t="shared" si="25"/>
        <v>1570</v>
      </c>
      <c r="C352">
        <f t="shared" ref="C352:C415" si="27">$I$36*EXP(-$I$32*(B352-1560))+(1/$I$32)*($I$33+$I$34*((B352-1560)-1/$I$32))</f>
        <v>1.1464863239209757E-7</v>
      </c>
      <c r="D352">
        <f t="shared" si="24"/>
        <v>114.64863239209757</v>
      </c>
    </row>
    <row r="353" spans="1:4">
      <c r="A353">
        <f t="shared" si="23"/>
        <v>26.25</v>
      </c>
      <c r="B353">
        <f t="shared" si="25"/>
        <v>1575</v>
      </c>
      <c r="C353">
        <f t="shared" si="27"/>
        <v>1.1248462269319244E-7</v>
      </c>
      <c r="D353">
        <f t="shared" si="24"/>
        <v>112.48462269319243</v>
      </c>
    </row>
    <row r="354" spans="1:4">
      <c r="A354">
        <f t="shared" si="23"/>
        <v>26.333333333333332</v>
      </c>
      <c r="B354">
        <f t="shared" si="25"/>
        <v>1580</v>
      </c>
      <c r="C354">
        <f t="shared" si="27"/>
        <v>1.1036145899374885E-7</v>
      </c>
      <c r="D354">
        <f t="shared" si="24"/>
        <v>110.36145899374884</v>
      </c>
    </row>
    <row r="355" spans="1:4">
      <c r="A355">
        <f t="shared" si="23"/>
        <v>26.416666666666668</v>
      </c>
      <c r="B355">
        <f t="shared" si="25"/>
        <v>1585</v>
      </c>
      <c r="C355">
        <f t="shared" si="27"/>
        <v>1.0827837031955498E-7</v>
      </c>
      <c r="D355">
        <f t="shared" si="24"/>
        <v>108.27837031955498</v>
      </c>
    </row>
    <row r="356" spans="1:4">
      <c r="A356">
        <f t="shared" si="23"/>
        <v>26.5</v>
      </c>
      <c r="B356">
        <f t="shared" si="25"/>
        <v>1590</v>
      </c>
      <c r="C356">
        <f t="shared" si="27"/>
        <v>1.0623460024864998E-7</v>
      </c>
      <c r="D356">
        <f t="shared" si="24"/>
        <v>106.23460024864998</v>
      </c>
    </row>
    <row r="357" spans="1:4">
      <c r="A357">
        <f t="shared" si="23"/>
        <v>26.583333333333332</v>
      </c>
      <c r="B357">
        <f t="shared" si="25"/>
        <v>1595</v>
      </c>
      <c r="C357">
        <f t="shared" si="27"/>
        <v>1.0422940663664807E-7</v>
      </c>
      <c r="D357">
        <f t="shared" si="24"/>
        <v>104.22940663664806</v>
      </c>
    </row>
    <row r="358" spans="1:4">
      <c r="A358">
        <f t="shared" si="23"/>
        <v>26.666666666666668</v>
      </c>
      <c r="B358">
        <f t="shared" si="25"/>
        <v>1600</v>
      </c>
      <c r="C358">
        <f t="shared" si="27"/>
        <v>1.022620613472473E-7</v>
      </c>
      <c r="D358">
        <f t="shared" si="24"/>
        <v>102.2620613472473</v>
      </c>
    </row>
    <row r="359" spans="1:4">
      <c r="A359">
        <f t="shared" ref="A359:A422" si="28">B359/60</f>
        <v>26.75</v>
      </c>
      <c r="B359">
        <f t="shared" si="25"/>
        <v>1605</v>
      </c>
      <c r="C359">
        <f t="shared" si="27"/>
        <v>1.0033184998782484E-7</v>
      </c>
      <c r="D359">
        <f t="shared" ref="D359:D422" si="29">C359*10^9</f>
        <v>100.33184998782484</v>
      </c>
    </row>
    <row r="360" spans="1:4">
      <c r="A360">
        <f t="shared" si="28"/>
        <v>26.833333333333332</v>
      </c>
      <c r="B360">
        <f t="shared" si="25"/>
        <v>1610</v>
      </c>
      <c r="C360">
        <f t="shared" si="27"/>
        <v>9.8438071650023106E-8</v>
      </c>
      <c r="D360">
        <f t="shared" si="29"/>
        <v>98.438071650023105</v>
      </c>
    </row>
    <row r="361" spans="1:4">
      <c r="A361">
        <f t="shared" si="28"/>
        <v>26.916666666666668</v>
      </c>
      <c r="B361">
        <f t="shared" si="25"/>
        <v>1615</v>
      </c>
      <c r="C361">
        <f t="shared" si="27"/>
        <v>9.6580038655232224E-8</v>
      </c>
      <c r="D361">
        <f t="shared" si="29"/>
        <v>96.580038655232229</v>
      </c>
    </row>
    <row r="362" spans="1:4">
      <c r="A362">
        <f t="shared" si="28"/>
        <v>27</v>
      </c>
      <c r="B362">
        <f t="shared" ref="B362:B425" si="30">B361+$J$31/372</f>
        <v>1620</v>
      </c>
      <c r="C362">
        <f t="shared" si="27"/>
        <v>9.4757076304876596E-8</v>
      </c>
      <c r="D362">
        <f t="shared" si="29"/>
        <v>94.757076304876591</v>
      </c>
    </row>
    <row r="363" spans="1:4">
      <c r="A363">
        <f t="shared" si="28"/>
        <v>27.083333333333332</v>
      </c>
      <c r="B363">
        <f t="shared" si="30"/>
        <v>1625</v>
      </c>
      <c r="C363">
        <f t="shared" si="27"/>
        <v>9.2968522635414937E-8</v>
      </c>
      <c r="D363">
        <f t="shared" si="29"/>
        <v>92.968522635414942</v>
      </c>
    </row>
    <row r="364" spans="1:4">
      <c r="A364">
        <f t="shared" si="28"/>
        <v>27.166666666666668</v>
      </c>
      <c r="B364">
        <f t="shared" si="30"/>
        <v>1630</v>
      </c>
      <c r="C364">
        <f t="shared" si="27"/>
        <v>9.1213728177964552E-8</v>
      </c>
      <c r="D364">
        <f t="shared" si="29"/>
        <v>91.213728177964555</v>
      </c>
    </row>
    <row r="365" spans="1:4">
      <c r="A365">
        <f t="shared" si="28"/>
        <v>27.25</v>
      </c>
      <c r="B365">
        <f t="shared" si="30"/>
        <v>1635</v>
      </c>
      <c r="C365">
        <f t="shared" si="27"/>
        <v>8.9492055722462875E-8</v>
      </c>
      <c r="D365">
        <f t="shared" si="29"/>
        <v>89.492055722462879</v>
      </c>
    </row>
    <row r="366" spans="1:4">
      <c r="A366">
        <f t="shared" si="28"/>
        <v>27.333333333333332</v>
      </c>
      <c r="B366">
        <f t="shared" si="30"/>
        <v>1640</v>
      </c>
      <c r="C366">
        <f t="shared" si="27"/>
        <v>8.7802880086280427E-8</v>
      </c>
      <c r="D366">
        <f t="shared" si="29"/>
        <v>87.802880086280425</v>
      </c>
    </row>
    <row r="367" spans="1:4">
      <c r="A367">
        <f t="shared" si="28"/>
        <v>27.416666666666668</v>
      </c>
      <c r="B367">
        <f t="shared" si="30"/>
        <v>1645</v>
      </c>
      <c r="C367">
        <f t="shared" si="27"/>
        <v>8.6145587887201281E-8</v>
      </c>
      <c r="D367">
        <f t="shared" si="29"/>
        <v>86.145587887201287</v>
      </c>
    </row>
    <row r="368" spans="1:4">
      <c r="A368">
        <f t="shared" si="28"/>
        <v>27.5</v>
      </c>
      <c r="B368">
        <f t="shared" si="30"/>
        <v>1650</v>
      </c>
      <c r="C368">
        <f t="shared" si="27"/>
        <v>8.4519577320688519E-8</v>
      </c>
      <c r="D368">
        <f t="shared" si="29"/>
        <v>84.519577320688526</v>
      </c>
    </row>
    <row r="369" spans="1:4">
      <c r="A369">
        <f t="shared" si="28"/>
        <v>27.583333333333332</v>
      </c>
      <c r="B369">
        <f t="shared" si="30"/>
        <v>1655</v>
      </c>
      <c r="C369">
        <f t="shared" si="27"/>
        <v>8.2924257941353826E-8</v>
      </c>
      <c r="D369">
        <f t="shared" si="29"/>
        <v>82.924257941353829</v>
      </c>
    </row>
    <row r="370" spans="1:4">
      <c r="A370">
        <f t="shared" si="28"/>
        <v>27.666666666666668</v>
      </c>
      <c r="B370">
        <f t="shared" si="30"/>
        <v>1660</v>
      </c>
      <c r="C370">
        <f t="shared" si="27"/>
        <v>8.1359050448551926E-8</v>
      </c>
      <c r="D370">
        <f t="shared" si="29"/>
        <v>81.359050448551926</v>
      </c>
    </row>
    <row r="371" spans="1:4">
      <c r="A371">
        <f t="shared" si="28"/>
        <v>27.75</v>
      </c>
      <c r="B371">
        <f t="shared" si="30"/>
        <v>1665</v>
      </c>
      <c r="C371">
        <f t="shared" si="27"/>
        <v>7.9823386476021938E-8</v>
      </c>
      <c r="D371">
        <f t="shared" si="29"/>
        <v>79.823386476021938</v>
      </c>
    </row>
    <row r="372" spans="1:4">
      <c r="A372">
        <f t="shared" si="28"/>
        <v>27.833333333333332</v>
      </c>
      <c r="B372">
        <f t="shared" si="30"/>
        <v>1670</v>
      </c>
      <c r="C372">
        <f t="shared" si="27"/>
        <v>7.8316708385499225E-8</v>
      </c>
      <c r="D372">
        <f t="shared" si="29"/>
        <v>78.316708385499226</v>
      </c>
    </row>
    <row r="373" spans="1:4">
      <c r="A373">
        <f t="shared" si="28"/>
        <v>27.916666666666668</v>
      </c>
      <c r="B373">
        <f t="shared" si="30"/>
        <v>1675</v>
      </c>
      <c r="C373">
        <f t="shared" si="27"/>
        <v>7.6838469064222975E-8</v>
      </c>
      <c r="D373">
        <f t="shared" si="29"/>
        <v>76.838469064222977</v>
      </c>
    </row>
    <row r="374" spans="1:4">
      <c r="A374">
        <f t="shared" si="28"/>
        <v>28</v>
      </c>
      <c r="B374">
        <f t="shared" si="30"/>
        <v>1680</v>
      </c>
      <c r="C374">
        <f t="shared" si="27"/>
        <v>7.5388131726265662E-8</v>
      </c>
      <c r="D374">
        <f t="shared" si="29"/>
        <v>75.388131726265655</v>
      </c>
    </row>
    <row r="375" spans="1:4">
      <c r="A375">
        <f t="shared" si="28"/>
        <v>28.083333333333332</v>
      </c>
      <c r="B375">
        <f t="shared" si="30"/>
        <v>1685</v>
      </c>
      <c r="C375">
        <f t="shared" si="27"/>
        <v>7.3965169717612684E-8</v>
      </c>
      <c r="D375">
        <f t="shared" si="29"/>
        <v>73.965169717612682</v>
      </c>
    </row>
    <row r="376" spans="1:4">
      <c r="A376">
        <f t="shared" si="28"/>
        <v>28.166666666666668</v>
      </c>
      <c r="B376">
        <f t="shared" si="30"/>
        <v>1690</v>
      </c>
      <c r="C376">
        <f t="shared" si="27"/>
        <v>7.2569066324920919E-8</v>
      </c>
      <c r="D376">
        <f t="shared" si="29"/>
        <v>72.569066324920925</v>
      </c>
    </row>
    <row r="377" spans="1:4">
      <c r="A377">
        <f t="shared" si="28"/>
        <v>28.25</v>
      </c>
      <c r="B377">
        <f t="shared" si="30"/>
        <v>1695</v>
      </c>
      <c r="C377">
        <f t="shared" si="27"/>
        <v>7.1199314587887176E-8</v>
      </c>
      <c r="D377">
        <f t="shared" si="29"/>
        <v>71.199314587887173</v>
      </c>
    </row>
    <row r="378" spans="1:4">
      <c r="A378">
        <f t="shared" si="28"/>
        <v>28.333333333333332</v>
      </c>
      <c r="B378">
        <f t="shared" si="30"/>
        <v>1700</v>
      </c>
      <c r="C378">
        <f t="shared" si="27"/>
        <v>6.9855417115158076E-8</v>
      </c>
      <c r="D378">
        <f t="shared" si="29"/>
        <v>69.855417115158076</v>
      </c>
    </row>
    <row r="379" spans="1:4">
      <c r="A379">
        <f t="shared" si="28"/>
        <v>28.416666666666668</v>
      </c>
      <c r="B379">
        <f t="shared" si="30"/>
        <v>1705</v>
      </c>
      <c r="C379">
        <f t="shared" si="27"/>
        <v>6.853688590371481E-8</v>
      </c>
      <c r="D379">
        <f t="shared" si="29"/>
        <v>68.536885903714804</v>
      </c>
    </row>
    <row r="380" spans="1:4">
      <c r="A380">
        <f t="shared" si="28"/>
        <v>28.5</v>
      </c>
      <c r="B380">
        <f t="shared" si="30"/>
        <v>1710</v>
      </c>
      <c r="C380">
        <f t="shared" si="27"/>
        <v>6.7243242161666859E-8</v>
      </c>
      <c r="D380">
        <f t="shared" si="29"/>
        <v>67.243242161666856</v>
      </c>
    </row>
    <row r="381" spans="1:4">
      <c r="A381">
        <f t="shared" si="28"/>
        <v>28.583333333333332</v>
      </c>
      <c r="B381">
        <f t="shared" si="30"/>
        <v>1715</v>
      </c>
      <c r="C381">
        <f t="shared" si="27"/>
        <v>6.5974016134390629E-8</v>
      </c>
      <c r="D381">
        <f t="shared" si="29"/>
        <v>65.974016134390624</v>
      </c>
    </row>
    <row r="382" spans="1:4">
      <c r="A382">
        <f t="shared" si="28"/>
        <v>28.666666666666668</v>
      </c>
      <c r="B382">
        <f t="shared" si="30"/>
        <v>1720</v>
      </c>
      <c r="C382">
        <f t="shared" si="27"/>
        <v>6.4728746933949766E-8</v>
      </c>
      <c r="D382">
        <f t="shared" si="29"/>
        <v>64.728746933949765</v>
      </c>
    </row>
    <row r="383" spans="1:4">
      <c r="A383">
        <f t="shared" si="28"/>
        <v>28.75</v>
      </c>
      <c r="B383">
        <f t="shared" si="30"/>
        <v>1725</v>
      </c>
      <c r="C383">
        <f t="shared" si="27"/>
        <v>6.3506982371735088E-8</v>
      </c>
      <c r="D383">
        <f t="shared" si="29"/>
        <v>63.506982371735091</v>
      </c>
    </row>
    <row r="384" spans="1:4">
      <c r="A384">
        <f t="shared" si="28"/>
        <v>28.833333333333332</v>
      </c>
      <c r="B384">
        <f t="shared" si="30"/>
        <v>1730</v>
      </c>
      <c r="C384">
        <f t="shared" si="27"/>
        <v>6.2308278794263503E-8</v>
      </c>
      <c r="D384">
        <f t="shared" si="29"/>
        <v>62.308278794263501</v>
      </c>
    </row>
    <row r="385" spans="1:4">
      <c r="A385">
        <f t="shared" si="28"/>
        <v>28.916666666666668</v>
      </c>
      <c r="B385">
        <f t="shared" si="30"/>
        <v>1735</v>
      </c>
      <c r="C385">
        <f t="shared" si="27"/>
        <v>6.1132200922076286E-8</v>
      </c>
      <c r="D385">
        <f t="shared" si="29"/>
        <v>61.132200922076287</v>
      </c>
    </row>
    <row r="386" spans="1:4">
      <c r="A386">
        <f t="shared" si="28"/>
        <v>29</v>
      </c>
      <c r="B386">
        <f t="shared" si="30"/>
        <v>1740</v>
      </c>
      <c r="C386">
        <f t="shared" si="27"/>
        <v>5.997832169167818E-8</v>
      </c>
      <c r="D386">
        <f t="shared" si="29"/>
        <v>59.978321691678183</v>
      </c>
    </row>
    <row r="387" spans="1:4">
      <c r="A387">
        <f t="shared" si="28"/>
        <v>29.083333333333332</v>
      </c>
      <c r="B387">
        <f t="shared" si="30"/>
        <v>1745</v>
      </c>
      <c r="C387">
        <f t="shared" si="27"/>
        <v>5.8846222100459756E-8</v>
      </c>
      <c r="D387">
        <f t="shared" si="29"/>
        <v>58.846222100459755</v>
      </c>
    </row>
    <row r="388" spans="1:4">
      <c r="A388">
        <f t="shared" si="28"/>
        <v>29.166666666666668</v>
      </c>
      <c r="B388">
        <f t="shared" si="30"/>
        <v>1750</v>
      </c>
      <c r="C388">
        <f t="shared" si="27"/>
        <v>5.7735491054547176E-8</v>
      </c>
      <c r="D388">
        <f t="shared" si="29"/>
        <v>57.735491054547175</v>
      </c>
    </row>
    <row r="389" spans="1:4">
      <c r="A389">
        <f t="shared" si="28"/>
        <v>29.25</v>
      </c>
      <c r="B389">
        <f t="shared" si="30"/>
        <v>1755</v>
      </c>
      <c r="C389">
        <f t="shared" si="27"/>
        <v>5.6645725219523555E-8</v>
      </c>
      <c r="D389">
        <f t="shared" si="29"/>
        <v>56.645725219523555</v>
      </c>
    </row>
    <row r="390" spans="1:4">
      <c r="A390">
        <f t="shared" si="28"/>
        <v>29.333333333333332</v>
      </c>
      <c r="B390">
        <f t="shared" si="30"/>
        <v>1760</v>
      </c>
      <c r="C390">
        <f t="shared" si="27"/>
        <v>5.5576528873968069E-8</v>
      </c>
      <c r="D390">
        <f t="shared" si="29"/>
        <v>55.576528873968073</v>
      </c>
    </row>
    <row r="391" spans="1:4">
      <c r="A391">
        <f t="shared" si="28"/>
        <v>29.416666666666668</v>
      </c>
      <c r="B391">
        <f t="shared" si="30"/>
        <v>1765</v>
      </c>
      <c r="C391">
        <f t="shared" si="27"/>
        <v>5.4527513765759617E-8</v>
      </c>
      <c r="D391">
        <f t="shared" si="29"/>
        <v>54.527513765759615</v>
      </c>
    </row>
    <row r="392" spans="1:4">
      <c r="A392">
        <f t="shared" si="28"/>
        <v>29.5</v>
      </c>
      <c r="B392">
        <f t="shared" si="30"/>
        <v>1770</v>
      </c>
      <c r="C392">
        <f t="shared" si="27"/>
        <v>5.3498298971092592E-8</v>
      </c>
      <c r="D392">
        <f t="shared" si="29"/>
        <v>53.498298971092595</v>
      </c>
    </row>
    <row r="393" spans="1:4">
      <c r="A393">
        <f t="shared" si="28"/>
        <v>29.583333333333332</v>
      </c>
      <c r="B393">
        <f t="shared" si="30"/>
        <v>1775</v>
      </c>
      <c r="C393">
        <f t="shared" si="27"/>
        <v>5.2488510756153965E-8</v>
      </c>
      <c r="D393">
        <f t="shared" si="29"/>
        <v>52.488510756153964</v>
      </c>
    </row>
    <row r="394" spans="1:4">
      <c r="A394">
        <f t="shared" si="28"/>
        <v>29.666666666666668</v>
      </c>
      <c r="B394">
        <f t="shared" si="30"/>
        <v>1780</v>
      </c>
      <c r="C394">
        <f t="shared" si="27"/>
        <v>5.1497782441411036E-8</v>
      </c>
      <c r="D394">
        <f t="shared" si="29"/>
        <v>51.497782441411033</v>
      </c>
    </row>
    <row r="395" spans="1:4">
      <c r="A395">
        <f t="shared" si="28"/>
        <v>29.75</v>
      </c>
      <c r="B395">
        <f t="shared" si="30"/>
        <v>1785</v>
      </c>
      <c r="C395">
        <f t="shared" si="27"/>
        <v>5.0525754268460925E-8</v>
      </c>
      <c r="D395">
        <f t="shared" si="29"/>
        <v>50.525754268460922</v>
      </c>
    </row>
    <row r="396" spans="1:4">
      <c r="A396">
        <f t="shared" si="28"/>
        <v>29.833333333333332</v>
      </c>
      <c r="B396">
        <f t="shared" si="30"/>
        <v>1790</v>
      </c>
      <c r="C396">
        <f t="shared" si="27"/>
        <v>4.9572073269393173E-8</v>
      </c>
      <c r="D396">
        <f t="shared" si="29"/>
        <v>49.572073269393172</v>
      </c>
    </row>
    <row r="397" spans="1:4">
      <c r="A397">
        <f t="shared" si="28"/>
        <v>29.916666666666668</v>
      </c>
      <c r="B397">
        <f t="shared" si="30"/>
        <v>1795</v>
      </c>
      <c r="C397">
        <f t="shared" si="27"/>
        <v>4.8636393138618254E-8</v>
      </c>
      <c r="D397">
        <f t="shared" si="29"/>
        <v>48.636393138618253</v>
      </c>
    </row>
    <row r="398" spans="1:4">
      <c r="A398">
        <f t="shared" si="28"/>
        <v>30</v>
      </c>
      <c r="B398">
        <f t="shared" si="30"/>
        <v>1800</v>
      </c>
      <c r="C398">
        <f t="shared" si="27"/>
        <v>4.7718374107115288E-8</v>
      </c>
      <c r="D398">
        <f t="shared" si="29"/>
        <v>47.718374107115288</v>
      </c>
    </row>
    <row r="399" spans="1:4">
      <c r="A399">
        <f t="shared" si="28"/>
        <v>30.083333333333332</v>
      </c>
      <c r="B399">
        <f t="shared" si="30"/>
        <v>1805</v>
      </c>
      <c r="C399">
        <f t="shared" si="27"/>
        <v>4.6817682819053319E-8</v>
      </c>
      <c r="D399">
        <f t="shared" si="29"/>
        <v>46.817682819053317</v>
      </c>
    </row>
    <row r="400" spans="1:4">
      <c r="A400">
        <f t="shared" si="28"/>
        <v>30.166666666666668</v>
      </c>
      <c r="B400">
        <f t="shared" si="30"/>
        <v>1810</v>
      </c>
      <c r="C400">
        <f t="shared" si="27"/>
        <v>4.5933992210741457E-8</v>
      </c>
      <c r="D400">
        <f t="shared" si="29"/>
        <v>45.933992210741458</v>
      </c>
    </row>
    <row r="401" spans="1:4">
      <c r="A401">
        <f t="shared" si="28"/>
        <v>30.25</v>
      </c>
      <c r="B401">
        <f t="shared" si="30"/>
        <v>1815</v>
      </c>
      <c r="C401">
        <f t="shared" si="27"/>
        <v>4.5066981391863785E-8</v>
      </c>
      <c r="D401">
        <f t="shared" si="29"/>
        <v>45.066981391863784</v>
      </c>
    </row>
    <row r="402" spans="1:4">
      <c r="A402">
        <f t="shared" si="28"/>
        <v>30.333333333333332</v>
      </c>
      <c r="B402">
        <f t="shared" si="30"/>
        <v>1820</v>
      </c>
      <c r="C402">
        <f t="shared" si="27"/>
        <v>4.4216335528956023E-8</v>
      </c>
      <c r="D402">
        <f t="shared" si="29"/>
        <v>44.216335528956023</v>
      </c>
    </row>
    <row r="403" spans="1:4">
      <c r="A403">
        <f t="shared" si="28"/>
        <v>30.416666666666668</v>
      </c>
      <c r="B403">
        <f t="shared" si="30"/>
        <v>1825</v>
      </c>
      <c r="C403">
        <f t="shared" si="27"/>
        <v>4.3381745731081554E-8</v>
      </c>
      <c r="D403">
        <f t="shared" si="29"/>
        <v>43.381745731081551</v>
      </c>
    </row>
    <row r="404" spans="1:4">
      <c r="A404">
        <f t="shared" si="28"/>
        <v>30.5</v>
      </c>
      <c r="B404">
        <f t="shared" si="30"/>
        <v>1830</v>
      </c>
      <c r="C404">
        <f t="shared" si="27"/>
        <v>4.2562908937665373E-8</v>
      </c>
      <c r="D404">
        <f t="shared" si="29"/>
        <v>42.56290893766537</v>
      </c>
    </row>
    <row r="405" spans="1:4">
      <c r="A405">
        <f t="shared" si="28"/>
        <v>30.583333333333332</v>
      </c>
      <c r="B405">
        <f t="shared" si="30"/>
        <v>1835</v>
      </c>
      <c r="C405">
        <f t="shared" si="27"/>
        <v>4.1759527808445087E-8</v>
      </c>
      <c r="D405">
        <f t="shared" si="29"/>
        <v>41.759527808445085</v>
      </c>
    </row>
    <row r="406" spans="1:4">
      <c r="A406">
        <f t="shared" si="28"/>
        <v>30.666666666666668</v>
      </c>
      <c r="B406">
        <f t="shared" si="30"/>
        <v>1840</v>
      </c>
      <c r="C406">
        <f t="shared" si="27"/>
        <v>4.0971310615499287E-8</v>
      </c>
      <c r="D406">
        <f t="shared" si="29"/>
        <v>40.971310615499284</v>
      </c>
    </row>
    <row r="407" spans="1:4">
      <c r="A407">
        <f t="shared" si="28"/>
        <v>30.75</v>
      </c>
      <c r="B407">
        <f t="shared" si="30"/>
        <v>1845</v>
      </c>
      <c r="C407">
        <f t="shared" si="27"/>
        <v>4.0197971137313697E-8</v>
      </c>
      <c r="D407">
        <f t="shared" si="29"/>
        <v>40.197971137313694</v>
      </c>
    </row>
    <row r="408" spans="1:4">
      <c r="A408">
        <f t="shared" si="28"/>
        <v>30.833333333333332</v>
      </c>
      <c r="B408">
        <f t="shared" si="30"/>
        <v>1850</v>
      </c>
      <c r="C408">
        <f t="shared" si="27"/>
        <v>3.9439228554847006E-8</v>
      </c>
      <c r="D408">
        <f t="shared" si="29"/>
        <v>39.439228554847006</v>
      </c>
    </row>
    <row r="409" spans="1:4">
      <c r="A409">
        <f t="shared" si="28"/>
        <v>30.916666666666668</v>
      </c>
      <c r="B409">
        <f t="shared" si="30"/>
        <v>1855</v>
      </c>
      <c r="C409">
        <f t="shared" si="27"/>
        <v>3.8694807349558313E-8</v>
      </c>
      <c r="D409">
        <f t="shared" si="29"/>
        <v>38.69480734955831</v>
      </c>
    </row>
    <row r="410" spans="1:4">
      <c r="A410">
        <f t="shared" si="28"/>
        <v>31</v>
      </c>
      <c r="B410">
        <f t="shared" si="30"/>
        <v>1860</v>
      </c>
      <c r="C410">
        <f t="shared" si="27"/>
        <v>3.79644372033595E-8</v>
      </c>
      <c r="D410">
        <f t="shared" si="29"/>
        <v>37.964437203359502</v>
      </c>
    </row>
    <row r="411" spans="1:4">
      <c r="A411">
        <f t="shared" si="28"/>
        <v>31.083333333333332</v>
      </c>
      <c r="B411">
        <f t="shared" si="30"/>
        <v>1865</v>
      </c>
      <c r="C411">
        <f t="shared" si="27"/>
        <v>3.7247852900455874E-8</v>
      </c>
      <c r="D411">
        <f t="shared" si="29"/>
        <v>37.247852900455875</v>
      </c>
    </row>
    <row r="412" spans="1:4">
      <c r="A412">
        <f t="shared" si="28"/>
        <v>31.166666666666668</v>
      </c>
      <c r="B412">
        <f t="shared" si="30"/>
        <v>1870</v>
      </c>
      <c r="C412">
        <f t="shared" si="27"/>
        <v>3.6544794231039646E-8</v>
      </c>
      <c r="D412">
        <f t="shared" si="29"/>
        <v>36.544794231039646</v>
      </c>
    </row>
    <row r="413" spans="1:4">
      <c r="A413">
        <f t="shared" si="28"/>
        <v>31.25</v>
      </c>
      <c r="B413">
        <f t="shared" si="30"/>
        <v>1875</v>
      </c>
      <c r="C413">
        <f t="shared" si="27"/>
        <v>3.5855005896801193E-8</v>
      </c>
      <c r="D413">
        <f t="shared" si="29"/>
        <v>35.855005896801195</v>
      </c>
    </row>
    <row r="414" spans="1:4">
      <c r="A414">
        <f t="shared" si="28"/>
        <v>31.333333333333332</v>
      </c>
      <c r="B414">
        <f t="shared" si="30"/>
        <v>1880</v>
      </c>
      <c r="C414">
        <f t="shared" si="27"/>
        <v>3.5178237418223793E-8</v>
      </c>
      <c r="D414">
        <f t="shared" si="29"/>
        <v>35.178237418223794</v>
      </c>
    </row>
    <row r="415" spans="1:4">
      <c r="A415">
        <f t="shared" si="28"/>
        <v>31.416666666666668</v>
      </c>
      <c r="B415">
        <f t="shared" si="30"/>
        <v>1885</v>
      </c>
      <c r="C415">
        <f t="shared" si="27"/>
        <v>3.451424304362826E-8</v>
      </c>
      <c r="D415">
        <f t="shared" si="29"/>
        <v>34.514243043628262</v>
      </c>
    </row>
    <row r="416" spans="1:4">
      <c r="A416">
        <f t="shared" si="28"/>
        <v>31.5</v>
      </c>
      <c r="B416">
        <f t="shared" si="30"/>
        <v>1890</v>
      </c>
      <c r="C416">
        <f t="shared" ref="C416:C479" si="31">$I$36*EXP(-$I$32*(B416-1560))+(1/$I$32)*($I$33+$I$34*((B416-1560)-1/$I$32))</f>
        <v>3.3862781659934258E-8</v>
      </c>
      <c r="D416">
        <f t="shared" si="29"/>
        <v>33.862781659934257</v>
      </c>
    </row>
    <row r="417" spans="1:4">
      <c r="A417">
        <f t="shared" si="28"/>
        <v>31.583333333333332</v>
      </c>
      <c r="B417">
        <f t="shared" si="30"/>
        <v>1895</v>
      </c>
      <c r="C417">
        <f t="shared" si="31"/>
        <v>3.3223616705106109E-8</v>
      </c>
      <c r="D417">
        <f t="shared" si="29"/>
        <v>33.22361670510611</v>
      </c>
    </row>
    <row r="418" spans="1:4">
      <c r="A418">
        <f t="shared" si="28"/>
        <v>31.666666666666668</v>
      </c>
      <c r="B418">
        <f t="shared" si="30"/>
        <v>1900</v>
      </c>
      <c r="C418">
        <f t="shared" si="31"/>
        <v>3.2596516082251123E-8</v>
      </c>
      <c r="D418">
        <f t="shared" si="29"/>
        <v>32.596516082251121</v>
      </c>
    </row>
    <row r="419" spans="1:4">
      <c r="A419">
        <f t="shared" si="28"/>
        <v>31.75</v>
      </c>
      <c r="B419">
        <f t="shared" si="30"/>
        <v>1905</v>
      </c>
      <c r="C419">
        <f t="shared" si="31"/>
        <v>3.1981252075339426E-8</v>
      </c>
      <c r="D419">
        <f t="shared" si="29"/>
        <v>31.981252075339427</v>
      </c>
    </row>
    <row r="420" spans="1:4">
      <c r="A420">
        <f t="shared" si="28"/>
        <v>31.833333333333332</v>
      </c>
      <c r="B420">
        <f t="shared" si="30"/>
        <v>1910</v>
      </c>
      <c r="C420">
        <f t="shared" si="31"/>
        <v>3.1377601266514463E-8</v>
      </c>
      <c r="D420">
        <f t="shared" si="29"/>
        <v>31.377601266514464</v>
      </c>
    </row>
    <row r="421" spans="1:4">
      <c r="A421">
        <f t="shared" si="28"/>
        <v>31.916666666666668</v>
      </c>
      <c r="B421">
        <f t="shared" si="30"/>
        <v>1915</v>
      </c>
      <c r="C421">
        <f t="shared" si="31"/>
        <v>3.0785344454964429E-8</v>
      </c>
      <c r="D421">
        <f t="shared" si="29"/>
        <v>30.785344454964431</v>
      </c>
    </row>
    <row r="422" spans="1:4">
      <c r="A422">
        <f t="shared" si="28"/>
        <v>32</v>
      </c>
      <c r="B422">
        <f t="shared" si="30"/>
        <v>1920</v>
      </c>
      <c r="C422">
        <f t="shared" si="31"/>
        <v>3.0204266577324874E-8</v>
      </c>
      <c r="D422">
        <f t="shared" si="29"/>
        <v>30.204266577324873</v>
      </c>
    </row>
    <row r="423" spans="1:4">
      <c r="A423">
        <f t="shared" ref="A423:A486" si="32">B423/60</f>
        <v>32.083333333333336</v>
      </c>
      <c r="B423">
        <f t="shared" si="30"/>
        <v>1925</v>
      </c>
      <c r="C423">
        <f t="shared" si="31"/>
        <v>2.963415662958377E-8</v>
      </c>
      <c r="D423">
        <f t="shared" ref="D423:D486" si="33">C423*10^9</f>
        <v>29.634156629583771</v>
      </c>
    </row>
    <row r="424" spans="1:4">
      <c r="A424">
        <f t="shared" si="32"/>
        <v>32.166666666666664</v>
      </c>
      <c r="B424">
        <f t="shared" si="30"/>
        <v>1930</v>
      </c>
      <c r="C424">
        <f t="shared" si="31"/>
        <v>2.9074807590460707E-8</v>
      </c>
      <c r="D424">
        <f t="shared" si="33"/>
        <v>29.074807590460708</v>
      </c>
    </row>
    <row r="425" spans="1:4">
      <c r="A425">
        <f t="shared" si="32"/>
        <v>32.25</v>
      </c>
      <c r="B425">
        <f t="shared" si="30"/>
        <v>1935</v>
      </c>
      <c r="C425">
        <f t="shared" si="31"/>
        <v>2.852601634623218E-8</v>
      </c>
      <c r="D425">
        <f t="shared" si="33"/>
        <v>28.526016346232179</v>
      </c>
    </row>
    <row r="426" spans="1:4">
      <c r="A426">
        <f t="shared" si="32"/>
        <v>32.333333333333336</v>
      </c>
      <c r="B426">
        <f t="shared" ref="B426:B489" si="34">B425+$J$31/372</f>
        <v>1940</v>
      </c>
      <c r="C426">
        <f t="shared" si="31"/>
        <v>2.7987583616975935E-8</v>
      </c>
      <c r="D426">
        <f t="shared" si="33"/>
        <v>27.987583616975936</v>
      </c>
    </row>
    <row r="427" spans="1:4">
      <c r="A427">
        <f t="shared" si="32"/>
        <v>32.416666666666664</v>
      </c>
      <c r="B427">
        <f t="shared" si="34"/>
        <v>1945</v>
      </c>
      <c r="C427">
        <f t="shared" si="31"/>
        <v>2.7459313884207375E-8</v>
      </c>
      <c r="D427">
        <f t="shared" si="33"/>
        <v>27.459313884207376</v>
      </c>
    </row>
    <row r="428" spans="1:4">
      <c r="A428">
        <f t="shared" si="32"/>
        <v>32.5</v>
      </c>
      <c r="B428">
        <f t="shared" si="34"/>
        <v>1950</v>
      </c>
      <c r="C428">
        <f t="shared" si="31"/>
        <v>2.6941015319881884E-8</v>
      </c>
      <c r="D428">
        <f t="shared" si="33"/>
        <v>26.941015319881885</v>
      </c>
    </row>
    <row r="429" spans="1:4">
      <c r="A429">
        <f t="shared" si="32"/>
        <v>32.583333333333336</v>
      </c>
      <c r="B429">
        <f t="shared" si="34"/>
        <v>1955</v>
      </c>
      <c r="C429">
        <f t="shared" si="31"/>
        <v>2.6432499716737236E-8</v>
      </c>
      <c r="D429">
        <f t="shared" si="33"/>
        <v>26.432499716737237</v>
      </c>
    </row>
    <row r="430" spans="1:4">
      <c r="A430">
        <f t="shared" si="32"/>
        <v>32.666666666666664</v>
      </c>
      <c r="B430">
        <f t="shared" si="34"/>
        <v>1960</v>
      </c>
      <c r="C430">
        <f t="shared" si="31"/>
        <v>2.5933582419950804E-8</v>
      </c>
      <c r="D430">
        <f t="shared" si="33"/>
        <v>25.933582419950802</v>
      </c>
    </row>
    <row r="431" spans="1:4">
      <c r="A431">
        <f t="shared" si="32"/>
        <v>32.75</v>
      </c>
      <c r="B431">
        <f t="shared" si="34"/>
        <v>1965</v>
      </c>
      <c r="C431">
        <f t="shared" si="31"/>
        <v>2.5444082260086733E-8</v>
      </c>
      <c r="D431">
        <f t="shared" si="33"/>
        <v>25.444082260086734</v>
      </c>
    </row>
    <row r="432" spans="1:4">
      <c r="A432">
        <f t="shared" si="32"/>
        <v>32.833333333333336</v>
      </c>
      <c r="B432">
        <f t="shared" si="34"/>
        <v>1970</v>
      </c>
      <c r="C432">
        <f t="shared" si="31"/>
        <v>2.4963821487308745E-8</v>
      </c>
      <c r="D432">
        <f t="shared" si="33"/>
        <v>24.963821487308746</v>
      </c>
    </row>
    <row r="433" spans="1:4">
      <c r="A433">
        <f t="shared" si="32"/>
        <v>32.916666666666664</v>
      </c>
      <c r="B433">
        <f t="shared" si="34"/>
        <v>1975</v>
      </c>
      <c r="C433">
        <f t="shared" si="31"/>
        <v>2.4492625706834733E-8</v>
      </c>
      <c r="D433">
        <f t="shared" si="33"/>
        <v>24.492625706834733</v>
      </c>
    </row>
    <row r="434" spans="1:4">
      <c r="A434">
        <f t="shared" si="32"/>
        <v>33</v>
      </c>
      <c r="B434">
        <f t="shared" si="34"/>
        <v>1980</v>
      </c>
      <c r="C434">
        <f t="shared" si="31"/>
        <v>2.4030323815609584E-8</v>
      </c>
      <c r="D434">
        <f t="shared" si="33"/>
        <v>24.030323815609584</v>
      </c>
    </row>
    <row r="435" spans="1:4">
      <c r="A435">
        <f t="shared" si="32"/>
        <v>33.083333333333336</v>
      </c>
      <c r="B435">
        <f t="shared" si="34"/>
        <v>1985</v>
      </c>
      <c r="C435">
        <f t="shared" si="31"/>
        <v>2.3576747940173367E-8</v>
      </c>
      <c r="D435">
        <f t="shared" si="33"/>
        <v>23.576747940173366</v>
      </c>
    </row>
    <row r="436" spans="1:4">
      <c r="A436">
        <f t="shared" si="32"/>
        <v>33.166666666666664</v>
      </c>
      <c r="B436">
        <f t="shared" si="34"/>
        <v>1990</v>
      </c>
      <c r="C436">
        <f t="shared" si="31"/>
        <v>2.313173337570227E-8</v>
      </c>
      <c r="D436">
        <f t="shared" si="33"/>
        <v>23.131733375702272</v>
      </c>
    </row>
    <row r="437" spans="1:4">
      <c r="A437">
        <f t="shared" si="32"/>
        <v>33.25</v>
      </c>
      <c r="B437">
        <f t="shared" si="34"/>
        <v>1995</v>
      </c>
      <c r="C437">
        <f t="shared" si="31"/>
        <v>2.2695118526200078E-8</v>
      </c>
      <c r="D437">
        <f t="shared" si="33"/>
        <v>22.695118526200076</v>
      </c>
    </row>
    <row r="438" spans="1:4">
      <c r="A438">
        <f t="shared" si="32"/>
        <v>33.333333333333336</v>
      </c>
      <c r="B438">
        <f t="shared" si="34"/>
        <v>2000</v>
      </c>
      <c r="C438">
        <f t="shared" si="31"/>
        <v>2.2266744845818661E-8</v>
      </c>
      <c r="D438">
        <f t="shared" si="33"/>
        <v>22.266744845818661</v>
      </c>
    </row>
    <row r="439" spans="1:4">
      <c r="A439">
        <f t="shared" si="32"/>
        <v>33.416666666666664</v>
      </c>
      <c r="B439">
        <f t="shared" si="34"/>
        <v>2005</v>
      </c>
      <c r="C439">
        <f t="shared" si="31"/>
        <v>2.1846456781285944E-8</v>
      </c>
      <c r="D439">
        <f t="shared" si="33"/>
        <v>21.846456781285944</v>
      </c>
    </row>
    <row r="440" spans="1:4">
      <c r="A440">
        <f t="shared" si="32"/>
        <v>33.5</v>
      </c>
      <c r="B440">
        <f t="shared" si="34"/>
        <v>2010</v>
      </c>
      <c r="C440">
        <f t="shared" si="31"/>
        <v>2.1434101715420608E-8</v>
      </c>
      <c r="D440">
        <f t="shared" si="33"/>
        <v>21.43410171542061</v>
      </c>
    </row>
    <row r="441" spans="1:4">
      <c r="A441">
        <f t="shared" si="32"/>
        <v>33.583333333333336</v>
      </c>
      <c r="B441">
        <f t="shared" si="34"/>
        <v>2015</v>
      </c>
      <c r="C441">
        <f t="shared" si="31"/>
        <v>2.1029529911712928E-8</v>
      </c>
      <c r="D441">
        <f t="shared" si="33"/>
        <v>21.029529911712928</v>
      </c>
    </row>
    <row r="442" spans="1:4">
      <c r="A442">
        <f t="shared" si="32"/>
        <v>33.666666666666664</v>
      </c>
      <c r="B442">
        <f t="shared" si="34"/>
        <v>2020</v>
      </c>
      <c r="C442">
        <f t="shared" si="31"/>
        <v>2.0632594459951715E-8</v>
      </c>
      <c r="D442">
        <f t="shared" si="33"/>
        <v>20.632594459951715</v>
      </c>
    </row>
    <row r="443" spans="1:4">
      <c r="A443">
        <f t="shared" si="32"/>
        <v>33.75</v>
      </c>
      <c r="B443">
        <f t="shared" si="34"/>
        <v>2025</v>
      </c>
      <c r="C443">
        <f t="shared" si="31"/>
        <v>2.0243151222877483E-8</v>
      </c>
      <c r="D443">
        <f t="shared" si="33"/>
        <v>20.243151222877483</v>
      </c>
    </row>
    <row r="444" spans="1:4">
      <c r="A444">
        <f t="shared" si="32"/>
        <v>33.833333333333336</v>
      </c>
      <c r="B444">
        <f t="shared" si="34"/>
        <v>2030</v>
      </c>
      <c r="C444">
        <f t="shared" si="31"/>
        <v>1.9861058783842599E-8</v>
      </c>
      <c r="D444">
        <f t="shared" si="33"/>
        <v>19.861058783842598</v>
      </c>
    </row>
    <row r="445" spans="1:4">
      <c r="A445">
        <f t="shared" si="32"/>
        <v>33.916666666666664</v>
      </c>
      <c r="B445">
        <f t="shared" si="34"/>
        <v>2035</v>
      </c>
      <c r="C445">
        <f t="shared" si="31"/>
        <v>1.9486178395459332E-8</v>
      </c>
      <c r="D445">
        <f t="shared" si="33"/>
        <v>19.48617839545933</v>
      </c>
    </row>
    <row r="446" spans="1:4">
      <c r="A446">
        <f t="shared" si="32"/>
        <v>34</v>
      </c>
      <c r="B446">
        <f t="shared" si="34"/>
        <v>2040</v>
      </c>
      <c r="C446">
        <f t="shared" si="31"/>
        <v>1.9118373929217165E-8</v>
      </c>
      <c r="D446">
        <f t="shared" si="33"/>
        <v>19.118373929217164</v>
      </c>
    </row>
    <row r="447" spans="1:4">
      <c r="A447">
        <f t="shared" si="32"/>
        <v>34.083333333333336</v>
      </c>
      <c r="B447">
        <f t="shared" si="34"/>
        <v>2045</v>
      </c>
      <c r="C447">
        <f t="shared" si="31"/>
        <v>1.8757511826051135E-8</v>
      </c>
      <c r="D447">
        <f t="shared" si="33"/>
        <v>18.757511826051136</v>
      </c>
    </row>
    <row r="448" spans="1:4">
      <c r="A448">
        <f t="shared" si="32"/>
        <v>34.166666666666664</v>
      </c>
      <c r="B448">
        <f t="shared" si="34"/>
        <v>2050</v>
      </c>
      <c r="C448">
        <f t="shared" si="31"/>
        <v>1.8403461047843158E-8</v>
      </c>
      <c r="D448">
        <f t="shared" si="33"/>
        <v>18.403461047843159</v>
      </c>
    </row>
    <row r="449" spans="1:4">
      <c r="A449">
        <f t="shared" si="32"/>
        <v>34.25</v>
      </c>
      <c r="B449">
        <f t="shared" si="34"/>
        <v>2055</v>
      </c>
      <c r="C449">
        <f t="shared" si="31"/>
        <v>1.8056093029838777E-8</v>
      </c>
      <c r="D449">
        <f t="shared" si="33"/>
        <v>18.056093029838777</v>
      </c>
    </row>
    <row r="450" spans="1:4">
      <c r="A450">
        <f t="shared" si="32"/>
        <v>34.333333333333336</v>
      </c>
      <c r="B450">
        <f t="shared" si="34"/>
        <v>2060</v>
      </c>
      <c r="C450">
        <f t="shared" si="31"/>
        <v>1.7715281633962088E-8</v>
      </c>
      <c r="D450">
        <f t="shared" si="33"/>
        <v>17.715281633962089</v>
      </c>
    </row>
    <row r="451" spans="1:4">
      <c r="A451">
        <f t="shared" si="32"/>
        <v>34.416666666666664</v>
      </c>
      <c r="B451">
        <f t="shared" si="34"/>
        <v>2065</v>
      </c>
      <c r="C451">
        <f t="shared" si="31"/>
        <v>1.738090310301179E-8</v>
      </c>
      <c r="D451">
        <f t="shared" si="33"/>
        <v>17.380903103011789</v>
      </c>
    </row>
    <row r="452" spans="1:4">
      <c r="A452">
        <f t="shared" si="32"/>
        <v>34.5</v>
      </c>
      <c r="B452">
        <f t="shared" si="34"/>
        <v>2070</v>
      </c>
      <c r="C452">
        <f t="shared" si="31"/>
        <v>1.7052836015721872E-8</v>
      </c>
      <c r="D452">
        <f t="shared" si="33"/>
        <v>17.052836015721873</v>
      </c>
    </row>
    <row r="453" spans="1:4">
      <c r="A453">
        <f t="shared" si="32"/>
        <v>34.583333333333336</v>
      </c>
      <c r="B453">
        <f t="shared" si="34"/>
        <v>2075</v>
      </c>
      <c r="C453">
        <f t="shared" si="31"/>
        <v>1.673096124267046E-8</v>
      </c>
      <c r="D453">
        <f t="shared" si="33"/>
        <v>16.73096124267046</v>
      </c>
    </row>
    <row r="454" spans="1:4">
      <c r="A454">
        <f t="shared" si="32"/>
        <v>34.666666666666664</v>
      </c>
      <c r="B454">
        <f t="shared" si="34"/>
        <v>2080</v>
      </c>
      <c r="C454">
        <f t="shared" si="31"/>
        <v>1.6415161903020945E-8</v>
      </c>
      <c r="D454">
        <f t="shared" si="33"/>
        <v>16.415161903020945</v>
      </c>
    </row>
    <row r="455" spans="1:4">
      <c r="A455">
        <f t="shared" si="32"/>
        <v>34.75</v>
      </c>
      <c r="B455">
        <f t="shared" si="34"/>
        <v>2085</v>
      </c>
      <c r="C455">
        <f t="shared" si="31"/>
        <v>1.6105323322079578E-8</v>
      </c>
      <c r="D455">
        <f t="shared" si="33"/>
        <v>16.105323322079578</v>
      </c>
    </row>
    <row r="456" spans="1:4">
      <c r="A456">
        <f t="shared" si="32"/>
        <v>34.833333333333336</v>
      </c>
      <c r="B456">
        <f t="shared" si="34"/>
        <v>2090</v>
      </c>
      <c r="C456">
        <f t="shared" si="31"/>
        <v>1.5801332989654248E-8</v>
      </c>
      <c r="D456">
        <f t="shared" si="33"/>
        <v>15.801332989654247</v>
      </c>
    </row>
    <row r="457" spans="1:4">
      <c r="A457">
        <f t="shared" si="32"/>
        <v>34.916666666666664</v>
      </c>
      <c r="B457">
        <f t="shared" si="34"/>
        <v>2095</v>
      </c>
      <c r="C457">
        <f t="shared" si="31"/>
        <v>1.5503080519199154E-8</v>
      </c>
      <c r="D457">
        <f t="shared" si="33"/>
        <v>15.503080519199154</v>
      </c>
    </row>
    <row r="458" spans="1:4">
      <c r="A458">
        <f t="shared" si="32"/>
        <v>35</v>
      </c>
      <c r="B458">
        <f t="shared" si="34"/>
        <v>2100</v>
      </c>
      <c r="C458">
        <f t="shared" si="31"/>
        <v>1.521045760773068E-8</v>
      </c>
      <c r="D458">
        <f t="shared" si="33"/>
        <v>15.21045760773068</v>
      </c>
    </row>
    <row r="459" spans="1:4">
      <c r="A459">
        <f t="shared" si="32"/>
        <v>35.083333333333336</v>
      </c>
      <c r="B459">
        <f t="shared" si="34"/>
        <v>2105</v>
      </c>
      <c r="C459">
        <f t="shared" si="31"/>
        <v>1.4923357996499877E-8</v>
      </c>
      <c r="D459">
        <f t="shared" si="33"/>
        <v>14.923357996499877</v>
      </c>
    </row>
    <row r="460" spans="1:4">
      <c r="A460">
        <f t="shared" si="32"/>
        <v>35.166666666666664</v>
      </c>
      <c r="B460">
        <f t="shared" si="34"/>
        <v>2110</v>
      </c>
      <c r="C460">
        <f t="shared" si="31"/>
        <v>1.4641677432407205E-8</v>
      </c>
      <c r="D460">
        <f t="shared" si="33"/>
        <v>14.641677432407205</v>
      </c>
    </row>
    <row r="461" spans="1:4">
      <c r="A461">
        <f t="shared" si="32"/>
        <v>35.25</v>
      </c>
      <c r="B461">
        <f t="shared" si="34"/>
        <v>2115</v>
      </c>
      <c r="C461">
        <f t="shared" si="31"/>
        <v>1.4365313630145629E-8</v>
      </c>
      <c r="D461">
        <f t="shared" si="33"/>
        <v>14.365313630145629</v>
      </c>
    </row>
    <row r="462" spans="1:4">
      <c r="A462">
        <f t="shared" si="32"/>
        <v>35.333333333333336</v>
      </c>
      <c r="B462">
        <f t="shared" si="34"/>
        <v>2120</v>
      </c>
      <c r="C462">
        <f t="shared" si="31"/>
        <v>1.4094166235058234E-8</v>
      </c>
      <c r="D462">
        <f t="shared" si="33"/>
        <v>14.094166235058234</v>
      </c>
    </row>
    <row r="463" spans="1:4">
      <c r="A463">
        <f t="shared" si="32"/>
        <v>35.416666666666664</v>
      </c>
      <c r="B463">
        <f t="shared" si="34"/>
        <v>2125</v>
      </c>
      <c r="C463">
        <f t="shared" si="31"/>
        <v>1.3828136786696933E-8</v>
      </c>
      <c r="D463">
        <f t="shared" si="33"/>
        <v>13.828136786696932</v>
      </c>
    </row>
    <row r="464" spans="1:4">
      <c r="A464">
        <f t="shared" si="32"/>
        <v>35.5</v>
      </c>
      <c r="B464">
        <f t="shared" si="34"/>
        <v>2130</v>
      </c>
      <c r="C464">
        <f t="shared" si="31"/>
        <v>1.3567128683068984E-8</v>
      </c>
      <c r="D464">
        <f t="shared" si="33"/>
        <v>13.567128683068985</v>
      </c>
    </row>
    <row r="465" spans="1:4">
      <c r="A465">
        <f t="shared" si="32"/>
        <v>35.583333333333336</v>
      </c>
      <c r="B465">
        <f t="shared" si="34"/>
        <v>2135</v>
      </c>
      <c r="C465">
        <f t="shared" si="31"/>
        <v>1.3311047145558389E-8</v>
      </c>
      <c r="D465">
        <f t="shared" si="33"/>
        <v>13.311047145558389</v>
      </c>
    </row>
    <row r="466" spans="1:4">
      <c r="A466">
        <f t="shared" si="32"/>
        <v>35.666666666666664</v>
      </c>
      <c r="B466">
        <f t="shared" si="34"/>
        <v>2140</v>
      </c>
      <c r="C466">
        <f t="shared" si="31"/>
        <v>1.3059799184509385E-8</v>
      </c>
      <c r="D466">
        <f t="shared" si="33"/>
        <v>13.059799184509385</v>
      </c>
    </row>
    <row r="467" spans="1:4">
      <c r="A467">
        <f t="shared" si="32"/>
        <v>35.75</v>
      </c>
      <c r="B467">
        <f t="shared" si="34"/>
        <v>2145</v>
      </c>
      <c r="C467">
        <f t="shared" si="31"/>
        <v>1.2813293565459541E-8</v>
      </c>
      <c r="D467">
        <f t="shared" si="33"/>
        <v>12.81329356545954</v>
      </c>
    </row>
    <row r="468" spans="1:4">
      <c r="A468">
        <f t="shared" si="32"/>
        <v>35.833333333333336</v>
      </c>
      <c r="B468">
        <f t="shared" si="34"/>
        <v>2150</v>
      </c>
      <c r="C468">
        <f t="shared" si="31"/>
        <v>1.2571440776010267E-8</v>
      </c>
      <c r="D468">
        <f t="shared" si="33"/>
        <v>12.571440776010267</v>
      </c>
    </row>
    <row r="469" spans="1:4">
      <c r="A469">
        <f t="shared" si="32"/>
        <v>35.916666666666664</v>
      </c>
      <c r="B469">
        <f t="shared" si="34"/>
        <v>2155</v>
      </c>
      <c r="C469">
        <f t="shared" si="31"/>
        <v>1.2334152993322569E-8</v>
      </c>
      <c r="D469">
        <f t="shared" si="33"/>
        <v>12.334152993322569</v>
      </c>
    </row>
    <row r="470" spans="1:4">
      <c r="A470">
        <f t="shared" si="32"/>
        <v>36</v>
      </c>
      <c r="B470">
        <f t="shared" si="34"/>
        <v>2160</v>
      </c>
      <c r="C470">
        <f t="shared" si="31"/>
        <v>1.2101344052226385E-8</v>
      </c>
      <c r="D470">
        <f t="shared" si="33"/>
        <v>12.101344052226384</v>
      </c>
    </row>
    <row r="471" spans="1:4">
      <c r="A471">
        <f t="shared" si="32"/>
        <v>36.083333333333336</v>
      </c>
      <c r="B471">
        <f t="shared" si="34"/>
        <v>2165</v>
      </c>
      <c r="C471">
        <f t="shared" si="31"/>
        <v>1.1872929413931833E-8</v>
      </c>
      <c r="D471">
        <f t="shared" si="33"/>
        <v>11.872929413931834</v>
      </c>
    </row>
    <row r="472" spans="1:4">
      <c r="A472">
        <f t="shared" si="32"/>
        <v>36.166666666666664</v>
      </c>
      <c r="B472">
        <f t="shared" si="34"/>
        <v>2170</v>
      </c>
      <c r="C472">
        <f t="shared" si="31"/>
        <v>1.1648826135331054E-8</v>
      </c>
      <c r="D472">
        <f t="shared" si="33"/>
        <v>11.648826135331054</v>
      </c>
    </row>
    <row r="473" spans="1:4">
      <c r="A473">
        <f t="shared" si="32"/>
        <v>36.25</v>
      </c>
      <c r="B473">
        <f t="shared" si="34"/>
        <v>2175</v>
      </c>
      <c r="C473">
        <f t="shared" si="31"/>
        <v>1.142895283887947E-8</v>
      </c>
      <c r="D473">
        <f t="shared" si="33"/>
        <v>11.42895283887947</v>
      </c>
    </row>
    <row r="474" spans="1:4">
      <c r="A474">
        <f t="shared" si="32"/>
        <v>36.333333333333336</v>
      </c>
      <c r="B474">
        <f t="shared" si="34"/>
        <v>2180</v>
      </c>
      <c r="C474">
        <f t="shared" si="31"/>
        <v>1.1213229683045565E-8</v>
      </c>
      <c r="D474">
        <f t="shared" si="33"/>
        <v>11.213229683045565</v>
      </c>
    </row>
    <row r="475" spans="1:4">
      <c r="A475">
        <f t="shared" si="32"/>
        <v>36.416666666666664</v>
      </c>
      <c r="B475">
        <f t="shared" si="34"/>
        <v>2185</v>
      </c>
      <c r="C475">
        <f t="shared" si="31"/>
        <v>1.1001578333318399E-8</v>
      </c>
      <c r="D475">
        <f t="shared" si="33"/>
        <v>11.001578333318399</v>
      </c>
    </row>
    <row r="476" spans="1:4">
      <c r="A476">
        <f t="shared" si="32"/>
        <v>36.5</v>
      </c>
      <c r="B476">
        <f t="shared" si="34"/>
        <v>2190</v>
      </c>
      <c r="C476">
        <f t="shared" si="31"/>
        <v>1.0793921933762371E-8</v>
      </c>
      <c r="D476">
        <f t="shared" si="33"/>
        <v>10.793921933762372</v>
      </c>
    </row>
    <row r="477" spans="1:4">
      <c r="A477">
        <f t="shared" si="32"/>
        <v>36.583333333333336</v>
      </c>
      <c r="B477">
        <f t="shared" si="34"/>
        <v>2195</v>
      </c>
      <c r="C477">
        <f t="shared" si="31"/>
        <v>1.059018507910891E-8</v>
      </c>
      <c r="D477">
        <f t="shared" si="33"/>
        <v>10.59018507910891</v>
      </c>
    </row>
    <row r="478" spans="1:4">
      <c r="A478">
        <f t="shared" si="32"/>
        <v>36.666666666666664</v>
      </c>
      <c r="B478">
        <f t="shared" si="34"/>
        <v>2200</v>
      </c>
      <c r="C478">
        <f t="shared" si="31"/>
        <v>1.0390293787374916E-8</v>
      </c>
      <c r="D478">
        <f t="shared" si="33"/>
        <v>10.390293787374915</v>
      </c>
    </row>
    <row r="479" spans="1:4">
      <c r="A479">
        <f t="shared" si="32"/>
        <v>36.75</v>
      </c>
      <c r="B479">
        <f t="shared" si="34"/>
        <v>2205</v>
      </c>
      <c r="C479">
        <f t="shared" si="31"/>
        <v>1.0194175472998032E-8</v>
      </c>
      <c r="D479">
        <f t="shared" si="33"/>
        <v>10.194175472998031</v>
      </c>
    </row>
    <row r="480" spans="1:4">
      <c r="A480">
        <f t="shared" si="32"/>
        <v>36.833333333333336</v>
      </c>
      <c r="B480">
        <f t="shared" si="34"/>
        <v>2210</v>
      </c>
      <c r="C480">
        <f t="shared" ref="C480:C518" si="35">$I$36*EXP(-$I$32*(B480-1560))+(1/$I$32)*($I$33+$I$34*((B480-1560)-1/$I$32))</f>
        <v>1.0001758920479005E-8</v>
      </c>
      <c r="D480">
        <f t="shared" si="33"/>
        <v>10.001758920479006</v>
      </c>
    </row>
    <row r="481" spans="1:4">
      <c r="A481">
        <f t="shared" si="32"/>
        <v>36.916666666666664</v>
      </c>
      <c r="B481">
        <f t="shared" si="34"/>
        <v>2215</v>
      </c>
      <c r="C481">
        <f t="shared" si="35"/>
        <v>9.8129742585215427E-9</v>
      </c>
      <c r="D481">
        <f t="shared" si="33"/>
        <v>9.8129742585215425</v>
      </c>
    </row>
    <row r="482" spans="1:4">
      <c r="A482">
        <f t="shared" si="32"/>
        <v>37</v>
      </c>
      <c r="B482">
        <f t="shared" si="34"/>
        <v>2220</v>
      </c>
      <c r="C482">
        <f t="shared" si="35"/>
        <v>9.627752934660283E-9</v>
      </c>
      <c r="D482">
        <f t="shared" si="33"/>
        <v>9.6277529346602826</v>
      </c>
    </row>
    <row r="483" spans="1:4">
      <c r="A483">
        <f t="shared" si="32"/>
        <v>37.083333333333336</v>
      </c>
      <c r="B483">
        <f t="shared" si="34"/>
        <v>2225</v>
      </c>
      <c r="C483">
        <f t="shared" si="35"/>
        <v>9.4460276903676749E-9</v>
      </c>
      <c r="D483">
        <f t="shared" si="33"/>
        <v>9.446027690367675</v>
      </c>
    </row>
    <row r="484" spans="1:4">
      <c r="A484">
        <f t="shared" si="32"/>
        <v>37.166666666666664</v>
      </c>
      <c r="B484">
        <f t="shared" si="34"/>
        <v>2230</v>
      </c>
      <c r="C484">
        <f t="shared" si="35"/>
        <v>9.2677325366307105E-9</v>
      </c>
      <c r="D484">
        <f t="shared" si="33"/>
        <v>9.2677325366307102</v>
      </c>
    </row>
    <row r="485" spans="1:4">
      <c r="A485">
        <f t="shared" si="32"/>
        <v>37.25</v>
      </c>
      <c r="B485">
        <f t="shared" si="34"/>
        <v>2235</v>
      </c>
      <c r="C485">
        <f t="shared" si="35"/>
        <v>9.0928027299886397E-9</v>
      </c>
      <c r="D485">
        <f t="shared" si="33"/>
        <v>9.0928027299886391</v>
      </c>
    </row>
    <row r="486" spans="1:4">
      <c r="A486">
        <f t="shared" si="32"/>
        <v>37.333333333333336</v>
      </c>
      <c r="B486">
        <f t="shared" si="34"/>
        <v>2240</v>
      </c>
      <c r="C486">
        <f t="shared" si="35"/>
        <v>8.9211747490230066E-9</v>
      </c>
      <c r="D486">
        <f t="shared" si="33"/>
        <v>8.921174749023006</v>
      </c>
    </row>
    <row r="487" spans="1:4">
      <c r="A487">
        <f t="shared" ref="A487:A518" si="36">B487/60</f>
        <v>37.416666666666664</v>
      </c>
      <c r="B487">
        <f t="shared" si="34"/>
        <v>2245</v>
      </c>
      <c r="C487">
        <f t="shared" si="35"/>
        <v>8.7527862712914234E-9</v>
      </c>
      <c r="D487">
        <f t="shared" ref="D487:D518" si="37">C487*10^9</f>
        <v>8.7527862712914235</v>
      </c>
    </row>
    <row r="488" spans="1:4">
      <c r="A488">
        <f t="shared" si="36"/>
        <v>37.5</v>
      </c>
      <c r="B488">
        <f t="shared" si="34"/>
        <v>2250</v>
      </c>
      <c r="C488">
        <f t="shared" si="35"/>
        <v>8.5875761506966997E-9</v>
      </c>
      <c r="D488">
        <f t="shared" si="37"/>
        <v>8.5875761506966999</v>
      </c>
    </row>
    <row r="489" spans="1:4">
      <c r="A489">
        <f t="shared" si="36"/>
        <v>37.583333333333336</v>
      </c>
      <c r="B489">
        <f t="shared" si="34"/>
        <v>2255</v>
      </c>
      <c r="C489">
        <f t="shared" si="35"/>
        <v>8.4254843952831828E-9</v>
      </c>
      <c r="D489">
        <f t="shared" si="37"/>
        <v>8.425484395283183</v>
      </c>
    </row>
    <row r="490" spans="1:4">
      <c r="A490">
        <f t="shared" si="36"/>
        <v>37.666666666666664</v>
      </c>
      <c r="B490">
        <f t="shared" ref="B490:B518" si="38">B489+$J$31/372</f>
        <v>2260</v>
      </c>
      <c r="C490">
        <f t="shared" si="35"/>
        <v>8.2664521454521465E-9</v>
      </c>
      <c r="D490">
        <f t="shared" si="37"/>
        <v>8.2664521454521473</v>
      </c>
    </row>
    <row r="491" spans="1:4">
      <c r="A491">
        <f t="shared" si="36"/>
        <v>37.75</v>
      </c>
      <c r="B491">
        <f t="shared" si="38"/>
        <v>2265</v>
      </c>
      <c r="C491">
        <f t="shared" si="35"/>
        <v>8.1104216525883961E-9</v>
      </c>
      <c r="D491">
        <f t="shared" si="37"/>
        <v>8.1104216525883963</v>
      </c>
    </row>
    <row r="492" spans="1:4">
      <c r="A492">
        <f t="shared" si="36"/>
        <v>37.833333333333336</v>
      </c>
      <c r="B492">
        <f t="shared" si="38"/>
        <v>2270</v>
      </c>
      <c r="C492">
        <f t="shared" si="35"/>
        <v>7.9573362580902997E-9</v>
      </c>
      <c r="D492">
        <f t="shared" si="37"/>
        <v>7.9573362580903</v>
      </c>
    </row>
    <row r="493" spans="1:4">
      <c r="A493">
        <f t="shared" si="36"/>
        <v>37.916666666666664</v>
      </c>
      <c r="B493">
        <f t="shared" si="38"/>
        <v>2275</v>
      </c>
      <c r="C493">
        <f t="shared" si="35"/>
        <v>7.8071403727956113E-9</v>
      </c>
      <c r="D493">
        <f t="shared" si="37"/>
        <v>7.8071403727956117</v>
      </c>
    </row>
    <row r="494" spans="1:4">
      <c r="A494">
        <f t="shared" si="36"/>
        <v>38</v>
      </c>
      <c r="B494">
        <f t="shared" si="38"/>
        <v>2280</v>
      </c>
      <c r="C494">
        <f t="shared" si="35"/>
        <v>7.6597794567956366E-9</v>
      </c>
      <c r="D494">
        <f t="shared" si="37"/>
        <v>7.6597794567956363</v>
      </c>
    </row>
    <row r="495" spans="1:4">
      <c r="A495">
        <f t="shared" si="36"/>
        <v>38.083333333333336</v>
      </c>
      <c r="B495">
        <f t="shared" si="38"/>
        <v>2285</v>
      </c>
      <c r="C495">
        <f t="shared" si="35"/>
        <v>7.5151999996304528E-9</v>
      </c>
      <c r="D495">
        <f t="shared" si="37"/>
        <v>7.515199999630453</v>
      </c>
    </row>
    <row r="496" spans="1:4">
      <c r="A496">
        <f t="shared" si="36"/>
        <v>38.166666666666664</v>
      </c>
      <c r="B496">
        <f t="shared" si="38"/>
        <v>2290</v>
      </c>
      <c r="C496">
        <f t="shared" si="35"/>
        <v>7.3733495008578829E-9</v>
      </c>
      <c r="D496">
        <f t="shared" si="37"/>
        <v>7.3733495008578833</v>
      </c>
    </row>
    <row r="497" spans="1:4">
      <c r="A497">
        <f t="shared" si="36"/>
        <v>38.25</v>
      </c>
      <c r="B497">
        <f t="shared" si="38"/>
        <v>2295</v>
      </c>
      <c r="C497">
        <f t="shared" si="35"/>
        <v>7.2341764509892688E-9</v>
      </c>
      <c r="D497">
        <f t="shared" si="37"/>
        <v>7.2341764509892688</v>
      </c>
    </row>
    <row r="498" spans="1:4">
      <c r="A498">
        <f t="shared" si="36"/>
        <v>38.333333333333336</v>
      </c>
      <c r="B498">
        <f t="shared" si="38"/>
        <v>2300</v>
      </c>
      <c r="C498">
        <f t="shared" si="35"/>
        <v>7.0976303127850844E-9</v>
      </c>
      <c r="D498">
        <f t="shared" si="37"/>
        <v>7.0976303127850846</v>
      </c>
    </row>
    <row r="499" spans="1:4">
      <c r="A499">
        <f t="shared" si="36"/>
        <v>38.416666666666664</v>
      </c>
      <c r="B499">
        <f t="shared" si="38"/>
        <v>2305</v>
      </c>
      <c r="C499">
        <f t="shared" si="35"/>
        <v>6.9636615029035917E-9</v>
      </c>
      <c r="D499">
        <f t="shared" si="37"/>
        <v>6.9636615029035918</v>
      </c>
    </row>
    <row r="500" spans="1:4">
      <c r="A500">
        <f t="shared" si="36"/>
        <v>38.5</v>
      </c>
      <c r="B500">
        <f t="shared" si="38"/>
        <v>2310</v>
      </c>
      <c r="C500">
        <f t="shared" si="35"/>
        <v>6.8322213738958738E-9</v>
      </c>
      <c r="D500">
        <f t="shared" si="37"/>
        <v>6.8322213738958739</v>
      </c>
    </row>
    <row r="501" spans="1:4">
      <c r="A501">
        <f t="shared" si="36"/>
        <v>38.583333333333336</v>
      </c>
      <c r="B501">
        <f t="shared" si="38"/>
        <v>2315</v>
      </c>
      <c r="C501">
        <f t="shared" si="35"/>
        <v>6.7032621965407263E-9</v>
      </c>
      <c r="D501">
        <f t="shared" si="37"/>
        <v>6.7032621965407264</v>
      </c>
    </row>
    <row r="502" spans="1:4">
      <c r="A502">
        <f t="shared" si="36"/>
        <v>38.666666666666664</v>
      </c>
      <c r="B502">
        <f t="shared" si="38"/>
        <v>2320</v>
      </c>
      <c r="C502">
        <f t="shared" si="35"/>
        <v>6.5767371425129712E-9</v>
      </c>
      <c r="D502">
        <f t="shared" si="37"/>
        <v>6.5767371425129708</v>
      </c>
    </row>
    <row r="503" spans="1:4">
      <c r="A503">
        <f t="shared" si="36"/>
        <v>38.75</v>
      </c>
      <c r="B503">
        <f t="shared" si="38"/>
        <v>2325</v>
      </c>
      <c r="C503">
        <f t="shared" si="35"/>
        <v>6.4526002673789206E-9</v>
      </c>
      <c r="D503">
        <f t="shared" si="37"/>
        <v>6.4526002673789202</v>
      </c>
    </row>
    <row r="504" spans="1:4">
      <c r="A504">
        <f t="shared" si="36"/>
        <v>38.833333333333336</v>
      </c>
      <c r="B504">
        <f t="shared" si="38"/>
        <v>2330</v>
      </c>
      <c r="C504">
        <f t="shared" si="35"/>
        <v>6.3308064939127805E-9</v>
      </c>
      <c r="D504">
        <f t="shared" si="37"/>
        <v>6.3308064939127808</v>
      </c>
    </row>
    <row r="505" spans="1:4">
      <c r="A505">
        <f t="shared" si="36"/>
        <v>38.916666666666664</v>
      </c>
      <c r="B505">
        <f t="shared" si="38"/>
        <v>2335</v>
      </c>
      <c r="C505">
        <f t="shared" si="35"/>
        <v>6.2113115957279929E-9</v>
      </c>
      <c r="D505">
        <f t="shared" si="37"/>
        <v>6.2113115957279925</v>
      </c>
    </row>
    <row r="506" spans="1:4">
      <c r="A506">
        <f t="shared" si="36"/>
        <v>39</v>
      </c>
      <c r="B506">
        <f t="shared" si="38"/>
        <v>2340</v>
      </c>
      <c r="C506">
        <f t="shared" si="35"/>
        <v>6.0940721812175073E-9</v>
      </c>
      <c r="D506">
        <f t="shared" si="37"/>
        <v>6.0940721812175074</v>
      </c>
    </row>
    <row r="507" spans="1:4">
      <c r="A507">
        <f t="shared" si="36"/>
        <v>39.083333333333336</v>
      </c>
      <c r="B507">
        <f t="shared" si="38"/>
        <v>2345</v>
      </c>
      <c r="C507">
        <f t="shared" si="35"/>
        <v>5.9790456777972041E-9</v>
      </c>
      <c r="D507">
        <f t="shared" si="37"/>
        <v>5.9790456777972043</v>
      </c>
    </row>
    <row r="508" spans="1:4">
      <c r="A508">
        <f t="shared" si="36"/>
        <v>39.166666666666664</v>
      </c>
      <c r="B508">
        <f t="shared" si="38"/>
        <v>2350</v>
      </c>
      <c r="C508">
        <f t="shared" si="35"/>
        <v>5.866190316446711E-9</v>
      </c>
      <c r="D508">
        <f t="shared" si="37"/>
        <v>5.8661903164467111</v>
      </c>
    </row>
    <row r="509" spans="1:4">
      <c r="A509">
        <f t="shared" si="36"/>
        <v>39.25</v>
      </c>
      <c r="B509">
        <f t="shared" si="38"/>
        <v>2355</v>
      </c>
      <c r="C509">
        <f t="shared" si="35"/>
        <v>5.7554651165420227E-9</v>
      </c>
      <c r="D509">
        <f t="shared" si="37"/>
        <v>5.7554651165420223</v>
      </c>
    </row>
    <row r="510" spans="1:4">
      <c r="A510">
        <f t="shared" si="36"/>
        <v>39.333333333333336</v>
      </c>
      <c r="B510">
        <f t="shared" si="38"/>
        <v>2360</v>
      </c>
      <c r="C510">
        <f t="shared" si="35"/>
        <v>5.6468298709744039E-9</v>
      </c>
      <c r="D510">
        <f t="shared" si="37"/>
        <v>5.646829870974404</v>
      </c>
    </row>
    <row r="511" spans="1:4">
      <c r="A511">
        <f t="shared" si="36"/>
        <v>39.416666666666664</v>
      </c>
      <c r="B511">
        <f t="shared" si="38"/>
        <v>2365</v>
      </c>
      <c r="C511">
        <f t="shared" si="35"/>
        <v>5.5402451315501755E-9</v>
      </c>
      <c r="D511">
        <f t="shared" si="37"/>
        <v>5.5402451315501757</v>
      </c>
    </row>
    <row r="512" spans="1:4">
      <c r="A512">
        <f t="shared" si="36"/>
        <v>39.5</v>
      </c>
      <c r="B512">
        <f t="shared" si="38"/>
        <v>2370</v>
      </c>
      <c r="C512">
        <f t="shared" si="35"/>
        <v>5.4356721946660826E-9</v>
      </c>
      <c r="D512">
        <f t="shared" si="37"/>
        <v>5.4356721946660826</v>
      </c>
    </row>
    <row r="513" spans="1:4">
      <c r="A513">
        <f t="shared" si="36"/>
        <v>39.583333333333336</v>
      </c>
      <c r="B513">
        <f t="shared" si="38"/>
        <v>2375</v>
      </c>
      <c r="C513">
        <f t="shared" si="35"/>
        <v>5.3330730872550359E-9</v>
      </c>
      <c r="D513">
        <f t="shared" si="37"/>
        <v>5.3330730872550358</v>
      </c>
    </row>
    <row r="514" spans="1:4">
      <c r="A514">
        <f t="shared" si="36"/>
        <v>39.666666666666664</v>
      </c>
      <c r="B514">
        <f t="shared" si="38"/>
        <v>2380</v>
      </c>
      <c r="C514">
        <f t="shared" si="35"/>
        <v>5.2324105529971453E-9</v>
      </c>
      <c r="D514">
        <f t="shared" si="37"/>
        <v>5.2324105529971456</v>
      </c>
    </row>
    <row r="515" spans="1:4">
      <c r="A515">
        <f t="shared" si="36"/>
        <v>39.75</v>
      </c>
      <c r="B515">
        <f t="shared" si="38"/>
        <v>2385</v>
      </c>
      <c r="C515">
        <f t="shared" si="35"/>
        <v>5.1336480387910022E-9</v>
      </c>
      <c r="D515">
        <f t="shared" si="37"/>
        <v>5.1336480387910024</v>
      </c>
    </row>
    <row r="516" spans="1:4">
      <c r="A516">
        <f t="shared" si="36"/>
        <v>39.833333333333336</v>
      </c>
      <c r="B516">
        <f t="shared" si="38"/>
        <v>2390</v>
      </c>
      <c r="C516">
        <f t="shared" si="35"/>
        <v>5.0367496814803322E-9</v>
      </c>
      <c r="D516">
        <f t="shared" si="37"/>
        <v>5.0367496814803321</v>
      </c>
    </row>
    <row r="517" spans="1:4">
      <c r="A517">
        <f t="shared" si="36"/>
        <v>39.916666666666664</v>
      </c>
      <c r="B517">
        <f t="shared" si="38"/>
        <v>2395</v>
      </c>
      <c r="C517">
        <f t="shared" si="35"/>
        <v>4.9416802948311803E-9</v>
      </c>
      <c r="D517">
        <f t="shared" si="37"/>
        <v>4.9416802948311807</v>
      </c>
    </row>
    <row r="518" spans="1:4">
      <c r="A518">
        <f t="shared" si="36"/>
        <v>40</v>
      </c>
      <c r="B518" s="16">
        <f t="shared" si="38"/>
        <v>2400</v>
      </c>
      <c r="C518">
        <f t="shared" si="35"/>
        <v>4.8484053567548991E-9</v>
      </c>
      <c r="D518">
        <f t="shared" si="37"/>
        <v>4.848405356754899</v>
      </c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Tabelle8"/>
  <dimension ref="A1:DO518"/>
  <sheetViews>
    <sheetView topLeftCell="A2" zoomScale="139" zoomScaleNormal="139" workbookViewId="0">
      <selection activeCell="C19" sqref="C19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6" max="7" width="12.125" bestFit="1" customWidth="1"/>
    <col min="8" max="8" width="14.375" customWidth="1"/>
    <col min="9" max="9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  <c r="I7" t="s">
        <v>22</v>
      </c>
    </row>
    <row r="8" spans="1:119">
      <c r="A8" s="4"/>
      <c r="B8" s="5"/>
      <c r="C8" s="5"/>
      <c r="D8" s="5"/>
      <c r="E8" s="5"/>
      <c r="F8" s="5"/>
      <c r="G8" s="6"/>
      <c r="I8" t="s">
        <v>23</v>
      </c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470</v>
      </c>
      <c r="C11" s="13" t="s">
        <v>3</v>
      </c>
      <c r="D11">
        <v>470</v>
      </c>
      <c r="E11">
        <v>470</v>
      </c>
      <c r="F11">
        <v>470</v>
      </c>
      <c r="G11">
        <v>470</v>
      </c>
      <c r="H11">
        <v>470</v>
      </c>
      <c r="I11">
        <v>470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 t="s">
        <v>4</v>
      </c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 t="s">
        <v>4</v>
      </c>
      <c r="D13" s="13">
        <f>1/180</f>
        <v>5.5555555555555558E-3</v>
      </c>
      <c r="E13" s="13">
        <f t="shared" ref="E13:I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 t="s">
        <v>5</v>
      </c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 t="s">
        <v>6</v>
      </c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 ht="23.25">
      <c r="A16" t="s">
        <v>1</v>
      </c>
      <c r="B16" s="13">
        <v>0.9</v>
      </c>
      <c r="C16" s="14" t="s">
        <v>27</v>
      </c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0.7</v>
      </c>
      <c r="C17" s="21" t="s">
        <v>30</v>
      </c>
      <c r="D17" s="13">
        <v>0.7</v>
      </c>
      <c r="E17" s="13">
        <v>0.7</v>
      </c>
      <c r="F17" s="13">
        <v>0.7</v>
      </c>
      <c r="G17" s="13">
        <v>0.7</v>
      </c>
      <c r="H17" s="13">
        <v>0.7</v>
      </c>
      <c r="I17" s="13">
        <v>0.7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0.7</v>
      </c>
      <c r="C18" s="21" t="s">
        <v>30</v>
      </c>
      <c r="D18" s="13">
        <v>0.7</v>
      </c>
      <c r="E18" s="13">
        <v>0.7</v>
      </c>
      <c r="F18" s="13">
        <v>0.7</v>
      </c>
      <c r="G18" s="13">
        <v>0.7</v>
      </c>
      <c r="H18" s="13">
        <v>0.7</v>
      </c>
      <c r="I18" s="13">
        <v>0.7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0.7</v>
      </c>
      <c r="C19" s="21" t="s">
        <v>30</v>
      </c>
      <c r="D19" s="13">
        <v>0.7</v>
      </c>
      <c r="E19" s="13">
        <v>0.7</v>
      </c>
      <c r="F19" s="13">
        <v>0.7</v>
      </c>
      <c r="G19" s="13">
        <v>0.7</v>
      </c>
      <c r="H19" s="13">
        <v>0.7</v>
      </c>
      <c r="I19" s="13">
        <v>0.7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 ht="23.25">
      <c r="A20" s="15" t="s">
        <v>2</v>
      </c>
      <c r="B20">
        <f>1.37*10^-10</f>
        <v>1.3700000000000002E-10</v>
      </c>
      <c r="C20" s="14" t="s">
        <v>9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10</v>
      </c>
      <c r="B21" s="13">
        <v>0</v>
      </c>
      <c r="C21" s="13" t="s">
        <v>8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13">
        <v>0</v>
      </c>
      <c r="C22" s="13" t="s">
        <v>7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10</v>
      </c>
      <c r="B23" s="13">
        <v>0</v>
      </c>
      <c r="C23" s="13" t="s">
        <v>7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13">
        <v>0</v>
      </c>
      <c r="C24" s="13" t="s">
        <v>7</v>
      </c>
      <c r="I24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 s="13">
        <f>2*10^-10</f>
        <v>2.0000000000000001E-10</v>
      </c>
      <c r="C25" s="13" t="s">
        <v>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10</v>
      </c>
      <c r="B26">
        <f>2*10^-10</f>
        <v>2.0000000000000001E-10</v>
      </c>
      <c r="C26" s="13" t="s">
        <v>5</v>
      </c>
      <c r="D26">
        <f>- 1.6666666666667*10^-12</f>
        <v>-1.6666666666667001E-12</v>
      </c>
      <c r="E26">
        <v>0</v>
      </c>
      <c r="F26">
        <v>0</v>
      </c>
      <c r="G26">
        <v>0</v>
      </c>
      <c r="H26">
        <v>0</v>
      </c>
      <c r="I26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13">
        <v>0</v>
      </c>
      <c r="C27" s="13" t="s">
        <v>5</v>
      </c>
      <c r="D27">
        <v>0</v>
      </c>
      <c r="E27">
        <v>0</v>
      </c>
      <c r="F27">
        <v>0</v>
      </c>
      <c r="G27">
        <f>1*10^-5</f>
        <v>1.0000000000000001E-5</v>
      </c>
      <c r="H27">
        <v>0</v>
      </c>
      <c r="I27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10</v>
      </c>
      <c r="B28" s="13">
        <v>0</v>
      </c>
      <c r="C28" s="13" t="s">
        <v>5</v>
      </c>
      <c r="D28">
        <v>0</v>
      </c>
      <c r="E28">
        <v>0</v>
      </c>
      <c r="F28">
        <f>5.55555555555555*10^-8</f>
        <v>5.5555555555555502E-8</v>
      </c>
      <c r="G28">
        <v>0</v>
      </c>
      <c r="H28">
        <f>-5.55555555555555*10^-8</f>
        <v>-5.5555555555555502E-8</v>
      </c>
      <c r="I28" s="13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24</v>
      </c>
      <c r="B30" s="22">
        <v>0</v>
      </c>
      <c r="C30" s="11"/>
      <c r="D30" s="22">
        <v>1</v>
      </c>
      <c r="E30" s="22">
        <v>2</v>
      </c>
      <c r="F30" s="22">
        <v>3</v>
      </c>
      <c r="G30" s="22">
        <v>4</v>
      </c>
      <c r="H30" s="22">
        <v>5</v>
      </c>
      <c r="I30" s="22">
        <v>6</v>
      </c>
      <c r="J30" s="22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13</v>
      </c>
      <c r="B31">
        <v>0</v>
      </c>
      <c r="D31">
        <v>600</v>
      </c>
      <c r="E31">
        <v>720</v>
      </c>
      <c r="F31">
        <v>1020</v>
      </c>
      <c r="G31">
        <v>1200</v>
      </c>
      <c r="H31">
        <v>1380</v>
      </c>
      <c r="I31">
        <v>1560</v>
      </c>
      <c r="J31">
        <v>1860</v>
      </c>
    </row>
    <row r="32" spans="1:119">
      <c r="A32" s="10" t="s">
        <v>14</v>
      </c>
      <c r="B32">
        <f>B13*(1+B14-B12*B18*B16*B15)</f>
        <v>3.8611111111111116E-3</v>
      </c>
      <c r="D32">
        <f>D13*(1+D14-D12*D18*D16*D15)</f>
        <v>3.8611111111111116E-3</v>
      </c>
      <c r="E32">
        <f t="shared" ref="E32:I32" si="1">E13*(1+E14-E12*E18*E16*E15)</f>
        <v>3.8611111111111116E-3</v>
      </c>
      <c r="F32">
        <f t="shared" si="1"/>
        <v>3.8611111111111116E-3</v>
      </c>
      <c r="G32">
        <f t="shared" si="1"/>
        <v>3.8611111111111116E-3</v>
      </c>
      <c r="H32">
        <f t="shared" si="1"/>
        <v>3.8611111111111116E-3</v>
      </c>
      <c r="I32">
        <f t="shared" si="1"/>
        <v>3.8611111111111116E-3</v>
      </c>
    </row>
    <row r="33" spans="1:9">
      <c r="A33" s="10" t="s">
        <v>11</v>
      </c>
      <c r="B33">
        <f>1/B11*(B20+B22*B24*B15+(1-B12)*(B25+B27)*B19*B17*B15)</f>
        <v>3.9574468085106389E-13</v>
      </c>
      <c r="D33">
        <f t="shared" ref="D33:I33" si="2">1/D11*(D20+D22*D24*D15+(1-D12)*(D25+D27)*D19*D17*D15)</f>
        <v>0</v>
      </c>
      <c r="E33">
        <f t="shared" si="2"/>
        <v>0</v>
      </c>
      <c r="F33">
        <f t="shared" si="2"/>
        <v>0</v>
      </c>
      <c r="G33">
        <f t="shared" si="2"/>
        <v>5.2127659574468084E-9</v>
      </c>
      <c r="H33">
        <f t="shared" si="2"/>
        <v>0</v>
      </c>
      <c r="I33">
        <f t="shared" si="2"/>
        <v>0</v>
      </c>
    </row>
    <row r="34" spans="1:9">
      <c r="A34" s="10" t="s">
        <v>12</v>
      </c>
      <c r="B34">
        <f>1/B11*(B21+B23*B24*B15+(1-B12)*(B26+B28)*B19*B17*B15)</f>
        <v>1.0425531914893617E-13</v>
      </c>
      <c r="D34">
        <f t="shared" ref="D34:I34" si="3">1/D11*(D21+D23*D24*D15+(1-D12)*(D26+D28)*D19*D17*D15)</f>
        <v>-8.6879432624115201E-16</v>
      </c>
      <c r="E34">
        <f t="shared" si="3"/>
        <v>0</v>
      </c>
      <c r="F34">
        <f t="shared" si="3"/>
        <v>2.8959810874704462E-11</v>
      </c>
      <c r="G34">
        <f t="shared" si="3"/>
        <v>0</v>
      </c>
      <c r="H34">
        <f t="shared" si="3"/>
        <v>-2.8959810874704462E-11</v>
      </c>
      <c r="I34">
        <f t="shared" si="3"/>
        <v>0</v>
      </c>
    </row>
    <row r="35" spans="1:9" ht="23.25">
      <c r="A35" s="10" t="s">
        <v>15</v>
      </c>
      <c r="B35">
        <f>0.1*10^-9</f>
        <v>1.0000000000000002E-10</v>
      </c>
      <c r="C35" s="14" t="s">
        <v>16</v>
      </c>
      <c r="D35">
        <f>C158</f>
        <v>9.9994508261141272E-9</v>
      </c>
      <c r="E35">
        <f>C182</f>
        <v>6.2860916613966507E-9</v>
      </c>
      <c r="F35">
        <f>C242</f>
        <v>1.9738899441914973E-9</v>
      </c>
      <c r="G35">
        <f>C278</f>
        <v>3.7798349621366203E-7</v>
      </c>
      <c r="H35">
        <f>C314</f>
        <v>8.6492590422608042E-7</v>
      </c>
      <c r="I35">
        <f>C350</f>
        <v>5.466404002029457E-8</v>
      </c>
    </row>
    <row r="36" spans="1:9">
      <c r="A36" s="10" t="s">
        <v>19</v>
      </c>
      <c r="B36">
        <f>B35-(1/B32)*(B33-B34/B32)</f>
        <v>6.9906675241469136E-9</v>
      </c>
      <c r="D36">
        <f>D35-(1/D32)*(D33-D34/D32)</f>
        <v>9.9411744715357644E-9</v>
      </c>
      <c r="E36">
        <f t="shared" ref="E36:H36" si="4">E35-(1/E32)*(E33-E34/E32)</f>
        <v>6.2860916613966507E-9</v>
      </c>
      <c r="F36">
        <f t="shared" si="4"/>
        <v>1.9445190425562186E-6</v>
      </c>
      <c r="G36">
        <f t="shared" si="4"/>
        <v>-9.7208538485169809E-7</v>
      </c>
      <c r="H36">
        <f t="shared" si="4"/>
        <v>-1.0776192483859465E-6</v>
      </c>
      <c r="I36">
        <f>I35-(1/I32)*(I33-I34/I32)</f>
        <v>5.466404002029457E-8</v>
      </c>
    </row>
    <row r="37" spans="1:9">
      <c r="A37" s="17" t="s">
        <v>20</v>
      </c>
      <c r="B37" s="17" t="s">
        <v>17</v>
      </c>
      <c r="C37" s="17" t="s">
        <v>18</v>
      </c>
      <c r="D37" s="17" t="s">
        <v>21</v>
      </c>
    </row>
    <row r="38" spans="1:9">
      <c r="A38">
        <f>B38/60</f>
        <v>0</v>
      </c>
      <c r="B38" s="16">
        <v>0</v>
      </c>
      <c r="C38" s="16">
        <f>B35</f>
        <v>1.0000000000000002E-10</v>
      </c>
      <c r="D38">
        <f>C38*10^9</f>
        <v>0.10000000000000002</v>
      </c>
    </row>
    <row r="39" spans="1:9">
      <c r="A39">
        <f t="shared" ref="A39:A102" si="5">B39/60</f>
        <v>8.3333333333333329E-2</v>
      </c>
      <c r="B39">
        <f>B38+J31/372</f>
        <v>5</v>
      </c>
      <c r="C39">
        <f>$B$36*EXP(-$B$32*B39)+(1/$B$32)*($B$33+$B$34*(B39-1/$B$32))</f>
        <v>1.0134255140329658E-10</v>
      </c>
      <c r="D39">
        <f t="shared" ref="D39:D102" si="6">C39*10^9</f>
        <v>0.10134255140329658</v>
      </c>
    </row>
    <row r="40" spans="1:9">
      <c r="A40">
        <f t="shared" si="5"/>
        <v>0.16666666666666666</v>
      </c>
      <c r="B40">
        <f>B39+$J$31/372</f>
        <v>10</v>
      </c>
      <c r="C40">
        <f t="shared" ref="C40:C103" si="7">$B$36*EXP(-$B$32*B40)+(1/$B$32)*($B$33+$B$34*(B40-1/$B$32))</f>
        <v>1.0524081795748538E-10</v>
      </c>
      <c r="D40">
        <f t="shared" si="6"/>
        <v>0.10524081795748538</v>
      </c>
    </row>
    <row r="41" spans="1:9">
      <c r="A41">
        <f t="shared" si="5"/>
        <v>0.25</v>
      </c>
      <c r="B41">
        <f>B40+$J$31/372</f>
        <v>15</v>
      </c>
      <c r="C41">
        <f t="shared" si="7"/>
        <v>1.1164593337486835E-10</v>
      </c>
      <c r="D41">
        <f t="shared" si="6"/>
        <v>0.11164593337486835</v>
      </c>
    </row>
    <row r="42" spans="1:9">
      <c r="A42">
        <f t="shared" si="5"/>
        <v>0.33333333333333331</v>
      </c>
      <c r="B42">
        <f t="shared" ref="B42:B105" si="8">B41+$J$31/372</f>
        <v>20</v>
      </c>
      <c r="C42">
        <f t="shared" si="7"/>
        <v>1.2050996571055288E-10</v>
      </c>
      <c r="D42">
        <f t="shared" si="6"/>
        <v>0.12050996571055288</v>
      </c>
    </row>
    <row r="43" spans="1:9">
      <c r="A43">
        <f t="shared" si="5"/>
        <v>0.41666666666666669</v>
      </c>
      <c r="B43">
        <f t="shared" si="8"/>
        <v>25</v>
      </c>
      <c r="C43">
        <f>$B$36*EXP(-$B$32*B43)+(1/$B$32)*($B$33+$B$34*(B43-1/$B$32))</f>
        <v>1.3178589949745506E-10</v>
      </c>
      <c r="D43">
        <f t="shared" si="6"/>
        <v>0.13178589949745506</v>
      </c>
    </row>
    <row r="44" spans="1:9">
      <c r="A44">
        <f t="shared" si="5"/>
        <v>0.5</v>
      </c>
      <c r="B44">
        <f t="shared" si="8"/>
        <v>30</v>
      </c>
      <c r="C44">
        <f t="shared" si="7"/>
        <v>1.4542761822287207E-10</v>
      </c>
      <c r="D44">
        <f t="shared" si="6"/>
        <v>0.14542761822287206</v>
      </c>
    </row>
    <row r="45" spans="1:9">
      <c r="A45">
        <f t="shared" si="5"/>
        <v>0.58333333333333337</v>
      </c>
      <c r="B45">
        <f t="shared" si="8"/>
        <v>35</v>
      </c>
      <c r="C45">
        <f t="shared" si="7"/>
        <v>1.6138988714012242E-10</v>
      </c>
      <c r="D45">
        <f t="shared" si="6"/>
        <v>0.16138988714012242</v>
      </c>
    </row>
    <row r="46" spans="1:9">
      <c r="A46">
        <f t="shared" si="5"/>
        <v>0.66666666666666663</v>
      </c>
      <c r="B46">
        <f t="shared" si="8"/>
        <v>40</v>
      </c>
      <c r="C46">
        <f t="shared" si="7"/>
        <v>1.7962833640882905E-10</v>
      </c>
      <c r="D46">
        <f t="shared" si="6"/>
        <v>0.17962833640882905</v>
      </c>
    </row>
    <row r="47" spans="1:9">
      <c r="A47">
        <f t="shared" si="5"/>
        <v>0.75</v>
      </c>
      <c r="B47">
        <f t="shared" si="8"/>
        <v>45</v>
      </c>
      <c r="C47">
        <f t="shared" si="7"/>
        <v>2.0009944455756722E-10</v>
      </c>
      <c r="D47">
        <f t="shared" si="6"/>
        <v>0.20009944455756723</v>
      </c>
    </row>
    <row r="48" spans="1:9">
      <c r="A48">
        <f t="shared" si="5"/>
        <v>0.83333333333333337</v>
      </c>
      <c r="B48">
        <f t="shared" si="8"/>
        <v>50</v>
      </c>
      <c r="C48">
        <f t="shared" si="7"/>
        <v>2.2276052226271204E-10</v>
      </c>
      <c r="D48">
        <f t="shared" si="6"/>
        <v>0.22276052226271204</v>
      </c>
    </row>
    <row r="49" spans="1:4">
      <c r="A49">
        <f t="shared" si="5"/>
        <v>0.91666666666666663</v>
      </c>
      <c r="B49">
        <f t="shared" si="8"/>
        <v>55</v>
      </c>
      <c r="C49">
        <f t="shared" si="7"/>
        <v>2.4756969643744571E-10</v>
      </c>
      <c r="D49">
        <f t="shared" si="6"/>
        <v>0.24756969643744572</v>
      </c>
    </row>
    <row r="50" spans="1:4">
      <c r="A50">
        <f t="shared" si="5"/>
        <v>1</v>
      </c>
      <c r="B50">
        <f t="shared" si="8"/>
        <v>60</v>
      </c>
      <c r="C50">
        <f t="shared" si="7"/>
        <v>2.7448589462498357E-10</v>
      </c>
      <c r="D50">
        <f t="shared" si="6"/>
        <v>0.27448589462498357</v>
      </c>
    </row>
    <row r="51" spans="1:4">
      <c r="A51">
        <f t="shared" si="5"/>
        <v>1.0833333333333333</v>
      </c>
      <c r="B51">
        <f t="shared" si="8"/>
        <v>65</v>
      </c>
      <c r="C51">
        <f t="shared" si="7"/>
        <v>3.0346882969021129E-10</v>
      </c>
      <c r="D51">
        <f t="shared" si="6"/>
        <v>0.30346882969021127</v>
      </c>
    </row>
    <row r="52" spans="1:4">
      <c r="A52">
        <f t="shared" si="5"/>
        <v>1.1666666666666667</v>
      </c>
      <c r="B52">
        <f t="shared" si="8"/>
        <v>70</v>
      </c>
      <c r="C52">
        <f t="shared" si="7"/>
        <v>3.3447898480402085E-10</v>
      </c>
      <c r="D52">
        <f t="shared" si="6"/>
        <v>0.33447898480402083</v>
      </c>
    </row>
    <row r="53" spans="1:4">
      <c r="A53">
        <f t="shared" si="5"/>
        <v>1.25</v>
      </c>
      <c r="B53">
        <f t="shared" si="8"/>
        <v>75</v>
      </c>
      <c r="C53">
        <f t="shared" si="7"/>
        <v>3.6747759871475666E-10</v>
      </c>
      <c r="D53">
        <f t="shared" si="6"/>
        <v>0.36747759871475666</v>
      </c>
    </row>
    <row r="54" spans="1:4">
      <c r="A54">
        <f t="shared" si="5"/>
        <v>1.3333333333333333</v>
      </c>
      <c r="B54">
        <f t="shared" si="8"/>
        <v>80</v>
      </c>
      <c r="C54">
        <f t="shared" si="7"/>
        <v>4.024266513012738E-10</v>
      </c>
      <c r="D54">
        <f t="shared" si="6"/>
        <v>0.40242665130127381</v>
      </c>
    </row>
    <row r="55" spans="1:4">
      <c r="A55">
        <f t="shared" si="5"/>
        <v>1.4166666666666667</v>
      </c>
      <c r="B55">
        <f t="shared" si="8"/>
        <v>85</v>
      </c>
      <c r="C55">
        <f t="shared" si="7"/>
        <v>4.3928884940222809E-10</v>
      </c>
      <c r="D55">
        <f t="shared" si="6"/>
        <v>0.43928884940222807</v>
      </c>
    </row>
    <row r="56" spans="1:4">
      <c r="A56">
        <f t="shared" si="5"/>
        <v>1.5</v>
      </c>
      <c r="B56">
        <f t="shared" si="8"/>
        <v>90</v>
      </c>
      <c r="C56">
        <f t="shared" si="7"/>
        <v>4.7802761291631681E-10</v>
      </c>
      <c r="D56">
        <f t="shared" si="6"/>
        <v>0.47802761291631679</v>
      </c>
    </row>
    <row r="57" spans="1:4">
      <c r="A57">
        <f t="shared" si="5"/>
        <v>1.5833333333333333</v>
      </c>
      <c r="B57">
        <f t="shared" si="8"/>
        <v>95</v>
      </c>
      <c r="C57">
        <f t="shared" si="7"/>
        <v>5.186070611682899E-10</v>
      </c>
      <c r="D57">
        <f t="shared" si="6"/>
        <v>0.51860706116828992</v>
      </c>
    </row>
    <row r="58" spans="1:4">
      <c r="A58">
        <f t="shared" si="5"/>
        <v>1.6666666666666667</v>
      </c>
      <c r="B58">
        <f t="shared" si="8"/>
        <v>100</v>
      </c>
      <c r="C58">
        <f t="shared" si="7"/>
        <v>5.6099199953564144E-10</v>
      </c>
      <c r="D58">
        <f t="shared" si="6"/>
        <v>0.56099199953564149</v>
      </c>
    </row>
    <row r="59" spans="1:4">
      <c r="A59">
        <f t="shared" si="5"/>
        <v>1.75</v>
      </c>
      <c r="B59">
        <f t="shared" si="8"/>
        <v>105</v>
      </c>
      <c r="C59">
        <f t="shared" si="7"/>
        <v>6.0514790633101239E-10</v>
      </c>
      <c r="D59">
        <f t="shared" si="6"/>
        <v>0.60514790633101234</v>
      </c>
    </row>
    <row r="60" spans="1:4">
      <c r="A60">
        <f t="shared" si="5"/>
        <v>1.8333333333333333</v>
      </c>
      <c r="B60">
        <f t="shared" si="8"/>
        <v>110</v>
      </c>
      <c r="C60">
        <f t="shared" si="7"/>
        <v>6.5104091993540445E-10</v>
      </c>
      <c r="D60">
        <f t="shared" si="6"/>
        <v>0.65104091993540447</v>
      </c>
    </row>
    <row r="61" spans="1:4">
      <c r="A61">
        <f t="shared" si="5"/>
        <v>1.9166666666666667</v>
      </c>
      <c r="B61">
        <f t="shared" si="8"/>
        <v>115</v>
      </c>
      <c r="C61">
        <f t="shared" si="7"/>
        <v>6.98637826177409E-10</v>
      </c>
      <c r="D61">
        <f t="shared" si="6"/>
        <v>0.69863782617740899</v>
      </c>
    </row>
    <row r="62" spans="1:4">
      <c r="A62">
        <f t="shared" si="5"/>
        <v>2</v>
      </c>
      <c r="B62">
        <f t="shared" si="8"/>
        <v>120</v>
      </c>
      <c r="C62">
        <f t="shared" si="7"/>
        <v>7.4790604595374981E-10</v>
      </c>
      <c r="D62">
        <f t="shared" si="6"/>
        <v>0.74790604595374977</v>
      </c>
    </row>
    <row r="63" spans="1:4">
      <c r="A63">
        <f t="shared" si="5"/>
        <v>2.0833333333333335</v>
      </c>
      <c r="B63">
        <f t="shared" si="8"/>
        <v>125</v>
      </c>
      <c r="C63">
        <f t="shared" si="7"/>
        <v>7.9881362308653724E-10</v>
      </c>
      <c r="D63">
        <f t="shared" si="6"/>
        <v>0.79881362308653725</v>
      </c>
    </row>
    <row r="64" spans="1:4">
      <c r="A64">
        <f t="shared" si="5"/>
        <v>2.1666666666666665</v>
      </c>
      <c r="B64">
        <f t="shared" si="8"/>
        <v>130</v>
      </c>
      <c r="C64">
        <f t="shared" si="7"/>
        <v>8.513292124126776E-10</v>
      </c>
      <c r="D64">
        <f t="shared" si="6"/>
        <v>0.85132921241267756</v>
      </c>
    </row>
    <row r="65" spans="1:4">
      <c r="A65">
        <f t="shared" si="5"/>
        <v>2.25</v>
      </c>
      <c r="B65">
        <f t="shared" si="8"/>
        <v>135</v>
      </c>
      <c r="C65">
        <f t="shared" si="7"/>
        <v>9.0542206810103349E-10</v>
      </c>
      <c r="D65">
        <f t="shared" si="6"/>
        <v>0.90542206810103354</v>
      </c>
    </row>
    <row r="66" spans="1:4">
      <c r="A66">
        <f t="shared" si="5"/>
        <v>2.3333333333333335</v>
      </c>
      <c r="B66">
        <f t="shared" si="8"/>
        <v>140</v>
      </c>
      <c r="C66">
        <f t="shared" si="7"/>
        <v>9.610620321929581E-10</v>
      </c>
      <c r="D66">
        <f t="shared" si="6"/>
        <v>0.96106203219295805</v>
      </c>
    </row>
    <row r="67" spans="1:4">
      <c r="A67">
        <f t="shared" si="5"/>
        <v>2.4166666666666665</v>
      </c>
      <c r="B67">
        <f t="shared" si="8"/>
        <v>145</v>
      </c>
      <c r="C67">
        <f t="shared" si="7"/>
        <v>1.0182195233619393E-9</v>
      </c>
      <c r="D67">
        <f t="shared" si="6"/>
        <v>1.0182195233619393</v>
      </c>
    </row>
    <row r="68" spans="1:4">
      <c r="A68">
        <f t="shared" si="5"/>
        <v>2.5</v>
      </c>
      <c r="B68">
        <f t="shared" si="8"/>
        <v>150</v>
      </c>
      <c r="C68">
        <f t="shared" si="7"/>
        <v>1.0768655258881633E-9</v>
      </c>
      <c r="D68">
        <f t="shared" si="6"/>
        <v>1.0768655258881632</v>
      </c>
    </row>
    <row r="69" spans="1:4">
      <c r="A69">
        <f t="shared" si="5"/>
        <v>2.5833333333333335</v>
      </c>
      <c r="B69">
        <f t="shared" si="8"/>
        <v>155</v>
      </c>
      <c r="C69">
        <f t="shared" si="7"/>
        <v>1.1369715788438927E-9</v>
      </c>
      <c r="D69">
        <f t="shared" si="6"/>
        <v>1.1369715788438928</v>
      </c>
    </row>
    <row r="70" spans="1:4">
      <c r="A70">
        <f t="shared" si="5"/>
        <v>2.6666666666666665</v>
      </c>
      <c r="B70">
        <f t="shared" si="8"/>
        <v>160</v>
      </c>
      <c r="C70">
        <f t="shared" si="7"/>
        <v>1.1985097654856219E-9</v>
      </c>
      <c r="D70">
        <f t="shared" si="6"/>
        <v>1.1985097654856218</v>
      </c>
    </row>
    <row r="71" spans="1:4">
      <c r="A71">
        <f t="shared" si="5"/>
        <v>2.75</v>
      </c>
      <c r="B71">
        <f t="shared" si="8"/>
        <v>165</v>
      </c>
      <c r="C71">
        <f t="shared" si="7"/>
        <v>1.2614527028490553E-9</v>
      </c>
      <c r="D71">
        <f t="shared" si="6"/>
        <v>1.2614527028490554</v>
      </c>
    </row>
    <row r="72" spans="1:4">
      <c r="A72">
        <f t="shared" si="5"/>
        <v>2.8333333333333335</v>
      </c>
      <c r="B72">
        <f t="shared" si="8"/>
        <v>170</v>
      </c>
      <c r="C72">
        <f t="shared" si="7"/>
        <v>1.3257735315430412E-9</v>
      </c>
      <c r="D72">
        <f t="shared" si="6"/>
        <v>1.3257735315430412</v>
      </c>
    </row>
    <row r="73" spans="1:4">
      <c r="A73">
        <f t="shared" si="5"/>
        <v>2.9166666666666665</v>
      </c>
      <c r="B73">
        <f t="shared" si="8"/>
        <v>175</v>
      </c>
      <c r="C73">
        <f t="shared" si="7"/>
        <v>1.3914459057386417E-9</v>
      </c>
      <c r="D73">
        <f t="shared" si="6"/>
        <v>1.3914459057386417</v>
      </c>
    </row>
    <row r="74" spans="1:4">
      <c r="A74">
        <f t="shared" si="5"/>
        <v>3</v>
      </c>
      <c r="B74">
        <f t="shared" si="8"/>
        <v>180</v>
      </c>
      <c r="C74">
        <f t="shared" si="7"/>
        <v>1.4584439833496217E-9</v>
      </c>
      <c r="D74">
        <f t="shared" si="6"/>
        <v>1.4584439833496217</v>
      </c>
    </row>
    <row r="75" spans="1:4">
      <c r="A75">
        <f t="shared" si="5"/>
        <v>3.0833333333333335</v>
      </c>
      <c r="B75">
        <f t="shared" si="8"/>
        <v>185</v>
      </c>
      <c r="C75">
        <f t="shared" si="7"/>
        <v>1.5267424164006887E-9</v>
      </c>
      <c r="D75">
        <f t="shared" si="6"/>
        <v>1.5267424164006886</v>
      </c>
    </row>
    <row r="76" spans="1:4">
      <c r="A76">
        <f t="shared" si="5"/>
        <v>3.1666666666666665</v>
      </c>
      <c r="B76">
        <f t="shared" si="8"/>
        <v>190</v>
      </c>
      <c r="C76">
        <f t="shared" si="7"/>
        <v>1.5963163415798947E-9</v>
      </c>
      <c r="D76">
        <f t="shared" si="6"/>
        <v>1.5963163415798947</v>
      </c>
    </row>
    <row r="77" spans="1:4">
      <c r="A77">
        <f t="shared" si="5"/>
        <v>3.25</v>
      </c>
      <c r="B77">
        <f t="shared" si="8"/>
        <v>195</v>
      </c>
      <c r="C77">
        <f t="shared" si="7"/>
        <v>1.6671413709716812E-9</v>
      </c>
      <c r="D77">
        <f t="shared" si="6"/>
        <v>1.6671413709716811</v>
      </c>
    </row>
    <row r="78" spans="1:4">
      <c r="A78">
        <f t="shared" si="5"/>
        <v>3.3333333333333335</v>
      </c>
      <c r="B78">
        <f t="shared" si="8"/>
        <v>200</v>
      </c>
      <c r="C78">
        <f t="shared" si="7"/>
        <v>1.7391935829671118E-9</v>
      </c>
      <c r="D78">
        <f t="shared" si="6"/>
        <v>1.7391935829671119</v>
      </c>
    </row>
    <row r="79" spans="1:4">
      <c r="A79">
        <f t="shared" si="5"/>
        <v>3.4166666666666665</v>
      </c>
      <c r="B79">
        <f t="shared" si="8"/>
        <v>205</v>
      </c>
      <c r="C79">
        <f t="shared" si="7"/>
        <v>1.8124495133479027E-9</v>
      </c>
      <c r="D79">
        <f t="shared" si="6"/>
        <v>1.8124495133479026</v>
      </c>
    </row>
    <row r="80" spans="1:4">
      <c r="A80">
        <f t="shared" si="5"/>
        <v>3.5</v>
      </c>
      <c r="B80">
        <f t="shared" si="8"/>
        <v>210</v>
      </c>
      <c r="C80">
        <f t="shared" si="7"/>
        <v>1.8868861465409341E-9</v>
      </c>
      <c r="D80">
        <f t="shared" si="6"/>
        <v>1.8868861465409341</v>
      </c>
    </row>
    <row r="81" spans="1:4">
      <c r="A81">
        <f t="shared" si="5"/>
        <v>3.5833333333333335</v>
      </c>
      <c r="B81">
        <f t="shared" si="8"/>
        <v>215</v>
      </c>
      <c r="C81">
        <f t="shared" si="7"/>
        <v>1.9624809070399769E-9</v>
      </c>
      <c r="D81">
        <f t="shared" si="6"/>
        <v>1.9624809070399769</v>
      </c>
    </row>
    <row r="82" spans="1:4">
      <c r="A82">
        <f t="shared" si="5"/>
        <v>3.6666666666666665</v>
      </c>
      <c r="B82">
        <f t="shared" si="8"/>
        <v>220</v>
      </c>
      <c r="C82">
        <f t="shared" si="7"/>
        <v>2.0392116509914369E-9</v>
      </c>
      <c r="D82">
        <f t="shared" si="6"/>
        <v>2.0392116509914371</v>
      </c>
    </row>
    <row r="83" spans="1:4">
      <c r="A83">
        <f t="shared" si="5"/>
        <v>3.75</v>
      </c>
      <c r="B83">
        <f t="shared" si="8"/>
        <v>225</v>
      </c>
      <c r="C83">
        <f t="shared" si="7"/>
        <v>2.1170566579409875E-9</v>
      </c>
      <c r="D83">
        <f t="shared" si="6"/>
        <v>2.1170566579409877</v>
      </c>
    </row>
    <row r="84" spans="1:4">
      <c r="A84">
        <f t="shared" si="5"/>
        <v>3.8333333333333335</v>
      </c>
      <c r="B84">
        <f t="shared" si="8"/>
        <v>230</v>
      </c>
      <c r="C84">
        <f t="shared" si="7"/>
        <v>2.1959946227380066E-9</v>
      </c>
      <c r="D84">
        <f t="shared" si="6"/>
        <v>2.1959946227380067</v>
      </c>
    </row>
    <row r="85" spans="1:4">
      <c r="A85">
        <f t="shared" si="5"/>
        <v>3.9166666666666665</v>
      </c>
      <c r="B85">
        <f t="shared" si="8"/>
        <v>235</v>
      </c>
      <c r="C85">
        <f t="shared" si="7"/>
        <v>2.2760046475948051E-9</v>
      </c>
      <c r="D85">
        <f t="shared" si="6"/>
        <v>2.2760046475948053</v>
      </c>
    </row>
    <row r="86" spans="1:4">
      <c r="A86">
        <f t="shared" si="5"/>
        <v>4</v>
      </c>
      <c r="B86">
        <f t="shared" si="8"/>
        <v>240</v>
      </c>
      <c r="C86">
        <f t="shared" si="7"/>
        <v>2.3570662342976843E-9</v>
      </c>
      <c r="D86">
        <f t="shared" si="6"/>
        <v>2.3570662342976845</v>
      </c>
    </row>
    <row r="87" spans="1:4">
      <c r="A87">
        <f t="shared" si="5"/>
        <v>4.083333333333333</v>
      </c>
      <c r="B87">
        <f t="shared" si="8"/>
        <v>245</v>
      </c>
      <c r="C87">
        <f t="shared" si="7"/>
        <v>2.4391592765669273E-9</v>
      </c>
      <c r="D87">
        <f t="shared" si="6"/>
        <v>2.4391592765669272</v>
      </c>
    </row>
    <row r="88" spans="1:4">
      <c r="A88">
        <f t="shared" si="5"/>
        <v>4.166666666666667</v>
      </c>
      <c r="B88">
        <f t="shared" si="8"/>
        <v>250</v>
      </c>
      <c r="C88">
        <f t="shared" si="7"/>
        <v>2.5222640525628607E-9</v>
      </c>
      <c r="D88">
        <f t="shared" si="6"/>
        <v>2.5222640525628606</v>
      </c>
    </row>
    <row r="89" spans="1:4">
      <c r="A89">
        <f t="shared" si="5"/>
        <v>4.25</v>
      </c>
      <c r="B89">
        <f t="shared" si="8"/>
        <v>255</v>
      </c>
      <c r="C89">
        <f t="shared" si="7"/>
        <v>2.6063612175352112E-9</v>
      </c>
      <c r="D89">
        <f t="shared" si="6"/>
        <v>2.6063612175352113</v>
      </c>
    </row>
    <row r="90" spans="1:4">
      <c r="A90">
        <f t="shared" si="5"/>
        <v>4.333333333333333</v>
      </c>
      <c r="B90">
        <f t="shared" si="8"/>
        <v>260</v>
      </c>
      <c r="C90">
        <f t="shared" si="7"/>
        <v>2.6914317966130058E-9</v>
      </c>
      <c r="D90">
        <f t="shared" si="6"/>
        <v>2.6914317966130059</v>
      </c>
    </row>
    <row r="91" spans="1:4">
      <c r="A91">
        <f t="shared" si="5"/>
        <v>4.416666666666667</v>
      </c>
      <c r="B91">
        <f t="shared" si="8"/>
        <v>265</v>
      </c>
      <c r="C91">
        <f t="shared" si="7"/>
        <v>2.7774571777323343E-9</v>
      </c>
      <c r="D91">
        <f t="shared" si="6"/>
        <v>2.7774571777323342</v>
      </c>
    </row>
    <row r="92" spans="1:4">
      <c r="A92">
        <f t="shared" si="5"/>
        <v>4.5</v>
      </c>
      <c r="B92">
        <f t="shared" si="8"/>
        <v>270</v>
      </c>
      <c r="C92">
        <f t="shared" si="7"/>
        <v>2.8644191046993301E-9</v>
      </c>
      <c r="D92">
        <f t="shared" si="6"/>
        <v>2.8644191046993304</v>
      </c>
    </row>
    <row r="93" spans="1:4">
      <c r="A93">
        <f t="shared" si="5"/>
        <v>4.583333333333333</v>
      </c>
      <c r="B93">
        <f t="shared" si="8"/>
        <v>275</v>
      </c>
      <c r="C93">
        <f t="shared" si="7"/>
        <v>2.952299670385801E-9</v>
      </c>
      <c r="D93">
        <f t="shared" si="6"/>
        <v>2.9522996703858011</v>
      </c>
    </row>
    <row r="94" spans="1:4">
      <c r="A94">
        <f t="shared" si="5"/>
        <v>4.666666666666667</v>
      </c>
      <c r="B94">
        <f t="shared" si="8"/>
        <v>280</v>
      </c>
      <c r="C94">
        <f t="shared" si="7"/>
        <v>3.0410813100549461E-9</v>
      </c>
      <c r="D94">
        <f t="shared" si="6"/>
        <v>3.0410813100549463</v>
      </c>
    </row>
    <row r="95" spans="1:4">
      <c r="A95">
        <f t="shared" si="5"/>
        <v>4.75</v>
      </c>
      <c r="B95">
        <f t="shared" si="8"/>
        <v>285</v>
      </c>
      <c r="C95">
        <f t="shared" si="7"/>
        <v>3.130746794814705E-9</v>
      </c>
      <c r="D95">
        <f t="shared" si="6"/>
        <v>3.130746794814705</v>
      </c>
    </row>
    <row r="96" spans="1:4">
      <c r="A96">
        <f t="shared" si="5"/>
        <v>4.833333333333333</v>
      </c>
      <c r="B96">
        <f t="shared" si="8"/>
        <v>290</v>
      </c>
      <c r="C96">
        <f t="shared" si="7"/>
        <v>3.2212792251962672E-9</v>
      </c>
      <c r="D96">
        <f t="shared" si="6"/>
        <v>3.2212792251962674</v>
      </c>
    </row>
    <row r="97" spans="1:4">
      <c r="A97">
        <f t="shared" si="5"/>
        <v>4.916666666666667</v>
      </c>
      <c r="B97">
        <f t="shared" si="8"/>
        <v>295</v>
      </c>
      <c r="C97">
        <f t="shared" si="7"/>
        <v>3.3126620248553706E-9</v>
      </c>
      <c r="D97">
        <f t="shared" si="6"/>
        <v>3.3126620248553706</v>
      </c>
    </row>
    <row r="98" spans="1:4">
      <c r="A98">
        <f t="shared" si="5"/>
        <v>5</v>
      </c>
      <c r="B98">
        <f t="shared" si="8"/>
        <v>300</v>
      </c>
      <c r="C98">
        <f t="shared" si="7"/>
        <v>3.4048789343940346E-9</v>
      </c>
      <c r="D98">
        <f t="shared" si="6"/>
        <v>3.4048789343940347</v>
      </c>
    </row>
    <row r="99" spans="1:4">
      <c r="A99">
        <f t="shared" si="5"/>
        <v>5.083333333333333</v>
      </c>
      <c r="B99">
        <f t="shared" si="8"/>
        <v>305</v>
      </c>
      <c r="C99">
        <f t="shared" si="7"/>
        <v>3.4979140053004162E-9</v>
      </c>
      <c r="D99">
        <f t="shared" si="6"/>
        <v>3.4979140053004163</v>
      </c>
    </row>
    <row r="100" spans="1:4">
      <c r="A100">
        <f t="shared" si="5"/>
        <v>5.166666666666667</v>
      </c>
      <c r="B100">
        <f t="shared" si="8"/>
        <v>310</v>
      </c>
      <c r="C100">
        <f t="shared" si="7"/>
        <v>3.5917515940045497E-9</v>
      </c>
      <c r="D100">
        <f t="shared" si="6"/>
        <v>3.5917515940045495</v>
      </c>
    </row>
    <row r="101" spans="1:4">
      <c r="A101">
        <f t="shared" si="5"/>
        <v>5.25</v>
      </c>
      <c r="B101">
        <f t="shared" si="8"/>
        <v>315</v>
      </c>
      <c r="C101">
        <f t="shared" si="7"/>
        <v>3.6863763560477312E-9</v>
      </c>
      <c r="D101">
        <f t="shared" si="6"/>
        <v>3.6863763560477314</v>
      </c>
    </row>
    <row r="102" spans="1:4">
      <c r="A102">
        <f t="shared" si="5"/>
        <v>5.333333333333333</v>
      </c>
      <c r="B102">
        <f t="shared" si="8"/>
        <v>320</v>
      </c>
      <c r="C102">
        <f t="shared" si="7"/>
        <v>3.7817732403633964E-9</v>
      </c>
      <c r="D102">
        <f t="shared" si="6"/>
        <v>3.7817732403633966</v>
      </c>
    </row>
    <row r="103" spans="1:4">
      <c r="A103">
        <f t="shared" ref="A103:A166" si="9">B103/60</f>
        <v>5.416666666666667</v>
      </c>
      <c r="B103">
        <f t="shared" si="8"/>
        <v>325</v>
      </c>
      <c r="C103">
        <f t="shared" si="7"/>
        <v>3.877927483667347E-9</v>
      </c>
      <c r="D103">
        <f t="shared" ref="D103:D166" si="10">C103*10^9</f>
        <v>3.8779274836673472</v>
      </c>
    </row>
    <row r="104" spans="1:4">
      <c r="A104">
        <f t="shared" si="9"/>
        <v>5.5</v>
      </c>
      <c r="B104">
        <f t="shared" si="8"/>
        <v>330</v>
      </c>
      <c r="C104">
        <f t="shared" ref="C104:C158" si="11">$B$36*EXP(-$B$32*B104)+(1/$B$32)*($B$33+$B$34*(B104-1/$B$32))</f>
        <v>3.9748246049552316E-9</v>
      </c>
      <c r="D104">
        <f t="shared" si="10"/>
        <v>3.9748246049552316</v>
      </c>
    </row>
    <row r="105" spans="1:4">
      <c r="A105">
        <f t="shared" si="9"/>
        <v>5.583333333333333</v>
      </c>
      <c r="B105">
        <f t="shared" si="8"/>
        <v>335</v>
      </c>
      <c r="C105">
        <f t="shared" si="11"/>
        <v>4.0724504001052534E-9</v>
      </c>
      <c r="D105">
        <f t="shared" si="10"/>
        <v>4.0724504001052537</v>
      </c>
    </row>
    <row r="106" spans="1:4">
      <c r="A106">
        <f t="shared" si="9"/>
        <v>5.666666666666667</v>
      </c>
      <c r="B106">
        <f t="shared" ref="B106:B169" si="12">B105+$J$31/372</f>
        <v>340</v>
      </c>
      <c r="C106">
        <f t="shared" si="11"/>
        <v>4.170790936584057E-9</v>
      </c>
      <c r="D106">
        <f t="shared" si="10"/>
        <v>4.1707909365840568</v>
      </c>
    </row>
    <row r="107" spans="1:4">
      <c r="A107">
        <f t="shared" si="9"/>
        <v>5.75</v>
      </c>
      <c r="B107">
        <f t="shared" si="12"/>
        <v>345</v>
      </c>
      <c r="C107">
        <f t="shared" si="11"/>
        <v>4.2698325482538514E-9</v>
      </c>
      <c r="D107">
        <f t="shared" si="10"/>
        <v>4.2698325482538513</v>
      </c>
    </row>
    <row r="108" spans="1:4">
      <c r="A108">
        <f t="shared" si="9"/>
        <v>5.833333333333333</v>
      </c>
      <c r="B108">
        <f t="shared" si="12"/>
        <v>350</v>
      </c>
      <c r="C108">
        <f t="shared" si="11"/>
        <v>4.3695618302788236E-9</v>
      </c>
      <c r="D108">
        <f t="shared" si="10"/>
        <v>4.3695618302788235</v>
      </c>
    </row>
    <row r="109" spans="1:4">
      <c r="A109">
        <f t="shared" si="9"/>
        <v>5.916666666666667</v>
      </c>
      <c r="B109">
        <f t="shared" si="12"/>
        <v>355</v>
      </c>
      <c r="C109">
        <f t="shared" si="11"/>
        <v>4.4699656341289421E-9</v>
      </c>
      <c r="D109">
        <f t="shared" si="10"/>
        <v>4.4699656341289424</v>
      </c>
    </row>
    <row r="110" spans="1:4">
      <c r="A110">
        <f t="shared" si="9"/>
        <v>6</v>
      </c>
      <c r="B110">
        <f t="shared" si="12"/>
        <v>360</v>
      </c>
      <c r="C110">
        <f t="shared" si="11"/>
        <v>4.5710310626792825E-9</v>
      </c>
      <c r="D110">
        <f t="shared" si="10"/>
        <v>4.5710310626792827</v>
      </c>
    </row>
    <row r="111" spans="1:4">
      <c r="A111">
        <f t="shared" si="9"/>
        <v>6.083333333333333</v>
      </c>
      <c r="B111">
        <f t="shared" si="12"/>
        <v>365</v>
      </c>
      <c r="C111">
        <f t="shared" si="11"/>
        <v>4.672745465403069E-9</v>
      </c>
      <c r="D111">
        <f t="shared" si="10"/>
        <v>4.6727454654030689</v>
      </c>
    </row>
    <row r="112" spans="1:4">
      <c r="A112">
        <f t="shared" si="9"/>
        <v>6.166666666666667</v>
      </c>
      <c r="B112">
        <f t="shared" si="12"/>
        <v>370</v>
      </c>
      <c r="C112">
        <f t="shared" si="11"/>
        <v>4.7750964336566166E-9</v>
      </c>
      <c r="D112">
        <f t="shared" si="10"/>
        <v>4.7750964336566168</v>
      </c>
    </row>
    <row r="113" spans="1:4">
      <c r="A113">
        <f t="shared" si="9"/>
        <v>6.25</v>
      </c>
      <c r="B113">
        <f t="shared" si="12"/>
        <v>375</v>
      </c>
      <c r="C113">
        <f t="shared" si="11"/>
        <v>4.8780717960544283E-9</v>
      </c>
      <c r="D113">
        <f t="shared" si="10"/>
        <v>4.878071796054428</v>
      </c>
    </row>
    <row r="114" spans="1:4">
      <c r="A114">
        <f t="shared" si="9"/>
        <v>6.333333333333333</v>
      </c>
      <c r="B114">
        <f t="shared" si="12"/>
        <v>380</v>
      </c>
      <c r="C114">
        <f t="shared" si="11"/>
        <v>4.9816596139327319E-9</v>
      </c>
      <c r="D114">
        <f t="shared" si="10"/>
        <v>4.9816596139327318</v>
      </c>
    </row>
    <row r="115" spans="1:4">
      <c r="A115">
        <f t="shared" si="9"/>
        <v>6.416666666666667</v>
      </c>
      <c r="B115">
        <f t="shared" si="12"/>
        <v>385</v>
      </c>
      <c r="C115">
        <f t="shared" si="11"/>
        <v>5.0858481768997377E-9</v>
      </c>
      <c r="D115">
        <f t="shared" si="10"/>
        <v>5.0858481768997379</v>
      </c>
    </row>
    <row r="116" spans="1:4">
      <c r="A116">
        <f t="shared" si="9"/>
        <v>6.5</v>
      </c>
      <c r="B116">
        <f t="shared" si="12"/>
        <v>390</v>
      </c>
      <c r="C116">
        <f t="shared" si="11"/>
        <v>5.1906259984709979E-9</v>
      </c>
      <c r="D116">
        <f t="shared" si="10"/>
        <v>5.1906259984709981</v>
      </c>
    </row>
    <row r="117" spans="1:4">
      <c r="A117">
        <f t="shared" si="9"/>
        <v>6.583333333333333</v>
      </c>
      <c r="B117">
        <f t="shared" si="12"/>
        <v>395</v>
      </c>
      <c r="C117">
        <f t="shared" si="11"/>
        <v>5.2959818117882013E-9</v>
      </c>
      <c r="D117">
        <f t="shared" si="10"/>
        <v>5.2959818117882014</v>
      </c>
    </row>
    <row r="118" spans="1:4">
      <c r="A118">
        <f t="shared" si="9"/>
        <v>6.666666666666667</v>
      </c>
      <c r="B118">
        <f t="shared" si="12"/>
        <v>400</v>
      </c>
      <c r="C118">
        <f t="shared" si="11"/>
        <v>5.4019045654198414E-9</v>
      </c>
      <c r="D118">
        <f t="shared" si="10"/>
        <v>5.4019045654198417</v>
      </c>
    </row>
    <row r="119" spans="1:4">
      <c r="A119">
        <f t="shared" si="9"/>
        <v>6.75</v>
      </c>
      <c r="B119">
        <f t="shared" si="12"/>
        <v>405</v>
      </c>
      <c r="C119">
        <f t="shared" si="11"/>
        <v>5.5083834192421627E-9</v>
      </c>
      <c r="D119">
        <f t="shared" si="10"/>
        <v>5.508383419242163</v>
      </c>
    </row>
    <row r="120" spans="1:4">
      <c r="A120">
        <f t="shared" si="9"/>
        <v>6.833333333333333</v>
      </c>
      <c r="B120">
        <f t="shared" si="12"/>
        <v>410</v>
      </c>
      <c r="C120">
        <f t="shared" si="11"/>
        <v>5.615407740398881E-9</v>
      </c>
      <c r="D120">
        <f t="shared" si="10"/>
        <v>5.6154077403988811</v>
      </c>
    </row>
    <row r="121" spans="1:4">
      <c r="A121">
        <f t="shared" si="9"/>
        <v>6.916666666666667</v>
      </c>
      <c r="B121">
        <f t="shared" si="12"/>
        <v>415</v>
      </c>
      <c r="C121">
        <f t="shared" si="11"/>
        <v>5.7229670993381402E-9</v>
      </c>
      <c r="D121">
        <f t="shared" si="10"/>
        <v>5.7229670993381401</v>
      </c>
    </row>
    <row r="122" spans="1:4">
      <c r="A122">
        <f t="shared" si="9"/>
        <v>7</v>
      </c>
      <c r="B122">
        <f t="shared" si="12"/>
        <v>420</v>
      </c>
      <c r="C122">
        <f t="shared" si="11"/>
        <v>5.8310512659252551E-9</v>
      </c>
      <c r="D122">
        <f t="shared" si="10"/>
        <v>5.8310512659252547</v>
      </c>
    </row>
    <row r="123" spans="1:4">
      <c r="A123">
        <f t="shared" si="9"/>
        <v>7.083333333333333</v>
      </c>
      <c r="B123">
        <f t="shared" si="12"/>
        <v>425</v>
      </c>
      <c r="C123">
        <f t="shared" si="11"/>
        <v>5.939650205629773E-9</v>
      </c>
      <c r="D123">
        <f t="shared" si="10"/>
        <v>5.9396502056297731</v>
      </c>
    </row>
    <row r="124" spans="1:4">
      <c r="A124">
        <f t="shared" si="9"/>
        <v>7.166666666666667</v>
      </c>
      <c r="B124">
        <f t="shared" si="12"/>
        <v>430</v>
      </c>
      <c r="C124">
        <f t="shared" si="11"/>
        <v>6.0487540757854467E-9</v>
      </c>
      <c r="D124">
        <f t="shared" si="10"/>
        <v>6.048754075785447</v>
      </c>
    </row>
    <row r="125" spans="1:4">
      <c r="A125">
        <f t="shared" si="9"/>
        <v>7.25</v>
      </c>
      <c r="B125">
        <f t="shared" si="12"/>
        <v>435</v>
      </c>
      <c r="C125">
        <f t="shared" si="11"/>
        <v>6.1583532219217137E-9</v>
      </c>
      <c r="D125">
        <f t="shared" si="10"/>
        <v>6.1583532219217139</v>
      </c>
    </row>
    <row r="126" spans="1:4">
      <c r="A126">
        <f t="shared" si="9"/>
        <v>7.333333333333333</v>
      </c>
      <c r="B126">
        <f t="shared" si="12"/>
        <v>440</v>
      </c>
      <c r="C126">
        <f t="shared" si="11"/>
        <v>6.268438174165315E-9</v>
      </c>
      <c r="D126">
        <f t="shared" si="10"/>
        <v>6.2684381741653148</v>
      </c>
    </row>
    <row r="127" spans="1:4">
      <c r="A127">
        <f t="shared" si="9"/>
        <v>7.416666666666667</v>
      </c>
      <c r="B127">
        <f t="shared" si="12"/>
        <v>445</v>
      </c>
      <c r="C127">
        <f t="shared" si="11"/>
        <v>6.3789996437107302E-9</v>
      </c>
      <c r="D127">
        <f t="shared" si="10"/>
        <v>6.3789996437107304</v>
      </c>
    </row>
    <row r="128" spans="1:4">
      <c r="A128">
        <f t="shared" si="9"/>
        <v>7.5</v>
      </c>
      <c r="B128">
        <f t="shared" si="12"/>
        <v>450</v>
      </c>
      <c r="C128">
        <f t="shared" si="11"/>
        <v>6.4900285193580841E-9</v>
      </c>
      <c r="D128">
        <f t="shared" si="10"/>
        <v>6.4900285193580842</v>
      </c>
    </row>
    <row r="129" spans="1:4">
      <c r="A129">
        <f t="shared" si="9"/>
        <v>7.583333333333333</v>
      </c>
      <c r="B129">
        <f t="shared" si="12"/>
        <v>455</v>
      </c>
      <c r="C129">
        <f t="shared" si="11"/>
        <v>6.6015158641172563E-9</v>
      </c>
      <c r="D129">
        <f t="shared" si="10"/>
        <v>6.601515864117256</v>
      </c>
    </row>
    <row r="130" spans="1:4">
      <c r="A130">
        <f t="shared" si="9"/>
        <v>7.666666666666667</v>
      </c>
      <c r="B130">
        <f t="shared" si="12"/>
        <v>460</v>
      </c>
      <c r="C130">
        <f t="shared" si="11"/>
        <v>6.7134529118769247E-9</v>
      </c>
      <c r="D130">
        <f t="shared" si="10"/>
        <v>6.7134529118769244</v>
      </c>
    </row>
    <row r="131" spans="1:4">
      <c r="A131">
        <f t="shared" si="9"/>
        <v>7.75</v>
      </c>
      <c r="B131">
        <f t="shared" si="12"/>
        <v>465</v>
      </c>
      <c r="C131">
        <f t="shared" si="11"/>
        <v>6.8258310641372968E-9</v>
      </c>
      <c r="D131">
        <f t="shared" si="10"/>
        <v>6.8258310641372972</v>
      </c>
    </row>
    <row r="132" spans="1:4">
      <c r="A132">
        <f t="shared" si="9"/>
        <v>7.833333333333333</v>
      </c>
      <c r="B132">
        <f t="shared" si="12"/>
        <v>470</v>
      </c>
      <c r="C132">
        <f t="shared" si="11"/>
        <v>6.938641886805303E-9</v>
      </c>
      <c r="D132">
        <f t="shared" si="10"/>
        <v>6.9386418868053035</v>
      </c>
    </row>
    <row r="133" spans="1:4">
      <c r="A133">
        <f t="shared" si="9"/>
        <v>7.916666666666667</v>
      </c>
      <c r="B133">
        <f t="shared" si="12"/>
        <v>475</v>
      </c>
      <c r="C133">
        <f t="shared" si="11"/>
        <v>7.0518771070510817E-9</v>
      </c>
      <c r="D133">
        <f t="shared" si="10"/>
        <v>7.0518771070510819</v>
      </c>
    </row>
    <row r="134" spans="1:4">
      <c r="A134">
        <f t="shared" si="9"/>
        <v>8</v>
      </c>
      <c r="B134">
        <f t="shared" si="12"/>
        <v>480</v>
      </c>
      <c r="C134">
        <f t="shared" si="11"/>
        <v>7.1655286102245609E-9</v>
      </c>
      <c r="D134">
        <f t="shared" si="10"/>
        <v>7.1655286102245608</v>
      </c>
    </row>
    <row r="135" spans="1:4">
      <c r="A135">
        <f t="shared" si="9"/>
        <v>8.0833333333333339</v>
      </c>
      <c r="B135">
        <f t="shared" si="12"/>
        <v>485</v>
      </c>
      <c r="C135">
        <f t="shared" si="11"/>
        <v>7.2795884368309976E-9</v>
      </c>
      <c r="D135">
        <f t="shared" si="10"/>
        <v>7.2795884368309975</v>
      </c>
    </row>
    <row r="136" spans="1:4">
      <c r="A136">
        <f t="shared" si="9"/>
        <v>8.1666666666666661</v>
      </c>
      <c r="B136">
        <f t="shared" si="12"/>
        <v>490</v>
      </c>
      <c r="C136">
        <f t="shared" si="11"/>
        <v>7.3940487795643447E-9</v>
      </c>
      <c r="D136">
        <f t="shared" si="10"/>
        <v>7.3940487795643444</v>
      </c>
    </row>
    <row r="137" spans="1:4">
      <c r="A137">
        <f t="shared" si="9"/>
        <v>8.25</v>
      </c>
      <c r="B137">
        <f t="shared" si="12"/>
        <v>495</v>
      </c>
      <c r="C137">
        <f t="shared" si="11"/>
        <v>7.5089019803973463E-9</v>
      </c>
      <c r="D137">
        <f t="shared" si="10"/>
        <v>7.5089019803973462</v>
      </c>
    </row>
    <row r="138" spans="1:4">
      <c r="A138">
        <f t="shared" si="9"/>
        <v>8.3333333333333339</v>
      </c>
      <c r="B138">
        <f t="shared" si="12"/>
        <v>500</v>
      </c>
      <c r="C138">
        <f t="shared" si="11"/>
        <v>7.624140527727264E-9</v>
      </c>
      <c r="D138">
        <f t="shared" si="10"/>
        <v>7.6241405277272642</v>
      </c>
    </row>
    <row r="139" spans="1:4">
      <c r="A139">
        <f t="shared" si="9"/>
        <v>8.4166666666666661</v>
      </c>
      <c r="B139">
        <f t="shared" si="12"/>
        <v>505</v>
      </c>
      <c r="C139">
        <f t="shared" si="11"/>
        <v>7.7397570535761876E-9</v>
      </c>
      <c r="D139">
        <f t="shared" si="10"/>
        <v>7.7397570535761879</v>
      </c>
    </row>
    <row r="140" spans="1:4">
      <c r="A140">
        <f t="shared" si="9"/>
        <v>8.5</v>
      </c>
      <c r="B140">
        <f t="shared" si="12"/>
        <v>510</v>
      </c>
      <c r="C140">
        <f t="shared" si="11"/>
        <v>7.8557443308448641E-9</v>
      </c>
      <c r="D140">
        <f t="shared" si="10"/>
        <v>7.855744330844864</v>
      </c>
    </row>
    <row r="141" spans="1:4">
      <c r="A141">
        <f t="shared" si="9"/>
        <v>8.5833333333333339</v>
      </c>
      <c r="B141">
        <f t="shared" si="12"/>
        <v>515</v>
      </c>
      <c r="C141">
        <f t="shared" si="11"/>
        <v>7.972095270619045E-9</v>
      </c>
      <c r="D141">
        <f t="shared" si="10"/>
        <v>7.9720952706190449</v>
      </c>
    </row>
    <row r="142" spans="1:4">
      <c r="A142">
        <f t="shared" si="9"/>
        <v>8.6666666666666661</v>
      </c>
      <c r="B142">
        <f t="shared" si="12"/>
        <v>520</v>
      </c>
      <c r="C142">
        <f t="shared" si="11"/>
        <v>8.0888029195273409E-9</v>
      </c>
      <c r="D142">
        <f t="shared" si="10"/>
        <v>8.0888029195273408</v>
      </c>
    </row>
    <row r="143" spans="1:4">
      <c r="A143">
        <f t="shared" si="9"/>
        <v>8.75</v>
      </c>
      <c r="B143">
        <f t="shared" si="12"/>
        <v>525</v>
      </c>
      <c r="C143">
        <f t="shared" si="11"/>
        <v>8.2058604571495786E-9</v>
      </c>
      <c r="D143">
        <f t="shared" si="10"/>
        <v>8.2058604571495781</v>
      </c>
    </row>
    <row r="144" spans="1:4">
      <c r="A144">
        <f t="shared" si="9"/>
        <v>8.8333333333333339</v>
      </c>
      <c r="B144">
        <f t="shared" si="12"/>
        <v>530</v>
      </c>
      <c r="C144">
        <f t="shared" si="11"/>
        <v>8.3232611934747212E-9</v>
      </c>
      <c r="D144">
        <f t="shared" si="10"/>
        <v>8.3232611934747212</v>
      </c>
    </row>
    <row r="145" spans="1:4">
      <c r="A145">
        <f t="shared" si="9"/>
        <v>8.9166666666666661</v>
      </c>
      <c r="B145">
        <f t="shared" si="12"/>
        <v>535</v>
      </c>
      <c r="C145">
        <f t="shared" si="11"/>
        <v>8.4409985664074017E-9</v>
      </c>
      <c r="D145">
        <f t="shared" si="10"/>
        <v>8.4409985664074014</v>
      </c>
    </row>
    <row r="146" spans="1:4">
      <c r="A146">
        <f t="shared" si="9"/>
        <v>9</v>
      </c>
      <c r="B146">
        <f t="shared" si="12"/>
        <v>540</v>
      </c>
      <c r="C146">
        <f t="shared" si="11"/>
        <v>8.5590661393221185E-9</v>
      </c>
      <c r="D146">
        <f t="shared" si="10"/>
        <v>8.5590661393221179</v>
      </c>
    </row>
    <row r="147" spans="1:4">
      <c r="A147">
        <f t="shared" si="9"/>
        <v>9.0833333333333339</v>
      </c>
      <c r="B147">
        <f t="shared" si="12"/>
        <v>545</v>
      </c>
      <c r="C147">
        <f t="shared" si="11"/>
        <v>8.6774575986642067E-9</v>
      </c>
      <c r="D147">
        <f t="shared" si="10"/>
        <v>8.6774575986642066</v>
      </c>
    </row>
    <row r="148" spans="1:4">
      <c r="A148">
        <f t="shared" si="9"/>
        <v>9.1666666666666661</v>
      </c>
      <c r="B148">
        <f t="shared" si="12"/>
        <v>550</v>
      </c>
      <c r="C148">
        <f t="shared" si="11"/>
        <v>8.7961667515966662E-9</v>
      </c>
      <c r="D148">
        <f t="shared" si="10"/>
        <v>8.7961667515966671</v>
      </c>
    </row>
    <row r="149" spans="1:4">
      <c r="A149">
        <f t="shared" si="9"/>
        <v>9.25</v>
      </c>
      <c r="B149">
        <f t="shared" si="12"/>
        <v>555</v>
      </c>
      <c r="C149">
        <f t="shared" si="11"/>
        <v>8.9151875236919989E-9</v>
      </c>
      <c r="D149">
        <f t="shared" si="10"/>
        <v>8.9151875236919995</v>
      </c>
    </row>
    <row r="150" spans="1:4">
      <c r="A150">
        <f t="shared" si="9"/>
        <v>9.3333333333333339</v>
      </c>
      <c r="B150">
        <f t="shared" si="12"/>
        <v>560</v>
      </c>
      <c r="C150">
        <f t="shared" si="11"/>
        <v>9.0345139566681718E-9</v>
      </c>
      <c r="D150">
        <f t="shared" si="10"/>
        <v>9.0345139566681727</v>
      </c>
    </row>
    <row r="151" spans="1:4">
      <c r="A151">
        <f t="shared" si="9"/>
        <v>9.4166666666666661</v>
      </c>
      <c r="B151">
        <f t="shared" si="12"/>
        <v>565</v>
      </c>
      <c r="C151">
        <f t="shared" si="11"/>
        <v>9.1541402061678727E-9</v>
      </c>
      <c r="D151">
        <f t="shared" si="10"/>
        <v>9.1541402061678721</v>
      </c>
    </row>
    <row r="152" spans="1:4">
      <c r="A152">
        <f t="shared" si="9"/>
        <v>9.5</v>
      </c>
      <c r="B152">
        <f t="shared" si="12"/>
        <v>570</v>
      </c>
      <c r="C152">
        <f t="shared" si="11"/>
        <v>9.2740605395802088E-9</v>
      </c>
      <c r="D152">
        <f t="shared" si="10"/>
        <v>9.2740605395802085</v>
      </c>
    </row>
    <row r="153" spans="1:4">
      <c r="A153">
        <f t="shared" si="9"/>
        <v>9.5833333333333339</v>
      </c>
      <c r="B153">
        <f t="shared" si="12"/>
        <v>575</v>
      </c>
      <c r="C153">
        <f t="shared" si="11"/>
        <v>9.3942693339040929E-9</v>
      </c>
      <c r="D153">
        <f t="shared" si="10"/>
        <v>9.3942693339040932</v>
      </c>
    </row>
    <row r="154" spans="1:4">
      <c r="A154">
        <f t="shared" si="9"/>
        <v>9.6666666666666661</v>
      </c>
      <c r="B154">
        <f t="shared" si="12"/>
        <v>580</v>
      </c>
      <c r="C154">
        <f t="shared" si="11"/>
        <v>9.5147610736524441E-9</v>
      </c>
      <c r="D154">
        <f t="shared" si="10"/>
        <v>9.5147610736524442</v>
      </c>
    </row>
    <row r="155" spans="1:4">
      <c r="A155">
        <f t="shared" si="9"/>
        <v>9.75</v>
      </c>
      <c r="B155">
        <f t="shared" si="12"/>
        <v>585</v>
      </c>
      <c r="C155">
        <f t="shared" si="11"/>
        <v>9.635530348796483E-9</v>
      </c>
      <c r="D155">
        <f t="shared" si="10"/>
        <v>9.6355303487964825</v>
      </c>
    </row>
    <row r="156" spans="1:4">
      <c r="A156">
        <f t="shared" si="9"/>
        <v>9.8333333333333339</v>
      </c>
      <c r="B156">
        <f t="shared" si="12"/>
        <v>590</v>
      </c>
      <c r="C156">
        <f t="shared" si="11"/>
        <v>9.7565718527493309E-9</v>
      </c>
      <c r="D156">
        <f t="shared" si="10"/>
        <v>9.7565718527493317</v>
      </c>
    </row>
    <row r="157" spans="1:4">
      <c r="A157">
        <f t="shared" si="9"/>
        <v>9.9166666666666661</v>
      </c>
      <c r="B157">
        <f t="shared" si="12"/>
        <v>595</v>
      </c>
      <c r="C157">
        <f t="shared" si="11"/>
        <v>9.8778803803881539E-9</v>
      </c>
      <c r="D157">
        <f t="shared" si="10"/>
        <v>9.8778803803881541</v>
      </c>
    </row>
    <row r="158" spans="1:4">
      <c r="A158">
        <f t="shared" si="9"/>
        <v>10</v>
      </c>
      <c r="B158" s="16">
        <f t="shared" si="12"/>
        <v>600</v>
      </c>
      <c r="C158">
        <f t="shared" si="11"/>
        <v>9.9994508261141272E-9</v>
      </c>
      <c r="D158">
        <f t="shared" si="10"/>
        <v>9.9994508261141277</v>
      </c>
    </row>
    <row r="159" spans="1:4">
      <c r="A159">
        <f t="shared" si="9"/>
        <v>10.083333333333334</v>
      </c>
      <c r="B159">
        <f t="shared" si="12"/>
        <v>605</v>
      </c>
      <c r="C159">
        <f>$D$36*EXP(-$D$32*(B159-600))+(1/$D$32)*($D$33+$D$34*((B159-600)-1/$D$32))</f>
        <v>9.8082465685225303E-9</v>
      </c>
      <c r="D159">
        <f t="shared" si="10"/>
        <v>9.8082465685225309</v>
      </c>
    </row>
    <row r="160" spans="1:4">
      <c r="A160">
        <f t="shared" si="9"/>
        <v>10.166666666666666</v>
      </c>
      <c r="B160">
        <f t="shared" si="12"/>
        <v>610</v>
      </c>
      <c r="C160">
        <f>$D$36*EXP(-$D$32*(B160-600))+(1/$D$32)*($D$33+$D$34*((B160-600)-1/$D$32))</f>
        <v>9.6206767006550626E-9</v>
      </c>
      <c r="D160">
        <f t="shared" si="10"/>
        <v>9.6206767006550624</v>
      </c>
    </row>
    <row r="161" spans="1:4">
      <c r="A161">
        <f t="shared" si="9"/>
        <v>10.25</v>
      </c>
      <c r="B161">
        <f t="shared" si="12"/>
        <v>615</v>
      </c>
      <c r="C161">
        <f t="shared" ref="C161:C181" si="13">$D$36*EXP(-$D$32*(B161-600))+(1/$D$32)*($D$33+$D$34*((B161-600)-1/$D$32))</f>
        <v>9.4366717315382097E-9</v>
      </c>
      <c r="D161">
        <f t="shared" si="10"/>
        <v>9.43667173153821</v>
      </c>
    </row>
    <row r="162" spans="1:4">
      <c r="A162">
        <f t="shared" si="9"/>
        <v>10.333333333333334</v>
      </c>
      <c r="B162">
        <f t="shared" si="12"/>
        <v>620</v>
      </c>
      <c r="C162">
        <f t="shared" si="13"/>
        <v>9.2561634988934336E-9</v>
      </c>
      <c r="D162">
        <f t="shared" si="10"/>
        <v>9.256163498893434</v>
      </c>
    </row>
    <row r="163" spans="1:4">
      <c r="A163">
        <f t="shared" si="9"/>
        <v>10.416666666666666</v>
      </c>
      <c r="B163">
        <f t="shared" si="12"/>
        <v>625</v>
      </c>
      <c r="C163">
        <f t="shared" si="13"/>
        <v>9.0790851437320137E-9</v>
      </c>
      <c r="D163">
        <f t="shared" si="10"/>
        <v>9.0790851437320139</v>
      </c>
    </row>
    <row r="164" spans="1:4">
      <c r="A164">
        <f t="shared" si="9"/>
        <v>10.5</v>
      </c>
      <c r="B164">
        <f t="shared" si="12"/>
        <v>630</v>
      </c>
      <c r="C164">
        <f t="shared" si="13"/>
        <v>8.9053710854356161E-9</v>
      </c>
      <c r="D164">
        <f t="shared" si="10"/>
        <v>8.9053710854356165</v>
      </c>
    </row>
    <row r="165" spans="1:4">
      <c r="A165">
        <f t="shared" si="9"/>
        <v>10.583333333333334</v>
      </c>
      <c r="B165">
        <f t="shared" si="12"/>
        <v>635</v>
      </c>
      <c r="C165">
        <f t="shared" si="13"/>
        <v>8.7349569973133551E-9</v>
      </c>
      <c r="D165">
        <f t="shared" si="10"/>
        <v>8.7349569973133558</v>
      </c>
    </row>
    <row r="166" spans="1:4">
      <c r="A166">
        <f t="shared" si="9"/>
        <v>10.666666666666666</v>
      </c>
      <c r="B166">
        <f t="shared" si="12"/>
        <v>640</v>
      </c>
      <c r="C166">
        <f t="shared" si="13"/>
        <v>8.5677797826261882E-9</v>
      </c>
      <c r="D166">
        <f t="shared" si="10"/>
        <v>8.5677797826261877</v>
      </c>
    </row>
    <row r="167" spans="1:4">
      <c r="A167">
        <f t="shared" ref="A167:A230" si="14">B167/60</f>
        <v>10.75</v>
      </c>
      <c r="B167">
        <f t="shared" si="12"/>
        <v>645</v>
      </c>
      <c r="C167">
        <f t="shared" si="13"/>
        <v>8.4037775510697693E-9</v>
      </c>
      <c r="D167">
        <f t="shared" ref="D167:D230" si="15">C167*10^9</f>
        <v>8.4037775510697692</v>
      </c>
    </row>
    <row r="168" spans="1:4">
      <c r="A168">
        <f t="shared" si="14"/>
        <v>10.833333333333334</v>
      </c>
      <c r="B168">
        <f t="shared" si="12"/>
        <v>650</v>
      </c>
      <c r="C168">
        <f t="shared" si="13"/>
        <v>8.2428895957069154E-9</v>
      </c>
      <c r="D168">
        <f t="shared" si="15"/>
        <v>8.2428895957069148</v>
      </c>
    </row>
    <row r="169" spans="1:4">
      <c r="A169">
        <f t="shared" si="14"/>
        <v>10.916666666666666</v>
      </c>
      <c r="B169">
        <f t="shared" si="12"/>
        <v>655</v>
      </c>
      <c r="C169">
        <f t="shared" si="13"/>
        <v>8.0850563703411801E-9</v>
      </c>
      <c r="D169">
        <f t="shared" si="15"/>
        <v>8.0850563703411797</v>
      </c>
    </row>
    <row r="170" spans="1:4">
      <c r="A170">
        <f t="shared" si="14"/>
        <v>11</v>
      </c>
      <c r="B170">
        <f t="shared" ref="B170:B233" si="16">B169+$J$31/372</f>
        <v>660</v>
      </c>
      <c r="C170">
        <f t="shared" si="13"/>
        <v>7.9302194673230085E-9</v>
      </c>
      <c r="D170">
        <f t="shared" si="15"/>
        <v>7.9302194673230089</v>
      </c>
    </row>
    <row r="171" spans="1:4">
      <c r="A171">
        <f t="shared" si="14"/>
        <v>11.083333333333334</v>
      </c>
      <c r="B171">
        <f t="shared" si="16"/>
        <v>665</v>
      </c>
      <c r="C171">
        <f t="shared" si="13"/>
        <v>7.7783215957802839E-9</v>
      </c>
      <c r="D171">
        <f t="shared" si="15"/>
        <v>7.7783215957802838</v>
      </c>
    </row>
    <row r="172" spans="1:4">
      <c r="A172">
        <f t="shared" si="14"/>
        <v>11.166666666666666</v>
      </c>
      <c r="B172">
        <f t="shared" si="16"/>
        <v>670</v>
      </c>
      <c r="C172">
        <f t="shared" si="13"/>
        <v>7.6293065602651006E-9</v>
      </c>
      <c r="D172">
        <f t="shared" si="15"/>
        <v>7.6293065602651007</v>
      </c>
    </row>
    <row r="173" spans="1:4">
      <c r="A173">
        <f t="shared" si="14"/>
        <v>11.25</v>
      </c>
      <c r="B173">
        <f t="shared" si="16"/>
        <v>675</v>
      </c>
      <c r="C173">
        <f t="shared" si="13"/>
        <v>7.4831192398088014E-9</v>
      </c>
      <c r="D173">
        <f t="shared" si="15"/>
        <v>7.4831192398088016</v>
      </c>
    </row>
    <row r="174" spans="1:4">
      <c r="A174">
        <f t="shared" si="14"/>
        <v>11.333333333333334</v>
      </c>
      <c r="B174">
        <f t="shared" si="16"/>
        <v>680</v>
      </c>
      <c r="C174">
        <f t="shared" si="13"/>
        <v>7.3397055673775314E-9</v>
      </c>
      <c r="D174">
        <f t="shared" si="15"/>
        <v>7.3397055673775311</v>
      </c>
    </row>
    <row r="175" spans="1:4">
      <c r="A175">
        <f t="shared" si="14"/>
        <v>11.416666666666666</v>
      </c>
      <c r="B175">
        <f t="shared" si="16"/>
        <v>685</v>
      </c>
      <c r="C175">
        <f t="shared" si="13"/>
        <v>7.199012509720567E-9</v>
      </c>
      <c r="D175">
        <f t="shared" si="15"/>
        <v>7.1990125097205668</v>
      </c>
    </row>
    <row r="176" spans="1:4">
      <c r="A176">
        <f t="shared" si="14"/>
        <v>11.5</v>
      </c>
      <c r="B176">
        <f t="shared" si="16"/>
        <v>690</v>
      </c>
      <c r="C176">
        <f t="shared" si="13"/>
        <v>7.0609880476039843E-9</v>
      </c>
      <c r="D176">
        <f t="shared" si="15"/>
        <v>7.0609880476039839</v>
      </c>
    </row>
    <row r="177" spans="1:4">
      <c r="A177">
        <f t="shared" si="14"/>
        <v>11.583333333333334</v>
      </c>
      <c r="B177">
        <f t="shared" si="16"/>
        <v>695</v>
      </c>
      <c r="C177">
        <f t="shared" si="13"/>
        <v>6.9255811564222501E-9</v>
      </c>
      <c r="D177">
        <f t="shared" si="15"/>
        <v>6.9255811564222505</v>
      </c>
    </row>
    <row r="178" spans="1:4">
      <c r="A178">
        <f t="shared" si="14"/>
        <v>11.666666666666666</v>
      </c>
      <c r="B178">
        <f t="shared" si="16"/>
        <v>700</v>
      </c>
      <c r="C178">
        <f t="shared" si="13"/>
        <v>6.7927417871805315E-9</v>
      </c>
      <c r="D178">
        <f t="shared" si="15"/>
        <v>6.7927417871805318</v>
      </c>
    </row>
    <row r="179" spans="1:4">
      <c r="A179">
        <f t="shared" si="14"/>
        <v>11.75</v>
      </c>
      <c r="B179">
        <f t="shared" si="16"/>
        <v>705</v>
      </c>
      <c r="C179">
        <f t="shared" si="13"/>
        <v>6.6624208478406389E-9</v>
      </c>
      <c r="D179">
        <f t="shared" si="15"/>
        <v>6.6624208478406386</v>
      </c>
    </row>
    <row r="180" spans="1:4">
      <c r="A180">
        <f t="shared" si="14"/>
        <v>11.833333333333334</v>
      </c>
      <c r="B180">
        <f t="shared" si="16"/>
        <v>710</v>
      </c>
      <c r="C180">
        <f t="shared" si="13"/>
        <v>6.5345701850236259E-9</v>
      </c>
      <c r="D180">
        <f t="shared" si="15"/>
        <v>6.5345701850236262</v>
      </c>
    </row>
    <row r="181" spans="1:4">
      <c r="A181">
        <f t="shared" si="14"/>
        <v>11.916666666666666</v>
      </c>
      <c r="B181">
        <f t="shared" si="16"/>
        <v>715</v>
      </c>
      <c r="C181">
        <f t="shared" si="13"/>
        <v>6.4091425660622622E-9</v>
      </c>
      <c r="D181">
        <f t="shared" si="15"/>
        <v>6.4091425660622621</v>
      </c>
    </row>
    <row r="182" spans="1:4">
      <c r="A182">
        <f t="shared" si="14"/>
        <v>12</v>
      </c>
      <c r="B182" s="16">
        <f t="shared" si="16"/>
        <v>720</v>
      </c>
      <c r="C182">
        <f>$D$36*EXP(-$D$32*(B182-600))+(1/$D$32)*($D$33+$D$34*((B182-600)-1/$D$32))</f>
        <v>6.2860916613966507E-9</v>
      </c>
      <c r="D182">
        <f t="shared" si="15"/>
        <v>6.2860916613966511</v>
      </c>
    </row>
    <row r="183" spans="1:4">
      <c r="A183">
        <f t="shared" si="14"/>
        <v>12.083333333333334</v>
      </c>
      <c r="B183">
        <f t="shared" si="16"/>
        <v>725</v>
      </c>
      <c r="C183">
        <f>$E$36*EXP(-$E$32*(B183-720))+(1/$E$32)*($E$33+$E$34*((B183-720)-1/$E$32))</f>
        <v>6.1658990947391649E-9</v>
      </c>
      <c r="D183">
        <f t="shared" si="15"/>
        <v>6.1658990947391645</v>
      </c>
    </row>
    <row r="184" spans="1:4">
      <c r="A184">
        <f t="shared" si="14"/>
        <v>12.166666666666666</v>
      </c>
      <c r="B184">
        <f t="shared" si="16"/>
        <v>730</v>
      </c>
      <c r="C184">
        <f t="shared" ref="C184:C241" si="17">$E$36*EXP(-$E$32*(B184-720))+(1/$E$32)*($E$33+$E$34*((B184-720)-1/$E$32))</f>
        <v>6.0480046576441899E-9</v>
      </c>
      <c r="D184">
        <f t="shared" si="15"/>
        <v>6.0480046576441895</v>
      </c>
    </row>
    <row r="185" spans="1:4">
      <c r="A185">
        <f t="shared" si="14"/>
        <v>12.25</v>
      </c>
      <c r="B185">
        <f t="shared" si="16"/>
        <v>735</v>
      </c>
      <c r="C185">
        <f t="shared" si="17"/>
        <v>5.9323644089626783E-9</v>
      </c>
      <c r="D185">
        <f t="shared" si="15"/>
        <v>5.9323644089626786</v>
      </c>
    </row>
    <row r="186" spans="1:4">
      <c r="A186">
        <f t="shared" si="14"/>
        <v>12.333333333333334</v>
      </c>
      <c r="B186">
        <f t="shared" si="16"/>
        <v>740</v>
      </c>
      <c r="C186">
        <f t="shared" si="17"/>
        <v>5.8189352477177846E-9</v>
      </c>
      <c r="D186">
        <f t="shared" si="15"/>
        <v>5.8189352477177847</v>
      </c>
    </row>
    <row r="187" spans="1:4">
      <c r="A187">
        <f t="shared" si="14"/>
        <v>12.416666666666666</v>
      </c>
      <c r="B187">
        <f t="shared" si="16"/>
        <v>745</v>
      </c>
      <c r="C187">
        <f t="shared" si="17"/>
        <v>5.7076748970404407E-9</v>
      </c>
      <c r="D187">
        <f t="shared" si="15"/>
        <v>5.707674897040441</v>
      </c>
    </row>
    <row r="188" spans="1:4">
      <c r="A188">
        <f t="shared" si="14"/>
        <v>12.5</v>
      </c>
      <c r="B188">
        <f t="shared" si="16"/>
        <v>750</v>
      </c>
      <c r="C188">
        <f t="shared" si="17"/>
        <v>5.5985418884120919E-9</v>
      </c>
      <c r="D188">
        <f t="shared" si="15"/>
        <v>5.5985418884120923</v>
      </c>
    </row>
    <row r="189" spans="1:4">
      <c r="A189">
        <f t="shared" si="14"/>
        <v>12.583333333333334</v>
      </c>
      <c r="B189">
        <f t="shared" si="16"/>
        <v>755</v>
      </c>
      <c r="C189">
        <f t="shared" si="17"/>
        <v>5.4914955462087088E-9</v>
      </c>
      <c r="D189">
        <f t="shared" si="15"/>
        <v>5.4914955462087089</v>
      </c>
    </row>
    <row r="190" spans="1:4">
      <c r="A190">
        <f t="shared" si="14"/>
        <v>12.666666666666666</v>
      </c>
      <c r="B190">
        <f t="shared" si="16"/>
        <v>760</v>
      </c>
      <c r="C190">
        <f t="shared" si="17"/>
        <v>5.3864959725403329E-9</v>
      </c>
      <c r="D190">
        <f t="shared" si="15"/>
        <v>5.3864959725403327</v>
      </c>
    </row>
    <row r="191" spans="1:4">
      <c r="A191">
        <f t="shared" si="14"/>
        <v>12.75</v>
      </c>
      <c r="B191">
        <f t="shared" si="16"/>
        <v>765</v>
      </c>
      <c r="C191">
        <f t="shared" si="17"/>
        <v>5.2835040323804932E-9</v>
      </c>
      <c r="D191">
        <f t="shared" si="15"/>
        <v>5.2835040323804936</v>
      </c>
    </row>
    <row r="192" spans="1:4">
      <c r="A192">
        <f t="shared" si="14"/>
        <v>12.833333333333334</v>
      </c>
      <c r="B192">
        <f t="shared" si="16"/>
        <v>770</v>
      </c>
      <c r="C192">
        <f t="shared" si="17"/>
        <v>5.1824813389799493E-9</v>
      </c>
      <c r="D192">
        <f t="shared" si="15"/>
        <v>5.1824813389799491</v>
      </c>
    </row>
    <row r="193" spans="1:4">
      <c r="A193">
        <f t="shared" si="14"/>
        <v>12.916666666666666</v>
      </c>
      <c r="B193">
        <f t="shared" si="16"/>
        <v>775</v>
      </c>
      <c r="C193">
        <f t="shared" si="17"/>
        <v>5.083390239559339E-9</v>
      </c>
      <c r="D193">
        <f t="shared" si="15"/>
        <v>5.0833902395593391</v>
      </c>
    </row>
    <row r="194" spans="1:4">
      <c r="A194">
        <f t="shared" si="14"/>
        <v>13</v>
      </c>
      <c r="B194">
        <f t="shared" si="16"/>
        <v>780</v>
      </c>
      <c r="C194">
        <f t="shared" si="17"/>
        <v>4.986193801275379E-9</v>
      </c>
      <c r="D194">
        <f t="shared" si="15"/>
        <v>4.9861938012753786</v>
      </c>
    </row>
    <row r="195" spans="1:4">
      <c r="A195">
        <f t="shared" si="14"/>
        <v>13.083333333333334</v>
      </c>
      <c r="B195">
        <f t="shared" si="16"/>
        <v>785</v>
      </c>
      <c r="C195">
        <f t="shared" si="17"/>
        <v>4.8908557974554056E-9</v>
      </c>
      <c r="D195">
        <f t="shared" si="15"/>
        <v>4.8908557974554059</v>
      </c>
    </row>
    <row r="196" spans="1:4">
      <c r="A196">
        <f t="shared" si="14"/>
        <v>13.166666666666666</v>
      </c>
      <c r="B196">
        <f t="shared" si="16"/>
        <v>790</v>
      </c>
      <c r="C196">
        <f t="shared" si="17"/>
        <v>4.7973406940951085E-9</v>
      </c>
      <c r="D196">
        <f t="shared" si="15"/>
        <v>4.7973406940951087</v>
      </c>
    </row>
    <row r="197" spans="1:4">
      <c r="A197">
        <f t="shared" si="14"/>
        <v>13.25</v>
      </c>
      <c r="B197">
        <f t="shared" si="16"/>
        <v>795</v>
      </c>
      <c r="C197">
        <f t="shared" si="17"/>
        <v>4.7056136366144378E-9</v>
      </c>
      <c r="D197">
        <f t="shared" si="15"/>
        <v>4.7056136366144381</v>
      </c>
    </row>
    <row r="198" spans="1:4">
      <c r="A198">
        <f t="shared" si="14"/>
        <v>13.333333333333334</v>
      </c>
      <c r="B198">
        <f t="shared" si="16"/>
        <v>800</v>
      </c>
      <c r="C198">
        <f t="shared" si="17"/>
        <v>4.6156404368667435E-9</v>
      </c>
      <c r="D198">
        <f t="shared" si="15"/>
        <v>4.6156404368667436</v>
      </c>
    </row>
    <row r="199" spans="1:4">
      <c r="A199">
        <f t="shared" si="14"/>
        <v>13.416666666666666</v>
      </c>
      <c r="B199">
        <f t="shared" si="16"/>
        <v>805</v>
      </c>
      <c r="C199">
        <f t="shared" si="17"/>
        <v>4.5273875603963046E-9</v>
      </c>
      <c r="D199">
        <f t="shared" si="15"/>
        <v>4.5273875603963045</v>
      </c>
    </row>
    <row r="200" spans="1:4">
      <c r="A200">
        <f t="shared" si="14"/>
        <v>13.5</v>
      </c>
      <c r="B200">
        <f t="shared" si="16"/>
        <v>810</v>
      </c>
      <c r="C200">
        <f t="shared" si="17"/>
        <v>4.440822113939499E-9</v>
      </c>
      <c r="D200">
        <f t="shared" si="15"/>
        <v>4.4408221139394994</v>
      </c>
    </row>
    <row r="201" spans="1:4">
      <c r="A201">
        <f t="shared" si="14"/>
        <v>13.583333333333334</v>
      </c>
      <c r="B201">
        <f t="shared" si="16"/>
        <v>815</v>
      </c>
      <c r="C201">
        <f t="shared" si="17"/>
        <v>4.3559118331649541E-9</v>
      </c>
      <c r="D201">
        <f t="shared" si="15"/>
        <v>4.3559118331649538</v>
      </c>
    </row>
    <row r="202" spans="1:4">
      <c r="A202">
        <f t="shared" si="14"/>
        <v>13.666666666666666</v>
      </c>
      <c r="B202">
        <f t="shared" si="16"/>
        <v>820</v>
      </c>
      <c r="C202">
        <f t="shared" si="17"/>
        <v>4.2726250706481172E-9</v>
      </c>
      <c r="D202">
        <f t="shared" si="15"/>
        <v>4.2726250706481173</v>
      </c>
    </row>
    <row r="203" spans="1:4">
      <c r="A203">
        <f t="shared" si="14"/>
        <v>13.75</v>
      </c>
      <c r="B203">
        <f t="shared" si="16"/>
        <v>825</v>
      </c>
      <c r="C203">
        <f t="shared" si="17"/>
        <v>4.1909307840757479E-9</v>
      </c>
      <c r="D203">
        <f t="shared" si="15"/>
        <v>4.1909307840757482</v>
      </c>
    </row>
    <row r="204" spans="1:4">
      <c r="A204">
        <f t="shared" si="14"/>
        <v>13.833333333333334</v>
      </c>
      <c r="B204">
        <f t="shared" si="16"/>
        <v>830</v>
      </c>
      <c r="C204">
        <f t="shared" si="17"/>
        <v>4.1107985246759514E-9</v>
      </c>
      <c r="D204">
        <f t="shared" si="15"/>
        <v>4.1107985246759515</v>
      </c>
    </row>
    <row r="205" spans="1:4">
      <c r="A205">
        <f t="shared" si="14"/>
        <v>13.916666666666666</v>
      </c>
      <c r="B205">
        <f t="shared" si="16"/>
        <v>835</v>
      </c>
      <c r="C205">
        <f t="shared" si="17"/>
        <v>4.0321984258694323E-9</v>
      </c>
      <c r="D205">
        <f t="shared" si="15"/>
        <v>4.0321984258694323</v>
      </c>
    </row>
    <row r="206" spans="1:4">
      <c r="A206">
        <f t="shared" si="14"/>
        <v>14</v>
      </c>
      <c r="B206">
        <f t="shared" si="16"/>
        <v>840</v>
      </c>
      <c r="C206">
        <f t="shared" si="17"/>
        <v>3.9551011921377423E-9</v>
      </c>
      <c r="D206">
        <f t="shared" si="15"/>
        <v>3.9551011921377421</v>
      </c>
    </row>
    <row r="207" spans="1:4">
      <c r="A207">
        <f t="shared" si="14"/>
        <v>14.083333333333334</v>
      </c>
      <c r="B207">
        <f t="shared" si="16"/>
        <v>845</v>
      </c>
      <c r="C207">
        <f t="shared" si="17"/>
        <v>3.8794780881043699E-9</v>
      </c>
      <c r="D207">
        <f t="shared" si="15"/>
        <v>3.8794780881043698</v>
      </c>
    </row>
    <row r="208" spans="1:4">
      <c r="A208">
        <f t="shared" si="14"/>
        <v>14.166666666666666</v>
      </c>
      <c r="B208">
        <f t="shared" si="16"/>
        <v>850</v>
      </c>
      <c r="C208">
        <f t="shared" si="17"/>
        <v>3.8053009278246005E-9</v>
      </c>
      <c r="D208">
        <f t="shared" si="15"/>
        <v>3.8053009278246006</v>
      </c>
    </row>
    <row r="209" spans="1:4">
      <c r="A209">
        <f t="shared" si="14"/>
        <v>14.25</v>
      </c>
      <c r="B209">
        <f t="shared" si="16"/>
        <v>855</v>
      </c>
      <c r="C209">
        <f t="shared" si="17"/>
        <v>3.732542064280168E-9</v>
      </c>
      <c r="D209">
        <f t="shared" si="15"/>
        <v>3.7325420642801679</v>
      </c>
    </row>
    <row r="210" spans="1:4">
      <c r="A210">
        <f t="shared" si="14"/>
        <v>14.333333333333334</v>
      </c>
      <c r="B210">
        <f t="shared" si="16"/>
        <v>860</v>
      </c>
      <c r="C210">
        <f t="shared" si="17"/>
        <v>3.6611743790747647E-9</v>
      </c>
      <c r="D210">
        <f t="shared" si="15"/>
        <v>3.6611743790747648</v>
      </c>
    </row>
    <row r="211" spans="1:4">
      <c r="A211">
        <f t="shared" si="14"/>
        <v>14.416666666666666</v>
      </c>
      <c r="B211">
        <f t="shared" si="16"/>
        <v>865</v>
      </c>
      <c r="C211">
        <f t="shared" si="17"/>
        <v>3.5911712723265805E-9</v>
      </c>
      <c r="D211">
        <f t="shared" si="15"/>
        <v>3.5911712723265805</v>
      </c>
    </row>
    <row r="212" spans="1:4">
      <c r="A212">
        <f t="shared" si="14"/>
        <v>14.5</v>
      </c>
      <c r="B212">
        <f t="shared" si="16"/>
        <v>870</v>
      </c>
      <c r="C212">
        <f t="shared" si="17"/>
        <v>3.5225066527540969E-9</v>
      </c>
      <c r="D212">
        <f t="shared" si="15"/>
        <v>3.5225066527540969</v>
      </c>
    </row>
    <row r="213" spans="1:4">
      <c r="A213">
        <f t="shared" si="14"/>
        <v>14.583333333333334</v>
      </c>
      <c r="B213">
        <f t="shared" si="16"/>
        <v>875</v>
      </c>
      <c r="C213">
        <f t="shared" si="17"/>
        <v>3.4551549279514519E-9</v>
      </c>
      <c r="D213">
        <f t="shared" si="15"/>
        <v>3.455154927951452</v>
      </c>
    </row>
    <row r="214" spans="1:4">
      <c r="A214">
        <f t="shared" si="14"/>
        <v>14.666666666666666</v>
      </c>
      <c r="B214">
        <f t="shared" si="16"/>
        <v>880</v>
      </c>
      <c r="C214">
        <f t="shared" si="17"/>
        <v>3.3890909948497388E-9</v>
      </c>
      <c r="D214">
        <f t="shared" si="15"/>
        <v>3.389090994849739</v>
      </c>
    </row>
    <row r="215" spans="1:4">
      <c r="A215">
        <f t="shared" si="14"/>
        <v>14.75</v>
      </c>
      <c r="B215">
        <f t="shared" si="16"/>
        <v>885</v>
      </c>
      <c r="C215">
        <f t="shared" si="17"/>
        <v>3.3242902303606854E-9</v>
      </c>
      <c r="D215">
        <f t="shared" si="15"/>
        <v>3.3242902303606852</v>
      </c>
    </row>
    <row r="216" spans="1:4">
      <c r="A216">
        <f t="shared" si="14"/>
        <v>14.833333333333334</v>
      </c>
      <c r="B216">
        <f t="shared" si="16"/>
        <v>890</v>
      </c>
      <c r="C216">
        <f t="shared" si="17"/>
        <v>3.2607284821992404E-9</v>
      </c>
      <c r="D216">
        <f t="shared" si="15"/>
        <v>3.2607284821992404</v>
      </c>
    </row>
    <row r="217" spans="1:4">
      <c r="A217">
        <f t="shared" si="14"/>
        <v>14.916666666666666</v>
      </c>
      <c r="B217">
        <f t="shared" si="16"/>
        <v>895</v>
      </c>
      <c r="C217">
        <f t="shared" si="17"/>
        <v>3.1983820598816221E-9</v>
      </c>
      <c r="D217">
        <f t="shared" si="15"/>
        <v>3.1983820598816219</v>
      </c>
    </row>
    <row r="218" spans="1:4">
      <c r="A218">
        <f t="shared" si="14"/>
        <v>15</v>
      </c>
      <c r="B218">
        <f t="shared" si="16"/>
        <v>900</v>
      </c>
      <c r="C218">
        <f t="shared" si="17"/>
        <v>3.1372277258954996E-9</v>
      </c>
      <c r="D218">
        <f t="shared" si="15"/>
        <v>3.1372277258954995</v>
      </c>
    </row>
    <row r="219" spans="1:4">
      <c r="A219">
        <f t="shared" si="14"/>
        <v>15.083333333333334</v>
      </c>
      <c r="B219">
        <f t="shared" si="16"/>
        <v>905</v>
      </c>
      <c r="C219">
        <f t="shared" si="17"/>
        <v>3.077242687038998E-9</v>
      </c>
      <c r="D219">
        <f t="shared" si="15"/>
        <v>3.0772426870389982</v>
      </c>
    </row>
    <row r="220" spans="1:4">
      <c r="A220">
        <f t="shared" si="14"/>
        <v>15.166666666666666</v>
      </c>
      <c r="B220">
        <f t="shared" si="16"/>
        <v>910</v>
      </c>
      <c r="C220">
        <f t="shared" si="17"/>
        <v>3.0184045859253048E-9</v>
      </c>
      <c r="D220">
        <f t="shared" si="15"/>
        <v>3.0184045859253046</v>
      </c>
    </row>
    <row r="221" spans="1:4">
      <c r="A221">
        <f t="shared" si="14"/>
        <v>15.25</v>
      </c>
      <c r="B221">
        <f t="shared" si="16"/>
        <v>915</v>
      </c>
      <c r="C221">
        <f t="shared" si="17"/>
        <v>2.9606914926497158E-9</v>
      </c>
      <c r="D221">
        <f t="shared" si="15"/>
        <v>2.9606914926497159</v>
      </c>
    </row>
    <row r="222" spans="1:4">
      <c r="A222">
        <f t="shared" si="14"/>
        <v>15.333333333333334</v>
      </c>
      <c r="B222">
        <f t="shared" si="16"/>
        <v>920</v>
      </c>
      <c r="C222">
        <f t="shared" si="17"/>
        <v>2.9040818966160032E-9</v>
      </c>
      <c r="D222">
        <f t="shared" si="15"/>
        <v>2.9040818966160034</v>
      </c>
    </row>
    <row r="223" spans="1:4">
      <c r="A223">
        <f t="shared" si="14"/>
        <v>15.416666666666666</v>
      </c>
      <c r="B223">
        <f t="shared" si="16"/>
        <v>925</v>
      </c>
      <c r="C223">
        <f t="shared" si="17"/>
        <v>2.8485546985190757E-9</v>
      </c>
      <c r="D223">
        <f t="shared" si="15"/>
        <v>2.8485546985190755</v>
      </c>
    </row>
    <row r="224" spans="1:4">
      <c r="A224">
        <f t="shared" si="14"/>
        <v>15.5</v>
      </c>
      <c r="B224">
        <f t="shared" si="16"/>
        <v>930</v>
      </c>
      <c r="C224">
        <f t="shared" si="17"/>
        <v>2.7940892024809251E-9</v>
      </c>
      <c r="D224">
        <f t="shared" si="15"/>
        <v>2.794089202480925</v>
      </c>
    </row>
    <row r="225" spans="1:4">
      <c r="A225">
        <f t="shared" si="14"/>
        <v>15.583333333333334</v>
      </c>
      <c r="B225">
        <f t="shared" si="16"/>
        <v>935</v>
      </c>
      <c r="C225">
        <f t="shared" si="17"/>
        <v>2.740665108336944E-9</v>
      </c>
      <c r="D225">
        <f t="shared" si="15"/>
        <v>2.7406651083369442</v>
      </c>
    </row>
    <row r="226" spans="1:4">
      <c r="A226">
        <f t="shared" si="14"/>
        <v>15.666666666666666</v>
      </c>
      <c r="B226">
        <f t="shared" si="16"/>
        <v>940</v>
      </c>
      <c r="C226">
        <f t="shared" si="17"/>
        <v>2.6882625040697244E-9</v>
      </c>
      <c r="D226">
        <f t="shared" si="15"/>
        <v>2.6882625040697246</v>
      </c>
    </row>
    <row r="227" spans="1:4">
      <c r="A227">
        <f t="shared" si="14"/>
        <v>15.75</v>
      </c>
      <c r="B227">
        <f t="shared" si="16"/>
        <v>945</v>
      </c>
      <c r="C227">
        <f t="shared" si="17"/>
        <v>2.6368618583875342E-9</v>
      </c>
      <c r="D227">
        <f t="shared" si="15"/>
        <v>2.6368618583875341</v>
      </c>
    </row>
    <row r="228" spans="1:4">
      <c r="A228">
        <f t="shared" si="14"/>
        <v>15.833333333333334</v>
      </c>
      <c r="B228">
        <f t="shared" si="16"/>
        <v>950</v>
      </c>
      <c r="C228">
        <f t="shared" si="17"/>
        <v>2.586444013444686E-9</v>
      </c>
      <c r="D228">
        <f t="shared" si="15"/>
        <v>2.586444013444686</v>
      </c>
    </row>
    <row r="229" spans="1:4">
      <c r="A229">
        <f t="shared" si="14"/>
        <v>15.916666666666666</v>
      </c>
      <c r="B229">
        <f t="shared" si="16"/>
        <v>955</v>
      </c>
      <c r="C229">
        <f t="shared" si="17"/>
        <v>2.5369901777011049E-9</v>
      </c>
      <c r="D229">
        <f t="shared" si="15"/>
        <v>2.5369901777011048</v>
      </c>
    </row>
    <row r="230" spans="1:4">
      <c r="A230">
        <f t="shared" si="14"/>
        <v>16</v>
      </c>
      <c r="B230">
        <f t="shared" si="16"/>
        <v>960</v>
      </c>
      <c r="C230">
        <f t="shared" si="17"/>
        <v>2.4884819189184166E-9</v>
      </c>
      <c r="D230">
        <f t="shared" si="15"/>
        <v>2.4884819189184166</v>
      </c>
    </row>
    <row r="231" spans="1:4">
      <c r="A231">
        <f t="shared" ref="A231:A294" si="18">B231/60</f>
        <v>16.083333333333332</v>
      </c>
      <c r="B231">
        <f t="shared" si="16"/>
        <v>965</v>
      </c>
      <c r="C231">
        <f t="shared" si="17"/>
        <v>2.4409011572899585E-9</v>
      </c>
      <c r="D231">
        <f t="shared" ref="D231:D294" si="19">C231*10^9</f>
        <v>2.4409011572899586</v>
      </c>
    </row>
    <row r="232" spans="1:4">
      <c r="A232">
        <f t="shared" si="18"/>
        <v>16.166666666666668</v>
      </c>
      <c r="B232">
        <f t="shared" si="16"/>
        <v>970</v>
      </c>
      <c r="C232">
        <f t="shared" si="17"/>
        <v>2.3942301587021451E-9</v>
      </c>
      <c r="D232">
        <f t="shared" si="19"/>
        <v>2.3942301587021451</v>
      </c>
    </row>
    <row r="233" spans="1:4">
      <c r="A233">
        <f t="shared" si="18"/>
        <v>16.25</v>
      </c>
      <c r="B233">
        <f t="shared" si="16"/>
        <v>975</v>
      </c>
      <c r="C233">
        <f t="shared" si="17"/>
        <v>2.3484515281246787E-9</v>
      </c>
      <c r="D233">
        <f t="shared" si="19"/>
        <v>2.3484515281246785</v>
      </c>
    </row>
    <row r="234" spans="1:4">
      <c r="A234">
        <f t="shared" si="18"/>
        <v>16.333333333333332</v>
      </c>
      <c r="B234">
        <f t="shared" ref="B234:B297" si="20">B233+$J$31/372</f>
        <v>980</v>
      </c>
      <c r="C234">
        <f t="shared" si="17"/>
        <v>2.3035482031271416E-9</v>
      </c>
      <c r="D234">
        <f t="shared" si="19"/>
        <v>2.3035482031271415</v>
      </c>
    </row>
    <row r="235" spans="1:4">
      <c r="A235">
        <f t="shared" si="18"/>
        <v>16.416666666666668</v>
      </c>
      <c r="B235">
        <f t="shared" si="20"/>
        <v>985</v>
      </c>
      <c r="C235">
        <f t="shared" si="17"/>
        <v>2.2595034475195572E-9</v>
      </c>
      <c r="D235">
        <f t="shared" si="19"/>
        <v>2.2595034475195575</v>
      </c>
    </row>
    <row r="236" spans="1:4">
      <c r="A236">
        <f t="shared" si="18"/>
        <v>16.5</v>
      </c>
      <c r="B236">
        <f t="shared" si="20"/>
        <v>990</v>
      </c>
      <c r="C236">
        <f t="shared" si="17"/>
        <v>2.2163008451145395E-9</v>
      </c>
      <c r="D236">
        <f t="shared" si="19"/>
        <v>2.2163008451145396</v>
      </c>
    </row>
    <row r="237" spans="1:4">
      <c r="A237">
        <f t="shared" si="18"/>
        <v>16.583333333333332</v>
      </c>
      <c r="B237">
        <f t="shared" si="20"/>
        <v>995</v>
      </c>
      <c r="C237">
        <f t="shared" si="17"/>
        <v>2.1739242936087212E-9</v>
      </c>
      <c r="D237">
        <f t="shared" si="19"/>
        <v>2.1739242936087213</v>
      </c>
    </row>
    <row r="238" spans="1:4">
      <c r="A238">
        <f t="shared" si="18"/>
        <v>16.666666666666668</v>
      </c>
      <c r="B238">
        <f t="shared" si="20"/>
        <v>1000</v>
      </c>
      <c r="C238">
        <f t="shared" si="17"/>
        <v>2.1323579985811615E-9</v>
      </c>
      <c r="D238">
        <f t="shared" si="19"/>
        <v>2.1323579985811616</v>
      </c>
    </row>
    <row r="239" spans="1:4">
      <c r="A239">
        <f t="shared" si="18"/>
        <v>16.75</v>
      </c>
      <c r="B239">
        <f t="shared" si="20"/>
        <v>1005</v>
      </c>
      <c r="C239">
        <f t="shared" si="17"/>
        <v>2.0915864676065169E-9</v>
      </c>
      <c r="D239">
        <f t="shared" si="19"/>
        <v>2.091586467606517</v>
      </c>
    </row>
    <row r="240" spans="1:4">
      <c r="A240">
        <f t="shared" si="18"/>
        <v>16.833333333333332</v>
      </c>
      <c r="B240">
        <f t="shared" si="20"/>
        <v>1010</v>
      </c>
      <c r="C240">
        <f t="shared" si="17"/>
        <v>2.0515945044807618E-9</v>
      </c>
      <c r="D240">
        <f t="shared" si="19"/>
        <v>2.0515945044807617</v>
      </c>
    </row>
    <row r="241" spans="1:4">
      <c r="A241">
        <f t="shared" si="18"/>
        <v>16.916666666666668</v>
      </c>
      <c r="B241">
        <f t="shared" si="20"/>
        <v>1015</v>
      </c>
      <c r="C241">
        <f t="shared" si="17"/>
        <v>2.0123672035573209E-9</v>
      </c>
      <c r="D241">
        <f t="shared" si="19"/>
        <v>2.012367203557321</v>
      </c>
    </row>
    <row r="242" spans="1:4">
      <c r="A242">
        <f t="shared" si="18"/>
        <v>17</v>
      </c>
      <c r="B242" s="16">
        <f t="shared" si="20"/>
        <v>1020</v>
      </c>
      <c r="C242">
        <f>$E$36*EXP(-$E$32*(B242-720))+(1/$E$32)*($E$33+$E$34*((B242-720)-1/$E$32))</f>
        <v>1.9738899441914973E-9</v>
      </c>
      <c r="D242">
        <f t="shared" si="19"/>
        <v>1.9738899441914972</v>
      </c>
    </row>
    <row r="243" spans="1:4">
      <c r="A243">
        <f t="shared" si="18"/>
        <v>17.083333333333332</v>
      </c>
      <c r="B243">
        <f t="shared" si="20"/>
        <v>1025</v>
      </c>
      <c r="C243">
        <f>$F$36*EXP(-$F$32*(B243-1020))+(1/$F$32)*($F$33+$F$34*((B243-1020)-1/$F$32))</f>
        <v>2.2958276993078244E-9</v>
      </c>
      <c r="D243">
        <f t="shared" si="19"/>
        <v>2.2958276993078242</v>
      </c>
    </row>
    <row r="244" spans="1:4">
      <c r="A244">
        <f t="shared" si="18"/>
        <v>17.166666666666668</v>
      </c>
      <c r="B244">
        <f t="shared" si="20"/>
        <v>1030</v>
      </c>
      <c r="C244">
        <f t="shared" ref="C244:C278" si="21">$F$36*EXP(-$F$32*(B244-1020))+(1/$F$32)*($F$33+$F$34*((B244-1020)-1/$F$32))</f>
        <v>3.3286613397014293E-9</v>
      </c>
      <c r="D244">
        <f t="shared" si="19"/>
        <v>3.3286613397014291</v>
      </c>
    </row>
    <row r="245" spans="1:4">
      <c r="A245">
        <f t="shared" si="18"/>
        <v>17.25</v>
      </c>
      <c r="B245">
        <f t="shared" si="20"/>
        <v>1035</v>
      </c>
      <c r="C245">
        <f t="shared" si="21"/>
        <v>5.0587982539889712E-9</v>
      </c>
      <c r="D245">
        <f t="shared" si="19"/>
        <v>5.0587982539889715</v>
      </c>
    </row>
    <row r="246" spans="1:4">
      <c r="A246">
        <f t="shared" si="18"/>
        <v>17.333333333333332</v>
      </c>
      <c r="B246">
        <f t="shared" si="20"/>
        <v>1040</v>
      </c>
      <c r="C246">
        <f t="shared" si="21"/>
        <v>7.4729057269086434E-9</v>
      </c>
      <c r="D246">
        <f t="shared" si="19"/>
        <v>7.4729057269086434</v>
      </c>
    </row>
    <row r="247" spans="1:4">
      <c r="A247">
        <f t="shared" si="18"/>
        <v>17.416666666666668</v>
      </c>
      <c r="B247">
        <f t="shared" si="20"/>
        <v>1045</v>
      </c>
      <c r="C247">
        <f t="shared" si="21"/>
        <v>1.0557905970005224E-8</v>
      </c>
      <c r="D247">
        <f t="shared" si="19"/>
        <v>10.557905970005224</v>
      </c>
    </row>
    <row r="248" spans="1:4">
      <c r="A248">
        <f t="shared" si="18"/>
        <v>17.5</v>
      </c>
      <c r="B248">
        <f t="shared" si="20"/>
        <v>1050</v>
      </c>
      <c r="C248">
        <f t="shared" si="21"/>
        <v>1.4300971247326888E-8</v>
      </c>
      <c r="D248">
        <f t="shared" si="19"/>
        <v>14.300971247326888</v>
      </c>
    </row>
    <row r="249" spans="1:4">
      <c r="A249">
        <f t="shared" si="18"/>
        <v>17.583333333333332</v>
      </c>
      <c r="B249">
        <f t="shared" si="20"/>
        <v>1055</v>
      </c>
      <c r="C249">
        <f t="shared" si="21"/>
        <v>1.8689519094323597E-8</v>
      </c>
      <c r="D249">
        <f t="shared" si="19"/>
        <v>18.689519094323597</v>
      </c>
    </row>
    <row r="250" spans="1:4">
      <c r="A250">
        <f t="shared" si="18"/>
        <v>17.666666666666668</v>
      </c>
      <c r="B250">
        <f t="shared" si="20"/>
        <v>1060</v>
      </c>
      <c r="C250">
        <f t="shared" si="21"/>
        <v>2.3711207628158551E-8</v>
      </c>
      <c r="D250">
        <f t="shared" si="19"/>
        <v>23.711207628158551</v>
      </c>
    </row>
    <row r="251" spans="1:4">
      <c r="A251">
        <f t="shared" si="18"/>
        <v>17.75</v>
      </c>
      <c r="B251">
        <f t="shared" si="20"/>
        <v>1065</v>
      </c>
      <c r="C251">
        <f>$F$36*EXP(-$F$32*(B251-1020))+(1/$F$32)*($F$33+$F$34*((B251-1020)-1/$F$32))</f>
        <v>2.935393094769291E-8</v>
      </c>
      <c r="D251">
        <f t="shared" si="19"/>
        <v>29.353930947692909</v>
      </c>
    </row>
    <row r="252" spans="1:4">
      <c r="A252">
        <f t="shared" si="18"/>
        <v>17.833333333333332</v>
      </c>
      <c r="B252">
        <f t="shared" si="20"/>
        <v>1070</v>
      </c>
      <c r="C252">
        <f t="shared" si="21"/>
        <v>3.560581462141984E-8</v>
      </c>
      <c r="D252">
        <f t="shared" si="19"/>
        <v>35.605814621419839</v>
      </c>
    </row>
    <row r="253" spans="1:4">
      <c r="A253">
        <f t="shared" si="18"/>
        <v>17.916666666666668</v>
      </c>
      <c r="B253">
        <f t="shared" si="20"/>
        <v>1075</v>
      </c>
      <c r="C253">
        <f t="shared" si="21"/>
        <v>4.2455211261674805E-8</v>
      </c>
      <c r="D253">
        <f t="shared" si="19"/>
        <v>42.455211261674805</v>
      </c>
    </row>
    <row r="254" spans="1:4">
      <c r="A254">
        <f t="shared" si="18"/>
        <v>18</v>
      </c>
      <c r="B254">
        <f t="shared" si="20"/>
        <v>1080</v>
      </c>
      <c r="C254">
        <f t="shared" si="21"/>
        <v>4.9890696183466134E-8</v>
      </c>
      <c r="D254">
        <f t="shared" si="19"/>
        <v>49.890696183466133</v>
      </c>
    </row>
    <row r="255" spans="1:4">
      <c r="A255">
        <f t="shared" si="18"/>
        <v>18.083333333333332</v>
      </c>
      <c r="B255">
        <f t="shared" si="20"/>
        <v>1085</v>
      </c>
      <c r="C255">
        <f t="shared" si="21"/>
        <v>5.7901063146312713E-8</v>
      </c>
      <c r="D255">
        <f t="shared" si="19"/>
        <v>57.901063146312715</v>
      </c>
    </row>
    <row r="256" spans="1:4">
      <c r="A256">
        <f t="shared" si="18"/>
        <v>18.166666666666668</v>
      </c>
      <c r="B256">
        <f t="shared" si="20"/>
        <v>1090</v>
      </c>
      <c r="C256">
        <f t="shared" si="21"/>
        <v>6.6475320177497409E-8</v>
      </c>
      <c r="D256">
        <f t="shared" si="19"/>
        <v>66.475320177497409</v>
      </c>
    </row>
    <row r="257" spans="1:4">
      <c r="A257">
        <f t="shared" si="18"/>
        <v>18.25</v>
      </c>
      <c r="B257">
        <f t="shared" si="20"/>
        <v>1095</v>
      </c>
      <c r="C257">
        <f t="shared" si="21"/>
        <v>7.5602685475182374E-8</v>
      </c>
      <c r="D257">
        <f t="shared" si="19"/>
        <v>75.602685475182369</v>
      </c>
    </row>
    <row r="258" spans="1:4">
      <c r="A258">
        <f t="shared" si="18"/>
        <v>18.333333333333332</v>
      </c>
      <c r="B258">
        <f t="shared" si="20"/>
        <v>1100</v>
      </c>
      <c r="C258">
        <f t="shared" si="21"/>
        <v>8.5272583389859217E-8</v>
      </c>
      <c r="D258">
        <f t="shared" si="19"/>
        <v>85.272583389859221</v>
      </c>
    </row>
    <row r="259" spans="1:4">
      <c r="A259">
        <f t="shared" si="18"/>
        <v>18.416666666666668</v>
      </c>
      <c r="B259">
        <f t="shared" si="20"/>
        <v>1105</v>
      </c>
      <c r="C259">
        <f t="shared" si="21"/>
        <v>9.5474640482633752E-8</v>
      </c>
      <c r="D259">
        <f t="shared" si="19"/>
        <v>95.47464048263376</v>
      </c>
    </row>
    <row r="260" spans="1:4">
      <c r="A260">
        <f t="shared" si="18"/>
        <v>18.5</v>
      </c>
      <c r="B260">
        <f t="shared" si="20"/>
        <v>1110</v>
      </c>
      <c r="C260">
        <f t="shared" si="21"/>
        <v>1.0619868165887952E-7</v>
      </c>
      <c r="D260">
        <f t="shared" si="19"/>
        <v>106.19868165887952</v>
      </c>
    </row>
    <row r="261" spans="1:4">
      <c r="A261">
        <f t="shared" si="18"/>
        <v>18.583333333333332</v>
      </c>
      <c r="B261">
        <f t="shared" si="20"/>
        <v>1115</v>
      </c>
      <c r="C261">
        <f t="shared" si="21"/>
        <v>1.1743472637581635E-7</v>
      </c>
      <c r="D261">
        <f t="shared" si="19"/>
        <v>117.43472637581635</v>
      </c>
    </row>
    <row r="262" spans="1:4">
      <c r="A262">
        <f t="shared" si="18"/>
        <v>18.666666666666668</v>
      </c>
      <c r="B262">
        <f t="shared" si="20"/>
        <v>1120</v>
      </c>
      <c r="C262">
        <f t="shared" si="21"/>
        <v>1.2917298492260185E-7</v>
      </c>
      <c r="D262">
        <f t="shared" si="19"/>
        <v>129.17298492260184</v>
      </c>
    </row>
    <row r="263" spans="1:4">
      <c r="A263">
        <f t="shared" si="18"/>
        <v>18.75</v>
      </c>
      <c r="B263">
        <f t="shared" si="20"/>
        <v>1125</v>
      </c>
      <c r="C263">
        <f t="shared" si="21"/>
        <v>1.4140385477154922E-7</v>
      </c>
      <c r="D263">
        <f t="shared" si="19"/>
        <v>141.40385477154922</v>
      </c>
    </row>
    <row r="264" spans="1:4">
      <c r="A264">
        <f t="shared" si="18"/>
        <v>18.833333333333332</v>
      </c>
      <c r="B264">
        <f t="shared" si="20"/>
        <v>1130</v>
      </c>
      <c r="C264">
        <f t="shared" si="21"/>
        <v>1.5411791699911064E-7</v>
      </c>
      <c r="D264">
        <f t="shared" si="19"/>
        <v>154.11791699911063</v>
      </c>
    </row>
    <row r="265" spans="1:4">
      <c r="A265">
        <f t="shared" si="18"/>
        <v>18.916666666666668</v>
      </c>
      <c r="B265">
        <f t="shared" si="20"/>
        <v>1135</v>
      </c>
      <c r="C265">
        <f t="shared" si="21"/>
        <v>1.6730593277529454E-7</v>
      </c>
      <c r="D265">
        <f t="shared" si="19"/>
        <v>167.30593277529454</v>
      </c>
    </row>
    <row r="266" spans="1:4">
      <c r="A266">
        <f t="shared" si="18"/>
        <v>19</v>
      </c>
      <c r="B266">
        <f t="shared" si="20"/>
        <v>1140</v>
      </c>
      <c r="C266">
        <f t="shared" si="21"/>
        <v>1.8095883992020338E-7</v>
      </c>
      <c r="D266">
        <f t="shared" si="19"/>
        <v>180.95883992020339</v>
      </c>
    </row>
    <row r="267" spans="1:4">
      <c r="A267">
        <f t="shared" si="18"/>
        <v>19.083333333333332</v>
      </c>
      <c r="B267">
        <f t="shared" si="20"/>
        <v>1145</v>
      </c>
      <c r="C267">
        <f t="shared" si="21"/>
        <v>1.9506774952641557E-7</v>
      </c>
      <c r="D267">
        <f t="shared" si="19"/>
        <v>195.06774952641558</v>
      </c>
    </row>
    <row r="268" spans="1:4">
      <c r="A268">
        <f t="shared" si="18"/>
        <v>19.166666666666668</v>
      </c>
      <c r="B268">
        <f t="shared" si="20"/>
        <v>1150</v>
      </c>
      <c r="C268">
        <f t="shared" si="21"/>
        <v>2.0962394264594553E-7</v>
      </c>
      <c r="D268">
        <f t="shared" si="19"/>
        <v>209.62394264594553</v>
      </c>
    </row>
    <row r="269" spans="1:4">
      <c r="A269">
        <f t="shared" si="18"/>
        <v>19.25</v>
      </c>
      <c r="B269">
        <f t="shared" si="20"/>
        <v>1155</v>
      </c>
      <c r="C269">
        <f t="shared" si="21"/>
        <v>2.2461886704055284E-7</v>
      </c>
      <c r="D269">
        <f t="shared" si="19"/>
        <v>224.61886704055283</v>
      </c>
    </row>
    <row r="270" spans="1:4">
      <c r="A270">
        <f t="shared" si="18"/>
        <v>19.333333333333332</v>
      </c>
      <c r="B270">
        <f t="shared" si="20"/>
        <v>1160</v>
      </c>
      <c r="C270">
        <f t="shared" si="21"/>
        <v>2.4004413399418558E-7</v>
      </c>
      <c r="D270">
        <f t="shared" si="19"/>
        <v>240.04413399418559</v>
      </c>
    </row>
    <row r="271" spans="1:4">
      <c r="A271">
        <f t="shared" si="18"/>
        <v>19.416666666666668</v>
      </c>
      <c r="B271">
        <f t="shared" si="20"/>
        <v>1165</v>
      </c>
      <c r="C271">
        <f t="shared" si="21"/>
        <v>2.5589151518637138E-7</v>
      </c>
      <c r="D271">
        <f t="shared" si="19"/>
        <v>255.89151518637138</v>
      </c>
    </row>
    <row r="272" spans="1:4">
      <c r="A272">
        <f t="shared" si="18"/>
        <v>19.5</v>
      </c>
      <c r="B272">
        <f t="shared" si="20"/>
        <v>1170</v>
      </c>
      <c r="C272">
        <f t="shared" si="21"/>
        <v>2.7215293962538907E-7</v>
      </c>
      <c r="D272">
        <f t="shared" si="19"/>
        <v>272.15293962538908</v>
      </c>
    </row>
    <row r="273" spans="1:4">
      <c r="A273">
        <f t="shared" si="18"/>
        <v>19.583333333333332</v>
      </c>
      <c r="B273">
        <f t="shared" si="20"/>
        <v>1175</v>
      </c>
      <c r="C273">
        <f t="shared" si="21"/>
        <v>2.8882049064008172E-7</v>
      </c>
      <c r="D273">
        <f t="shared" si="19"/>
        <v>288.82049064008174</v>
      </c>
    </row>
    <row r="274" spans="1:4">
      <c r="A274">
        <f t="shared" si="18"/>
        <v>19.666666666666668</v>
      </c>
      <c r="B274">
        <f t="shared" si="20"/>
        <v>1180</v>
      </c>
      <c r="C274">
        <f t="shared" si="21"/>
        <v>3.0588640292918701E-7</v>
      </c>
      <c r="D274">
        <f t="shared" si="19"/>
        <v>305.886402929187</v>
      </c>
    </row>
    <row r="275" spans="1:4">
      <c r="A275">
        <f t="shared" si="18"/>
        <v>19.75</v>
      </c>
      <c r="B275">
        <f t="shared" si="20"/>
        <v>1185</v>
      </c>
      <c r="C275">
        <f t="shared" si="21"/>
        <v>3.2334305966708245E-7</v>
      </c>
      <c r="D275">
        <f t="shared" si="19"/>
        <v>323.34305966708246</v>
      </c>
    </row>
    <row r="276" spans="1:4">
      <c r="A276">
        <f t="shared" si="18"/>
        <v>19.833333333333332</v>
      </c>
      <c r="B276">
        <f t="shared" si="20"/>
        <v>1190</v>
      </c>
      <c r="C276">
        <f t="shared" si="21"/>
        <v>3.4118298966487431E-7</v>
      </c>
      <c r="D276">
        <f t="shared" si="19"/>
        <v>341.1829896648743</v>
      </c>
    </row>
    <row r="277" spans="1:4">
      <c r="A277">
        <f t="shared" si="18"/>
        <v>19.916666666666668</v>
      </c>
      <c r="B277">
        <f t="shared" si="20"/>
        <v>1195</v>
      </c>
      <c r="C277">
        <f t="shared" si="21"/>
        <v>3.5939886458576459E-7</v>
      </c>
      <c r="D277">
        <f t="shared" si="19"/>
        <v>359.39886458576461</v>
      </c>
    </row>
    <row r="278" spans="1:4">
      <c r="A278">
        <f t="shared" si="18"/>
        <v>20</v>
      </c>
      <c r="B278" s="16">
        <f t="shared" si="20"/>
        <v>1200</v>
      </c>
      <c r="C278">
        <f t="shared" si="21"/>
        <v>3.7798349621366203E-7</v>
      </c>
      <c r="D278">
        <f t="shared" si="19"/>
        <v>377.98349621366202</v>
      </c>
    </row>
    <row r="279" spans="1:4">
      <c r="A279">
        <f t="shared" si="18"/>
        <v>20.083333333333332</v>
      </c>
      <c r="B279">
        <f t="shared" si="20"/>
        <v>1205</v>
      </c>
      <c r="C279">
        <f>$G$36*EXP(-$G$32*(B279-1200))+(1/$G$32)*($G$33+$G$34*((B279-1200)-1/$G$32))</f>
        <v>3.9657015446000336E-7</v>
      </c>
      <c r="D279">
        <f t="shared" si="19"/>
        <v>396.57015446000338</v>
      </c>
    </row>
    <row r="280" spans="1:4">
      <c r="A280">
        <f t="shared" si="18"/>
        <v>20.166666666666668</v>
      </c>
      <c r="B280">
        <f t="shared" si="20"/>
        <v>1210</v>
      </c>
      <c r="C280">
        <f t="shared" ref="C280:C314" si="22">$G$36*EXP(-$G$32*(B280-1200))+(1/$G$32)*($G$33+$G$34*((B280-1200)-1/$G$32))</f>
        <v>4.1480142842616761E-7</v>
      </c>
      <c r="D280">
        <f t="shared" si="19"/>
        <v>414.8014284261676</v>
      </c>
    </row>
    <row r="281" spans="1:4">
      <c r="A281">
        <f t="shared" si="18"/>
        <v>20.25</v>
      </c>
      <c r="B281">
        <f t="shared" si="20"/>
        <v>1215</v>
      </c>
      <c r="C281">
        <f t="shared" si="22"/>
        <v>4.3268411320059506E-7</v>
      </c>
      <c r="D281">
        <f t="shared" si="19"/>
        <v>432.68411320059505</v>
      </c>
    </row>
    <row r="282" spans="1:4">
      <c r="A282">
        <f t="shared" si="18"/>
        <v>20.333333333333332</v>
      </c>
      <c r="B282">
        <f t="shared" si="20"/>
        <v>1220</v>
      </c>
      <c r="C282">
        <f t="shared" si="22"/>
        <v>4.5022487394693928E-7</v>
      </c>
      <c r="D282">
        <f t="shared" si="19"/>
        <v>450.22487394693928</v>
      </c>
    </row>
    <row r="283" spans="1:4">
      <c r="A283">
        <f t="shared" si="18"/>
        <v>20.416666666666668</v>
      </c>
      <c r="B283">
        <f t="shared" si="20"/>
        <v>1225</v>
      </c>
      <c r="C283">
        <f t="shared" si="22"/>
        <v>4.6743024838828022E-7</v>
      </c>
      <c r="D283">
        <f t="shared" si="19"/>
        <v>467.43024838828023</v>
      </c>
    </row>
    <row r="284" spans="1:4">
      <c r="A284">
        <f t="shared" si="18"/>
        <v>20.5</v>
      </c>
      <c r="B284">
        <f t="shared" si="20"/>
        <v>1230</v>
      </c>
      <c r="C284">
        <f t="shared" si="22"/>
        <v>4.843066492438386E-7</v>
      </c>
      <c r="D284">
        <f t="shared" si="19"/>
        <v>484.30664924383859</v>
      </c>
    </row>
    <row r="285" spans="1:4">
      <c r="A285">
        <f t="shared" si="18"/>
        <v>20.583333333333332</v>
      </c>
      <c r="B285">
        <f t="shared" si="20"/>
        <v>1235</v>
      </c>
      <c r="C285">
        <f t="shared" si="22"/>
        <v>5.0086036661909908E-7</v>
      </c>
      <c r="D285">
        <f t="shared" si="19"/>
        <v>500.86036661909907</v>
      </c>
    </row>
    <row r="286" spans="1:4">
      <c r="A286">
        <f t="shared" si="18"/>
        <v>20.666666666666668</v>
      </c>
      <c r="B286">
        <f t="shared" si="20"/>
        <v>1240</v>
      </c>
      <c r="C286">
        <f t="shared" si="22"/>
        <v>5.1709757035023422E-7</v>
      </c>
      <c r="D286">
        <f t="shared" si="19"/>
        <v>517.09757035023426</v>
      </c>
    </row>
    <row r="287" spans="1:4">
      <c r="A287">
        <f t="shared" si="18"/>
        <v>20.75</v>
      </c>
      <c r="B287">
        <f t="shared" si="20"/>
        <v>1245</v>
      </c>
      <c r="C287">
        <f t="shared" si="22"/>
        <v>5.3302431230370061E-7</v>
      </c>
      <c r="D287">
        <f t="shared" si="19"/>
        <v>533.02431230370064</v>
      </c>
    </row>
    <row r="288" spans="1:4">
      <c r="A288">
        <f t="shared" si="18"/>
        <v>20.833333333333332</v>
      </c>
      <c r="B288">
        <f t="shared" si="20"/>
        <v>1250</v>
      </c>
      <c r="C288">
        <f t="shared" si="22"/>
        <v>5.4864652863186724E-7</v>
      </c>
      <c r="D288">
        <f t="shared" si="19"/>
        <v>548.64652863186723</v>
      </c>
    </row>
    <row r="289" spans="1:4">
      <c r="A289">
        <f t="shared" si="18"/>
        <v>20.916666666666668</v>
      </c>
      <c r="B289">
        <f t="shared" si="20"/>
        <v>1255</v>
      </c>
      <c r="C289">
        <f t="shared" si="22"/>
        <v>5.6397004198551445E-7</v>
      </c>
      <c r="D289">
        <f t="shared" si="19"/>
        <v>563.9700419855144</v>
      </c>
    </row>
    <row r="290" spans="1:4">
      <c r="A290">
        <f t="shared" si="18"/>
        <v>21</v>
      </c>
      <c r="B290">
        <f t="shared" si="20"/>
        <v>1260</v>
      </c>
      <c r="C290">
        <f t="shared" si="22"/>
        <v>5.7900056368402952E-7</v>
      </c>
      <c r="D290">
        <f t="shared" si="19"/>
        <v>579.00056368402954</v>
      </c>
    </row>
    <row r="291" spans="1:4">
      <c r="A291">
        <f t="shared" si="18"/>
        <v>21.083333333333332</v>
      </c>
      <c r="B291">
        <f t="shared" si="20"/>
        <v>1265</v>
      </c>
      <c r="C291">
        <f t="shared" si="22"/>
        <v>5.937436958441069E-7</v>
      </c>
      <c r="D291">
        <f t="shared" si="19"/>
        <v>593.74369584410692</v>
      </c>
    </row>
    <row r="292" spans="1:4">
      <c r="A292">
        <f t="shared" si="18"/>
        <v>21.166666666666668</v>
      </c>
      <c r="B292">
        <f t="shared" si="20"/>
        <v>1270</v>
      </c>
      <c r="C292">
        <f t="shared" si="22"/>
        <v>6.0820493346774722E-7</v>
      </c>
      <c r="D292">
        <f t="shared" si="19"/>
        <v>608.2049334677472</v>
      </c>
    </row>
    <row r="293" spans="1:4">
      <c r="A293">
        <f t="shared" si="18"/>
        <v>21.25</v>
      </c>
      <c r="B293">
        <f t="shared" si="20"/>
        <v>1275</v>
      </c>
      <c r="C293">
        <f t="shared" si="22"/>
        <v>6.2238966649033261E-7</v>
      </c>
      <c r="D293">
        <f t="shared" si="19"/>
        <v>622.38966649033262</v>
      </c>
    </row>
    <row r="294" spans="1:4">
      <c r="A294">
        <f t="shared" si="18"/>
        <v>21.333333333333332</v>
      </c>
      <c r="B294">
        <f t="shared" si="20"/>
        <v>1280</v>
      </c>
      <c r="C294">
        <f t="shared" si="22"/>
        <v>6.3630318178954223E-7</v>
      </c>
      <c r="D294">
        <f t="shared" si="19"/>
        <v>636.30318178954224</v>
      </c>
    </row>
    <row r="295" spans="1:4">
      <c r="A295">
        <f t="shared" ref="A295:A358" si="23">B295/60</f>
        <v>21.416666666666668</v>
      </c>
      <c r="B295">
        <f t="shared" si="20"/>
        <v>1285</v>
      </c>
      <c r="C295">
        <f t="shared" si="22"/>
        <v>6.4995066515585618E-7</v>
      </c>
      <c r="D295">
        <f t="shared" ref="D295:D358" si="24">C295*10^9</f>
        <v>649.9506651558562</v>
      </c>
    </row>
    <row r="296" spans="1:4">
      <c r="A296">
        <f t="shared" si="23"/>
        <v>21.5</v>
      </c>
      <c r="B296">
        <f t="shared" si="20"/>
        <v>1290</v>
      </c>
      <c r="C296">
        <f t="shared" si="22"/>
        <v>6.6333720322538332E-7</v>
      </c>
      <c r="D296">
        <f t="shared" si="24"/>
        <v>663.33720322538329</v>
      </c>
    </row>
    <row r="297" spans="1:4">
      <c r="A297">
        <f t="shared" si="23"/>
        <v>21.583333333333332</v>
      </c>
      <c r="B297">
        <f t="shared" si="20"/>
        <v>1295</v>
      </c>
      <c r="C297">
        <f t="shared" si="22"/>
        <v>6.7646778537573167E-7</v>
      </c>
      <c r="D297">
        <f t="shared" si="24"/>
        <v>676.46778537573164</v>
      </c>
    </row>
    <row r="298" spans="1:4">
      <c r="A298">
        <f t="shared" si="23"/>
        <v>21.666666666666668</v>
      </c>
      <c r="B298">
        <f t="shared" ref="B298:B361" si="25">B297+$J$31/372</f>
        <v>1300</v>
      </c>
      <c r="C298">
        <f t="shared" si="22"/>
        <v>6.8934730558563009E-7</v>
      </c>
      <c r="D298">
        <f t="shared" si="24"/>
        <v>689.34730558563012</v>
      </c>
    </row>
    <row r="299" spans="1:4">
      <c r="A299">
        <f t="shared" si="23"/>
        <v>21.75</v>
      </c>
      <c r="B299">
        <f t="shared" si="25"/>
        <v>1305</v>
      </c>
      <c r="C299">
        <f t="shared" si="22"/>
        <v>7.0198056425899189E-7</v>
      </c>
      <c r="D299">
        <f t="shared" si="24"/>
        <v>701.98056425899188</v>
      </c>
    </row>
    <row r="300" spans="1:4">
      <c r="A300">
        <f t="shared" si="23"/>
        <v>21.833333333333332</v>
      </c>
      <c r="B300">
        <f t="shared" si="25"/>
        <v>1310</v>
      </c>
      <c r="C300">
        <f t="shared" si="22"/>
        <v>7.143722700141034E-7</v>
      </c>
      <c r="D300">
        <f t="shared" si="24"/>
        <v>714.37227001410338</v>
      </c>
    </row>
    <row r="301" spans="1:4">
      <c r="A301">
        <f t="shared" si="23"/>
        <v>21.916666666666668</v>
      </c>
      <c r="B301">
        <f t="shared" si="25"/>
        <v>1315</v>
      </c>
      <c r="C301">
        <f t="shared" si="22"/>
        <v>7.2652704143860096E-7</v>
      </c>
      <c r="D301">
        <f t="shared" si="24"/>
        <v>726.52704143860092</v>
      </c>
    </row>
    <row r="302" spans="1:4">
      <c r="A302">
        <f t="shared" si="23"/>
        <v>22</v>
      </c>
      <c r="B302">
        <f t="shared" si="25"/>
        <v>1320</v>
      </c>
      <c r="C302">
        <f t="shared" si="22"/>
        <v>7.3844940881089277E-7</v>
      </c>
      <c r="D302">
        <f t="shared" si="24"/>
        <v>738.44940881089281</v>
      </c>
    </row>
    <row r="303" spans="1:4">
      <c r="A303">
        <f t="shared" si="23"/>
        <v>22.083333333333332</v>
      </c>
      <c r="B303">
        <f t="shared" si="25"/>
        <v>1325</v>
      </c>
      <c r="C303">
        <f t="shared" si="22"/>
        <v>7.5014381578866638E-7</v>
      </c>
      <c r="D303">
        <f t="shared" si="24"/>
        <v>750.14381578866642</v>
      </c>
    </row>
    <row r="304" spans="1:4">
      <c r="A304">
        <f t="shared" si="23"/>
        <v>22.166666666666668</v>
      </c>
      <c r="B304">
        <f t="shared" si="25"/>
        <v>1330</v>
      </c>
      <c r="C304">
        <f t="shared" si="22"/>
        <v>7.6161462106511135E-7</v>
      </c>
      <c r="D304">
        <f t="shared" si="24"/>
        <v>761.61462106511135</v>
      </c>
    </row>
    <row r="305" spans="1:4">
      <c r="A305">
        <f t="shared" si="23"/>
        <v>22.25</v>
      </c>
      <c r="B305">
        <f t="shared" si="25"/>
        <v>1335</v>
      </c>
      <c r="C305">
        <f t="shared" si="22"/>
        <v>7.7286609999347425E-7</v>
      </c>
      <c r="D305">
        <f t="shared" si="24"/>
        <v>772.86609999347422</v>
      </c>
    </row>
    <row r="306" spans="1:4">
      <c r="A306">
        <f t="shared" si="23"/>
        <v>22.333333333333332</v>
      </c>
      <c r="B306">
        <f t="shared" si="25"/>
        <v>1340</v>
      </c>
      <c r="C306">
        <f t="shared" si="22"/>
        <v>7.8390244618055079E-7</v>
      </c>
      <c r="D306">
        <f t="shared" si="24"/>
        <v>783.90244618055078</v>
      </c>
    </row>
    <row r="307" spans="1:4">
      <c r="A307">
        <f t="shared" si="23"/>
        <v>22.416666666666668</v>
      </c>
      <c r="B307">
        <f t="shared" si="25"/>
        <v>1345</v>
      </c>
      <c r="C307">
        <f t="shared" si="22"/>
        <v>7.9472777304971135E-7</v>
      </c>
      <c r="D307">
        <f t="shared" si="24"/>
        <v>794.72777304971135</v>
      </c>
    </row>
    <row r="308" spans="1:4">
      <c r="A308">
        <f t="shared" si="23"/>
        <v>22.5</v>
      </c>
      <c r="B308">
        <f t="shared" si="25"/>
        <v>1350</v>
      </c>
      <c r="C308">
        <f t="shared" si="22"/>
        <v>8.053461153740393E-7</v>
      </c>
      <c r="D308">
        <f t="shared" si="24"/>
        <v>805.3461153740393</v>
      </c>
    </row>
    <row r="309" spans="1:4">
      <c r="A309">
        <f t="shared" si="23"/>
        <v>22.583333333333332</v>
      </c>
      <c r="B309">
        <f t="shared" si="25"/>
        <v>1355</v>
      </c>
      <c r="C309">
        <f t="shared" si="22"/>
        <v>8.1576143078015582E-7</v>
      </c>
      <c r="D309">
        <f t="shared" si="24"/>
        <v>815.76143078015582</v>
      </c>
    </row>
    <row r="310" spans="1:4">
      <c r="A310">
        <f t="shared" si="23"/>
        <v>22.666666666666668</v>
      </c>
      <c r="B310">
        <f t="shared" si="25"/>
        <v>1360</v>
      </c>
      <c r="C310">
        <f t="shared" si="22"/>
        <v>8.2597760122329045E-7</v>
      </c>
      <c r="D310">
        <f t="shared" si="24"/>
        <v>825.97760122329043</v>
      </c>
    </row>
    <row r="311" spans="1:4">
      <c r="A311">
        <f t="shared" si="23"/>
        <v>22.75</v>
      </c>
      <c r="B311">
        <f t="shared" si="25"/>
        <v>1365</v>
      </c>
      <c r="C311">
        <f t="shared" si="22"/>
        <v>8.3599843443414912E-7</v>
      </c>
      <c r="D311">
        <f t="shared" si="24"/>
        <v>835.99843443414909</v>
      </c>
    </row>
    <row r="312" spans="1:4">
      <c r="A312">
        <f t="shared" si="23"/>
        <v>22.833333333333332</v>
      </c>
      <c r="B312">
        <f t="shared" si="25"/>
        <v>1370</v>
      </c>
      <c r="C312">
        <f t="shared" si="22"/>
        <v>8.4582766533811554E-7</v>
      </c>
      <c r="D312">
        <f t="shared" si="24"/>
        <v>845.82766533811559</v>
      </c>
    </row>
    <row r="313" spans="1:4">
      <c r="A313">
        <f t="shared" si="23"/>
        <v>22.916666666666668</v>
      </c>
      <c r="B313">
        <f t="shared" si="25"/>
        <v>1375</v>
      </c>
      <c r="C313">
        <f t="shared" si="22"/>
        <v>8.5546895744731826E-7</v>
      </c>
      <c r="D313">
        <f t="shared" si="24"/>
        <v>855.4689574473183</v>
      </c>
    </row>
    <row r="314" spans="1:4">
      <c r="A314">
        <f t="shared" si="23"/>
        <v>23</v>
      </c>
      <c r="B314" s="16">
        <f t="shared" si="25"/>
        <v>1380</v>
      </c>
      <c r="C314">
        <f t="shared" si="22"/>
        <v>8.6492590422608042E-7</v>
      </c>
      <c r="D314">
        <f t="shared" si="24"/>
        <v>864.92590422608043</v>
      </c>
    </row>
    <row r="315" spans="1:4">
      <c r="A315">
        <f t="shared" si="23"/>
        <v>23.083333333333332</v>
      </c>
      <c r="B315">
        <f t="shared" si="25"/>
        <v>1385</v>
      </c>
      <c r="C315">
        <f>$H$36*EXP(-$H$32*(B315-1380))+(1/$H$32)*($H$33+$H$34*((B315-1380)-1/$H$32))</f>
        <v>8.4802849845225229E-7</v>
      </c>
      <c r="D315">
        <f t="shared" si="24"/>
        <v>848.02849845225228</v>
      </c>
    </row>
    <row r="316" spans="1:4">
      <c r="A316">
        <f t="shared" si="23"/>
        <v>23.166666666666668</v>
      </c>
      <c r="B316">
        <f t="shared" si="25"/>
        <v>1390</v>
      </c>
      <c r="C316">
        <f t="shared" ref="C316:C350" si="26">$H$36*EXP(-$H$32*(B316-1380))+(1/$H$32)*($H$33+$H$34*((B316-1380)-1/$H$32))</f>
        <v>8.3073712631820502E-7</v>
      </c>
      <c r="D316">
        <f t="shared" si="24"/>
        <v>830.73712631820501</v>
      </c>
    </row>
    <row r="317" spans="1:4">
      <c r="A317">
        <f t="shared" si="23"/>
        <v>23.25</v>
      </c>
      <c r="B317">
        <f t="shared" si="25"/>
        <v>1395</v>
      </c>
      <c r="C317">
        <f t="shared" si="26"/>
        <v>8.1305932061705664E-7</v>
      </c>
      <c r="D317">
        <f t="shared" si="24"/>
        <v>813.05932061705664</v>
      </c>
    </row>
    <row r="318" spans="1:4">
      <c r="A318">
        <f t="shared" si="23"/>
        <v>23.333333333333332</v>
      </c>
      <c r="B318">
        <f t="shared" si="25"/>
        <v>1400</v>
      </c>
      <c r="C318">
        <f t="shared" si="26"/>
        <v>7.9500247011193336E-7</v>
      </c>
      <c r="D318">
        <f t="shared" si="24"/>
        <v>795.00247011193335</v>
      </c>
    </row>
    <row r="319" spans="1:4">
      <c r="A319">
        <f t="shared" si="23"/>
        <v>23.416666666666668</v>
      </c>
      <c r="B319">
        <f t="shared" si="25"/>
        <v>1405</v>
      </c>
      <c r="C319">
        <f t="shared" si="26"/>
        <v>7.7657382228987799E-7</v>
      </c>
      <c r="D319">
        <f t="shared" si="24"/>
        <v>776.57382228987797</v>
      </c>
    </row>
    <row r="320" spans="1:4">
      <c r="A320">
        <f t="shared" si="23"/>
        <v>23.5</v>
      </c>
      <c r="B320">
        <f t="shared" si="25"/>
        <v>1410</v>
      </c>
      <c r="C320">
        <f t="shared" si="26"/>
        <v>7.5778048606310619E-7</v>
      </c>
      <c r="D320">
        <f t="shared" si="24"/>
        <v>757.7804860631062</v>
      </c>
    </row>
    <row r="321" spans="1:4">
      <c r="A321">
        <f t="shared" si="23"/>
        <v>23.583333333333332</v>
      </c>
      <c r="B321">
        <f t="shared" si="25"/>
        <v>1415</v>
      </c>
      <c r="C321">
        <f t="shared" si="26"/>
        <v>7.3862943441861094E-7</v>
      </c>
      <c r="D321">
        <f t="shared" si="24"/>
        <v>738.62943441861091</v>
      </c>
    </row>
    <row r="322" spans="1:4">
      <c r="A322">
        <f t="shared" si="23"/>
        <v>23.666666666666668</v>
      </c>
      <c r="B322">
        <f t="shared" si="25"/>
        <v>1420</v>
      </c>
      <c r="C322">
        <f t="shared" si="26"/>
        <v>7.191275070171077E-7</v>
      </c>
      <c r="D322">
        <f t="shared" si="24"/>
        <v>719.12750701710775</v>
      </c>
    </row>
    <row r="323" spans="1:4">
      <c r="A323">
        <f t="shared" si="23"/>
        <v>23.75</v>
      </c>
      <c r="B323">
        <f t="shared" si="25"/>
        <v>1425</v>
      </c>
      <c r="C323">
        <f t="shared" si="26"/>
        <v>6.9928141274228487E-7</v>
      </c>
      <c r="D323">
        <f t="shared" si="24"/>
        <v>699.28141274228483</v>
      </c>
    </row>
    <row r="324" spans="1:4">
      <c r="A324">
        <f t="shared" si="23"/>
        <v>23.833333333333332</v>
      </c>
      <c r="B324">
        <f t="shared" si="25"/>
        <v>1430</v>
      </c>
      <c r="C324">
        <f t="shared" si="26"/>
        <v>6.7909773220131339E-7</v>
      </c>
      <c r="D324">
        <f t="shared" si="24"/>
        <v>679.09773220131342</v>
      </c>
    </row>
    <row r="325" spans="1:4">
      <c r="A325">
        <f t="shared" si="23"/>
        <v>23.916666666666668</v>
      </c>
      <c r="B325">
        <f t="shared" si="25"/>
        <v>1435</v>
      </c>
      <c r="C325">
        <f t="shared" si="26"/>
        <v>6.5858292017754373E-7</v>
      </c>
      <c r="D325">
        <f t="shared" si="24"/>
        <v>658.58292017754377</v>
      </c>
    </row>
    <row r="326" spans="1:4">
      <c r="A326">
        <f t="shared" si="23"/>
        <v>24</v>
      </c>
      <c r="B326">
        <f t="shared" si="25"/>
        <v>1440</v>
      </c>
      <c r="C326">
        <f t="shared" si="26"/>
        <v>6.377433080363082E-7</v>
      </c>
      <c r="D326">
        <f t="shared" si="24"/>
        <v>637.74330803630824</v>
      </c>
    </row>
    <row r="327" spans="1:4">
      <c r="A327">
        <f t="shared" si="23"/>
        <v>24.083333333333332</v>
      </c>
      <c r="B327">
        <f t="shared" si="25"/>
        <v>1445</v>
      </c>
      <c r="C327">
        <f t="shared" si="26"/>
        <v>6.1658510608472143E-7</v>
      </c>
      <c r="D327">
        <f t="shared" si="24"/>
        <v>616.58510608472147</v>
      </c>
    </row>
    <row r="328" spans="1:4">
      <c r="A328">
        <f t="shared" si="23"/>
        <v>24.166666666666668</v>
      </c>
      <c r="B328">
        <f t="shared" si="25"/>
        <v>1450</v>
      </c>
      <c r="C328">
        <f t="shared" si="26"/>
        <v>5.9511440588636183E-7</v>
      </c>
      <c r="D328">
        <f t="shared" si="24"/>
        <v>595.11440588636185</v>
      </c>
    </row>
    <row r="329" spans="1:4">
      <c r="A329">
        <f t="shared" si="23"/>
        <v>24.25</v>
      </c>
      <c r="B329">
        <f t="shared" si="25"/>
        <v>1455</v>
      </c>
      <c r="C329">
        <f t="shared" si="26"/>
        <v>5.7333718253169599E-7</v>
      </c>
      <c r="D329">
        <f t="shared" si="24"/>
        <v>573.33718253169604</v>
      </c>
    </row>
    <row r="330" spans="1:4">
      <c r="A330">
        <f t="shared" si="23"/>
        <v>24.333333333333332</v>
      </c>
      <c r="B330">
        <f t="shared" si="25"/>
        <v>1460</v>
      </c>
      <c r="C330">
        <f t="shared" si="26"/>
        <v>5.5125929686508943E-7</v>
      </c>
      <c r="D330">
        <f t="shared" si="24"/>
        <v>551.25929686508948</v>
      </c>
    </row>
    <row r="331" spans="1:4">
      <c r="A331">
        <f t="shared" si="23"/>
        <v>24.416666666666668</v>
      </c>
      <c r="B331">
        <f t="shared" si="25"/>
        <v>1465</v>
      </c>
      <c r="C331">
        <f t="shared" si="26"/>
        <v>5.2888649766923847E-7</v>
      </c>
      <c r="D331">
        <f t="shared" si="24"/>
        <v>528.88649766923845</v>
      </c>
    </row>
    <row r="332" spans="1:4">
      <c r="A332">
        <f t="shared" si="23"/>
        <v>24.5</v>
      </c>
      <c r="B332">
        <f t="shared" si="25"/>
        <v>1470</v>
      </c>
      <c r="C332">
        <f t="shared" si="26"/>
        <v>5.06224423807833E-7</v>
      </c>
      <c r="D332">
        <f t="shared" si="24"/>
        <v>506.22442380783298</v>
      </c>
    </row>
    <row r="333" spans="1:4">
      <c r="A333">
        <f t="shared" si="23"/>
        <v>24.583333333333332</v>
      </c>
      <c r="B333">
        <f t="shared" si="25"/>
        <v>1475</v>
      </c>
      <c r="C333">
        <f t="shared" si="26"/>
        <v>4.8327860632725223E-7</v>
      </c>
      <c r="D333">
        <f t="shared" si="24"/>
        <v>483.27860632725225</v>
      </c>
    </row>
    <row r="334" spans="1:4">
      <c r="A334">
        <f t="shared" si="23"/>
        <v>24.666666666666668</v>
      </c>
      <c r="B334">
        <f t="shared" si="25"/>
        <v>1480</v>
      </c>
      <c r="C334">
        <f t="shared" si="26"/>
        <v>4.6005447051807379E-7</v>
      </c>
      <c r="D334">
        <f t="shared" si="24"/>
        <v>460.0544705180738</v>
      </c>
    </row>
    <row r="335" spans="1:4">
      <c r="A335">
        <f t="shared" si="23"/>
        <v>24.75</v>
      </c>
      <c r="B335">
        <f t="shared" si="25"/>
        <v>1485</v>
      </c>
      <c r="C335">
        <f t="shared" si="26"/>
        <v>4.365573379371669E-7</v>
      </c>
      <c r="D335">
        <f t="shared" si="24"/>
        <v>436.55733793716689</v>
      </c>
    </row>
    <row r="336" spans="1:4">
      <c r="A336">
        <f t="shared" si="23"/>
        <v>24.833333333333332</v>
      </c>
      <c r="B336">
        <f t="shared" si="25"/>
        <v>1490</v>
      </c>
      <c r="C336">
        <f t="shared" si="26"/>
        <v>4.1279242839112249E-7</v>
      </c>
      <c r="D336">
        <f t="shared" si="24"/>
        <v>412.79242839112248</v>
      </c>
    </row>
    <row r="337" spans="1:4">
      <c r="A337">
        <f t="shared" si="23"/>
        <v>24.916666666666668</v>
      </c>
      <c r="B337">
        <f t="shared" si="25"/>
        <v>1495</v>
      </c>
      <c r="C337">
        <f t="shared" si="26"/>
        <v>3.887648618817577E-7</v>
      </c>
      <c r="D337">
        <f t="shared" si="24"/>
        <v>388.76486188175772</v>
      </c>
    </row>
    <row r="338" spans="1:4">
      <c r="A338">
        <f t="shared" si="23"/>
        <v>25</v>
      </c>
      <c r="B338">
        <f t="shared" si="25"/>
        <v>1500</v>
      </c>
      <c r="C338">
        <f t="shared" si="26"/>
        <v>3.6447966051442426E-7</v>
      </c>
      <c r="D338">
        <f t="shared" si="24"/>
        <v>364.47966051442427</v>
      </c>
    </row>
    <row r="339" spans="1:4">
      <c r="A339">
        <f t="shared" si="23"/>
        <v>25.083333333333332</v>
      </c>
      <c r="B339">
        <f t="shared" si="25"/>
        <v>1505</v>
      </c>
      <c r="C339">
        <f t="shared" si="26"/>
        <v>3.399417503698264E-7</v>
      </c>
      <c r="D339">
        <f t="shared" si="24"/>
        <v>339.94175036982642</v>
      </c>
    </row>
    <row r="340" spans="1:4">
      <c r="A340">
        <f t="shared" si="23"/>
        <v>25.166666666666668</v>
      </c>
      <c r="B340">
        <f t="shared" si="25"/>
        <v>1510</v>
      </c>
      <c r="C340">
        <f t="shared" si="26"/>
        <v>3.1515596334005111E-7</v>
      </c>
      <c r="D340">
        <f t="shared" si="24"/>
        <v>315.15596334005113</v>
      </c>
    </row>
    <row r="341" spans="1:4">
      <c r="A341">
        <f t="shared" si="23"/>
        <v>25.25</v>
      </c>
      <c r="B341">
        <f t="shared" si="25"/>
        <v>1515</v>
      </c>
      <c r="C341">
        <f t="shared" si="26"/>
        <v>2.9012703892949152E-7</v>
      </c>
      <c r="D341">
        <f t="shared" si="24"/>
        <v>290.1270389294915</v>
      </c>
    </row>
    <row r="342" spans="1:4">
      <c r="A342">
        <f t="shared" si="23"/>
        <v>25.333333333333332</v>
      </c>
      <c r="B342">
        <f t="shared" si="25"/>
        <v>1520</v>
      </c>
      <c r="C342">
        <f t="shared" si="26"/>
        <v>2.648596260213361E-7</v>
      </c>
      <c r="D342">
        <f t="shared" si="24"/>
        <v>264.85962602133611</v>
      </c>
    </row>
    <row r="343" spans="1:4">
      <c r="A343">
        <f t="shared" si="23"/>
        <v>25.416666666666668</v>
      </c>
      <c r="B343">
        <f t="shared" si="25"/>
        <v>1525</v>
      </c>
      <c r="C343">
        <f t="shared" si="26"/>
        <v>2.3935828461028254E-7</v>
      </c>
      <c r="D343">
        <f t="shared" si="24"/>
        <v>239.35828461028254</v>
      </c>
    </row>
    <row r="344" spans="1:4">
      <c r="A344">
        <f t="shared" si="23"/>
        <v>25.5</v>
      </c>
      <c r="B344">
        <f t="shared" si="25"/>
        <v>1530</v>
      </c>
      <c r="C344">
        <f t="shared" si="26"/>
        <v>2.1362748750212042E-7</v>
      </c>
      <c r="D344">
        <f t="shared" si="24"/>
        <v>213.62748750212043</v>
      </c>
    </row>
    <row r="345" spans="1:4">
      <c r="A345">
        <f t="shared" si="23"/>
        <v>25.583333333333332</v>
      </c>
      <c r="B345">
        <f t="shared" si="25"/>
        <v>1535</v>
      </c>
      <c r="C345">
        <f t="shared" si="26"/>
        <v>1.8767162198081851E-7</v>
      </c>
      <c r="D345">
        <f t="shared" si="24"/>
        <v>187.67162198081851</v>
      </c>
    </row>
    <row r="346" spans="1:4">
      <c r="A346">
        <f t="shared" si="23"/>
        <v>25.666666666666668</v>
      </c>
      <c r="B346">
        <f t="shared" si="25"/>
        <v>1540</v>
      </c>
      <c r="C346">
        <f t="shared" si="26"/>
        <v>1.6149499144373441E-7</v>
      </c>
      <c r="D346">
        <f t="shared" si="24"/>
        <v>161.49499144373442</v>
      </c>
    </row>
    <row r="347" spans="1:4">
      <c r="A347">
        <f t="shared" si="23"/>
        <v>25.75</v>
      </c>
      <c r="B347">
        <f t="shared" si="25"/>
        <v>1545</v>
      </c>
      <c r="C347">
        <f t="shared" si="26"/>
        <v>1.3510181700556174E-7</v>
      </c>
      <c r="D347">
        <f t="shared" si="24"/>
        <v>135.10181700556174</v>
      </c>
    </row>
    <row r="348" spans="1:4">
      <c r="A348">
        <f t="shared" si="23"/>
        <v>25.833333333333332</v>
      </c>
      <c r="B348">
        <f t="shared" si="25"/>
        <v>1550</v>
      </c>
      <c r="C348">
        <f t="shared" si="26"/>
        <v>1.0849623907160585E-7</v>
      </c>
      <c r="D348">
        <f t="shared" si="24"/>
        <v>108.49623907160586</v>
      </c>
    </row>
    <row r="349" spans="1:4">
      <c r="A349">
        <f t="shared" si="23"/>
        <v>25.916666666666668</v>
      </c>
      <c r="B349">
        <f t="shared" si="25"/>
        <v>1555</v>
      </c>
      <c r="C349">
        <f t="shared" si="26"/>
        <v>8.1682318880980035E-8</v>
      </c>
      <c r="D349">
        <f t="shared" si="24"/>
        <v>81.682318880980034</v>
      </c>
    </row>
    <row r="350" spans="1:4">
      <c r="A350">
        <f t="shared" si="23"/>
        <v>26</v>
      </c>
      <c r="B350" s="16">
        <f t="shared" si="25"/>
        <v>1560</v>
      </c>
      <c r="C350">
        <f t="shared" si="26"/>
        <v>5.466404002029457E-8</v>
      </c>
      <c r="D350">
        <f t="shared" si="24"/>
        <v>54.664040020294571</v>
      </c>
    </row>
    <row r="351" spans="1:4">
      <c r="A351">
        <f t="shared" si="23"/>
        <v>26.083333333333332</v>
      </c>
      <c r="B351">
        <f t="shared" si="25"/>
        <v>1565</v>
      </c>
      <c r="C351">
        <f>$I$36*EXP(-$I$32*(B351-1560))+(1/$I$32)*($I$33+$I$34*((B351-1560)-1/$I$32))</f>
        <v>5.361884188641197E-8</v>
      </c>
      <c r="D351">
        <f t="shared" si="24"/>
        <v>53.618841886411971</v>
      </c>
    </row>
    <row r="352" spans="1:4">
      <c r="A352">
        <f t="shared" si="23"/>
        <v>26.166666666666668</v>
      </c>
      <c r="B352">
        <f t="shared" si="25"/>
        <v>1570</v>
      </c>
      <c r="C352">
        <f t="shared" ref="C352:C415" si="27">$I$36*EXP(-$I$32*(B352-1560))+(1/$I$32)*($I$33+$I$34*((B352-1560)-1/$I$32))</f>
        <v>5.2593628355545655E-8</v>
      </c>
      <c r="D352">
        <f t="shared" si="24"/>
        <v>52.593628355545654</v>
      </c>
    </row>
    <row r="353" spans="1:4">
      <c r="A353">
        <f t="shared" si="23"/>
        <v>26.25</v>
      </c>
      <c r="B353">
        <f t="shared" si="25"/>
        <v>1575</v>
      </c>
      <c r="C353">
        <f t="shared" si="27"/>
        <v>5.1588017314156785E-8</v>
      </c>
      <c r="D353">
        <f t="shared" si="24"/>
        <v>51.588017314156787</v>
      </c>
    </row>
    <row r="354" spans="1:4">
      <c r="A354">
        <f t="shared" si="23"/>
        <v>26.333333333333332</v>
      </c>
      <c r="B354">
        <f t="shared" si="25"/>
        <v>1580</v>
      </c>
      <c r="C354">
        <f t="shared" si="27"/>
        <v>5.0601633954869001E-8</v>
      </c>
      <c r="D354">
        <f t="shared" si="24"/>
        <v>50.601633954869001</v>
      </c>
    </row>
    <row r="355" spans="1:4">
      <c r="A355">
        <f t="shared" si="23"/>
        <v>26.416666666666668</v>
      </c>
      <c r="B355">
        <f t="shared" si="25"/>
        <v>1585</v>
      </c>
      <c r="C355">
        <f t="shared" si="27"/>
        <v>4.9634110636771697E-8</v>
      </c>
      <c r="D355">
        <f t="shared" si="24"/>
        <v>49.634110636771695</v>
      </c>
    </row>
    <row r="356" spans="1:4">
      <c r="A356">
        <f t="shared" si="23"/>
        <v>26.5</v>
      </c>
      <c r="B356">
        <f t="shared" si="25"/>
        <v>1590</v>
      </c>
      <c r="C356">
        <f t="shared" si="27"/>
        <v>4.8685086748394323E-8</v>
      </c>
      <c r="D356">
        <f t="shared" si="24"/>
        <v>48.685086748394319</v>
      </c>
    </row>
    <row r="357" spans="1:4">
      <c r="A357">
        <f t="shared" si="23"/>
        <v>26.583333333333332</v>
      </c>
      <c r="B357">
        <f t="shared" si="25"/>
        <v>1595</v>
      </c>
      <c r="C357">
        <f t="shared" si="27"/>
        <v>4.7754208573300743E-8</v>
      </c>
      <c r="D357">
        <f t="shared" si="24"/>
        <v>47.754208573300744</v>
      </c>
    </row>
    <row r="358" spans="1:4">
      <c r="A358">
        <f t="shared" si="23"/>
        <v>26.666666666666668</v>
      </c>
      <c r="B358">
        <f t="shared" si="25"/>
        <v>1600</v>
      </c>
      <c r="C358">
        <f t="shared" si="27"/>
        <v>4.6841129158253409E-8</v>
      </c>
      <c r="D358">
        <f t="shared" si="24"/>
        <v>46.841129158253409</v>
      </c>
    </row>
    <row r="359" spans="1:4">
      <c r="A359">
        <f t="shared" ref="A359:A422" si="28">B359/60</f>
        <v>26.75</v>
      </c>
      <c r="B359">
        <f t="shared" si="25"/>
        <v>1605</v>
      </c>
      <c r="C359">
        <f t="shared" si="27"/>
        <v>4.5945508183898352E-8</v>
      </c>
      <c r="D359">
        <f t="shared" ref="D359:D422" si="29">C359*10^9</f>
        <v>45.945508183898355</v>
      </c>
    </row>
    <row r="360" spans="1:4">
      <c r="A360">
        <f t="shared" si="28"/>
        <v>26.833333333333332</v>
      </c>
      <c r="B360">
        <f t="shared" si="25"/>
        <v>1610</v>
      </c>
      <c r="C360">
        <f t="shared" si="27"/>
        <v>4.5067011837922647E-8</v>
      </c>
      <c r="D360">
        <f t="shared" si="29"/>
        <v>45.067011837922649</v>
      </c>
    </row>
    <row r="361" spans="1:4">
      <c r="A361">
        <f t="shared" si="28"/>
        <v>26.916666666666668</v>
      </c>
      <c r="B361">
        <f t="shared" si="25"/>
        <v>1615</v>
      </c>
      <c r="C361">
        <f t="shared" si="27"/>
        <v>4.4205312690637272E-8</v>
      </c>
      <c r="D361">
        <f t="shared" si="29"/>
        <v>44.205312690637271</v>
      </c>
    </row>
    <row r="362" spans="1:4">
      <c r="A362">
        <f t="shared" si="28"/>
        <v>27</v>
      </c>
      <c r="B362">
        <f t="shared" ref="B362:B425" si="30">B361+$J$31/372</f>
        <v>1620</v>
      </c>
      <c r="C362">
        <f t="shared" si="27"/>
        <v>4.3360089572938735E-8</v>
      </c>
      <c r="D362">
        <f t="shared" si="29"/>
        <v>43.360089572938733</v>
      </c>
    </row>
    <row r="363" spans="1:4">
      <c r="A363">
        <f t="shared" si="28"/>
        <v>27.083333333333332</v>
      </c>
      <c r="B363">
        <f t="shared" si="30"/>
        <v>1625</v>
      </c>
      <c r="C363">
        <f t="shared" si="27"/>
        <v>4.2531027456604258E-8</v>
      </c>
      <c r="D363">
        <f t="shared" si="29"/>
        <v>42.531027456604257</v>
      </c>
    </row>
    <row r="364" spans="1:4">
      <c r="A364">
        <f t="shared" si="28"/>
        <v>27.166666666666668</v>
      </c>
      <c r="B364">
        <f t="shared" si="30"/>
        <v>1630</v>
      </c>
      <c r="C364">
        <f t="shared" si="27"/>
        <v>4.1717817336875665E-8</v>
      </c>
      <c r="D364">
        <f t="shared" si="29"/>
        <v>41.717817336875662</v>
      </c>
    </row>
    <row r="365" spans="1:4">
      <c r="A365">
        <f t="shared" si="28"/>
        <v>27.25</v>
      </c>
      <c r="B365">
        <f t="shared" si="30"/>
        <v>1635</v>
      </c>
      <c r="C365">
        <f t="shared" si="27"/>
        <v>4.0920156117288356E-8</v>
      </c>
      <c r="D365">
        <f t="shared" si="29"/>
        <v>40.920156117288357</v>
      </c>
    </row>
    <row r="366" spans="1:4">
      <c r="A366">
        <f t="shared" si="28"/>
        <v>27.333333333333332</v>
      </c>
      <c r="B366">
        <f t="shared" si="30"/>
        <v>1640</v>
      </c>
      <c r="C366">
        <f t="shared" si="27"/>
        <v>4.01377464967024E-8</v>
      </c>
      <c r="D366">
        <f t="shared" si="29"/>
        <v>40.137746496702398</v>
      </c>
    </row>
    <row r="367" spans="1:4">
      <c r="A367">
        <f t="shared" si="28"/>
        <v>27.416666666666668</v>
      </c>
      <c r="B367">
        <f t="shared" si="30"/>
        <v>1645</v>
      </c>
      <c r="C367">
        <f t="shared" si="27"/>
        <v>3.9370296858493604E-8</v>
      </c>
      <c r="D367">
        <f t="shared" si="29"/>
        <v>39.370296858493603</v>
      </c>
    </row>
    <row r="368" spans="1:4">
      <c r="A368">
        <f t="shared" si="28"/>
        <v>27.5</v>
      </c>
      <c r="B368">
        <f t="shared" si="30"/>
        <v>1650</v>
      </c>
      <c r="C368">
        <f t="shared" si="27"/>
        <v>3.8617521161863349E-8</v>
      </c>
      <c r="D368">
        <f t="shared" si="29"/>
        <v>38.617521161863351</v>
      </c>
    </row>
    <row r="369" spans="1:4">
      <c r="A369">
        <f t="shared" si="28"/>
        <v>27.583333333333332</v>
      </c>
      <c r="B369">
        <f t="shared" si="30"/>
        <v>1655</v>
      </c>
      <c r="C369">
        <f t="shared" si="27"/>
        <v>3.7879138835226567E-8</v>
      </c>
      <c r="D369">
        <f t="shared" si="29"/>
        <v>37.87913883522657</v>
      </c>
    </row>
    <row r="370" spans="1:4">
      <c r="A370">
        <f t="shared" si="28"/>
        <v>27.666666666666668</v>
      </c>
      <c r="B370">
        <f t="shared" si="30"/>
        <v>1660</v>
      </c>
      <c r="C370">
        <f t="shared" si="27"/>
        <v>3.7154874671638216E-8</v>
      </c>
      <c r="D370">
        <f t="shared" si="29"/>
        <v>37.154874671638218</v>
      </c>
    </row>
    <row r="371" spans="1:4">
      <c r="A371">
        <f t="shared" si="28"/>
        <v>27.75</v>
      </c>
      <c r="B371">
        <f t="shared" si="30"/>
        <v>1665</v>
      </c>
      <c r="C371">
        <f t="shared" si="27"/>
        <v>3.6444458726219241E-8</v>
      </c>
      <c r="D371">
        <f t="shared" si="29"/>
        <v>36.444458726219239</v>
      </c>
    </row>
    <row r="372" spans="1:4">
      <c r="A372">
        <f t="shared" si="28"/>
        <v>27.833333333333332</v>
      </c>
      <c r="B372">
        <f t="shared" si="30"/>
        <v>1670</v>
      </c>
      <c r="C372">
        <f t="shared" si="27"/>
        <v>3.5747626215543783E-8</v>
      </c>
      <c r="D372">
        <f t="shared" si="29"/>
        <v>35.747626215543782</v>
      </c>
    </row>
    <row r="373" spans="1:4">
      <c r="A373">
        <f t="shared" si="28"/>
        <v>27.916666666666668</v>
      </c>
      <c r="B373">
        <f t="shared" si="30"/>
        <v>1675</v>
      </c>
      <c r="C373">
        <f t="shared" si="27"/>
        <v>3.5064117418950122E-8</v>
      </c>
      <c r="D373">
        <f t="shared" si="29"/>
        <v>35.064117418950119</v>
      </c>
    </row>
    <row r="374" spans="1:4">
      <c r="A374">
        <f t="shared" si="28"/>
        <v>28</v>
      </c>
      <c r="B374">
        <f t="shared" si="30"/>
        <v>1680</v>
      </c>
      <c r="C374">
        <f t="shared" si="27"/>
        <v>3.4393677581738664E-8</v>
      </c>
      <c r="D374">
        <f t="shared" si="29"/>
        <v>34.393677581738665</v>
      </c>
    </row>
    <row r="375" spans="1:4">
      <c r="A375">
        <f t="shared" si="28"/>
        <v>28.083333333333332</v>
      </c>
      <c r="B375">
        <f t="shared" si="30"/>
        <v>1685</v>
      </c>
      <c r="C375">
        <f t="shared" si="27"/>
        <v>3.3736056820220731E-8</v>
      </c>
      <c r="D375">
        <f t="shared" si="29"/>
        <v>33.736056820220732</v>
      </c>
    </row>
    <row r="376" spans="1:4">
      <c r="A376">
        <f t="shared" si="28"/>
        <v>28.166666666666668</v>
      </c>
      <c r="B376">
        <f t="shared" si="30"/>
        <v>1690</v>
      </c>
      <c r="C376">
        <f t="shared" si="27"/>
        <v>3.3091010028582913E-8</v>
      </c>
      <c r="D376">
        <f t="shared" si="29"/>
        <v>33.091010028582915</v>
      </c>
    </row>
    <row r="377" spans="1:4">
      <c r="A377">
        <f t="shared" si="28"/>
        <v>28.25</v>
      </c>
      <c r="B377">
        <f t="shared" si="30"/>
        <v>1695</v>
      </c>
      <c r="C377">
        <f t="shared" si="27"/>
        <v>3.2458296787532225E-8</v>
      </c>
      <c r="D377">
        <f t="shared" si="29"/>
        <v>32.458296787532227</v>
      </c>
    </row>
    <row r="378" spans="1:4">
      <c r="A378">
        <f t="shared" si="28"/>
        <v>28.333333333333332</v>
      </c>
      <c r="B378">
        <f t="shared" si="30"/>
        <v>1700</v>
      </c>
      <c r="C378">
        <f t="shared" si="27"/>
        <v>3.1837681274687925E-8</v>
      </c>
      <c r="D378">
        <f t="shared" si="29"/>
        <v>31.837681274687924</v>
      </c>
    </row>
    <row r="379" spans="1:4">
      <c r="A379">
        <f t="shared" si="28"/>
        <v>28.416666666666668</v>
      </c>
      <c r="B379">
        <f t="shared" si="30"/>
        <v>1705</v>
      </c>
      <c r="C379">
        <f t="shared" si="27"/>
        <v>3.1228932176686784E-8</v>
      </c>
      <c r="D379">
        <f t="shared" si="29"/>
        <v>31.228932176686783</v>
      </c>
    </row>
    <row r="380" spans="1:4">
      <c r="A380">
        <f t="shared" si="28"/>
        <v>28.5</v>
      </c>
      <c r="B380">
        <f t="shared" si="30"/>
        <v>1710</v>
      </c>
      <c r="C380">
        <f t="shared" si="27"/>
        <v>3.063182260296883E-8</v>
      </c>
      <c r="D380">
        <f t="shared" si="29"/>
        <v>30.631822602968828</v>
      </c>
    </row>
    <row r="381" spans="1:4">
      <c r="A381">
        <f t="shared" si="28"/>
        <v>28.583333333333332</v>
      </c>
      <c r="B381">
        <f t="shared" si="30"/>
        <v>1715</v>
      </c>
      <c r="C381">
        <f t="shared" si="27"/>
        <v>3.0046130001211633E-8</v>
      </c>
      <c r="D381">
        <f t="shared" si="29"/>
        <v>30.046130001211633</v>
      </c>
    </row>
    <row r="382" spans="1:4">
      <c r="A382">
        <f t="shared" si="28"/>
        <v>28.666666666666668</v>
      </c>
      <c r="B382">
        <f t="shared" si="30"/>
        <v>1720</v>
      </c>
      <c r="C382">
        <f t="shared" si="27"/>
        <v>2.9471636074381468E-8</v>
      </c>
      <c r="D382">
        <f t="shared" si="29"/>
        <v>29.471636074381468</v>
      </c>
    </row>
    <row r="383" spans="1:4">
      <c r="A383">
        <f t="shared" si="28"/>
        <v>28.75</v>
      </c>
      <c r="B383">
        <f t="shared" si="30"/>
        <v>1725</v>
      </c>
      <c r="C383">
        <f t="shared" si="27"/>
        <v>2.8908126699370498E-8</v>
      </c>
      <c r="D383">
        <f t="shared" si="29"/>
        <v>28.908126699370499</v>
      </c>
    </row>
    <row r="384" spans="1:4">
      <c r="A384">
        <f t="shared" si="28"/>
        <v>28.833333333333332</v>
      </c>
      <c r="B384">
        <f t="shared" si="30"/>
        <v>1730</v>
      </c>
      <c r="C384">
        <f t="shared" si="27"/>
        <v>2.8355391847189682E-8</v>
      </c>
      <c r="D384">
        <f t="shared" si="29"/>
        <v>28.355391847189683</v>
      </c>
    </row>
    <row r="385" spans="1:4">
      <c r="A385">
        <f t="shared" si="28"/>
        <v>28.916666666666668</v>
      </c>
      <c r="B385">
        <f t="shared" si="30"/>
        <v>1735</v>
      </c>
      <c r="C385">
        <f t="shared" si="27"/>
        <v>2.7813225504687569E-8</v>
      </c>
      <c r="D385">
        <f t="shared" si="29"/>
        <v>27.813225504687569</v>
      </c>
    </row>
    <row r="386" spans="1:4">
      <c r="A386">
        <f t="shared" si="28"/>
        <v>29</v>
      </c>
      <c r="B386">
        <f t="shared" si="30"/>
        <v>1740</v>
      </c>
      <c r="C386">
        <f t="shared" si="27"/>
        <v>2.7281425597765892E-8</v>
      </c>
      <c r="D386">
        <f t="shared" si="29"/>
        <v>27.281425597765892</v>
      </c>
    </row>
    <row r="387" spans="1:4">
      <c r="A387">
        <f t="shared" si="28"/>
        <v>29.083333333333332</v>
      </c>
      <c r="B387">
        <f t="shared" si="30"/>
        <v>1745</v>
      </c>
      <c r="C387">
        <f t="shared" si="27"/>
        <v>2.6759793916063339E-8</v>
      </c>
      <c r="D387">
        <f t="shared" si="29"/>
        <v>26.759793916063341</v>
      </c>
    </row>
    <row r="388" spans="1:4">
      <c r="A388">
        <f t="shared" si="28"/>
        <v>29.166666666666668</v>
      </c>
      <c r="B388">
        <f t="shared" si="30"/>
        <v>1750</v>
      </c>
      <c r="C388">
        <f t="shared" si="27"/>
        <v>2.6248136039079336E-8</v>
      </c>
      <c r="D388">
        <f t="shared" si="29"/>
        <v>26.248136039079334</v>
      </c>
    </row>
    <row r="389" spans="1:4">
      <c r="A389">
        <f t="shared" si="28"/>
        <v>29.25</v>
      </c>
      <c r="B389">
        <f t="shared" si="30"/>
        <v>1755</v>
      </c>
      <c r="C389">
        <f t="shared" si="27"/>
        <v>2.5746261263710428E-8</v>
      </c>
      <c r="D389">
        <f t="shared" si="29"/>
        <v>25.74626126371043</v>
      </c>
    </row>
    <row r="390" spans="1:4">
      <c r="A390">
        <f t="shared" si="28"/>
        <v>29.333333333333332</v>
      </c>
      <c r="B390">
        <f t="shared" si="30"/>
        <v>1760</v>
      </c>
      <c r="C390">
        <f t="shared" si="27"/>
        <v>2.5253982533172158E-8</v>
      </c>
      <c r="D390">
        <f t="shared" si="29"/>
        <v>25.253982533172159</v>
      </c>
    </row>
    <row r="391" spans="1:4">
      <c r="A391">
        <f t="shared" si="28"/>
        <v>29.416666666666668</v>
      </c>
      <c r="B391">
        <f t="shared" si="30"/>
        <v>1765</v>
      </c>
      <c r="C391">
        <f t="shared" si="27"/>
        <v>2.4771116367279999E-8</v>
      </c>
      <c r="D391">
        <f t="shared" si="29"/>
        <v>24.771116367279998</v>
      </c>
    </row>
    <row r="392" spans="1:4">
      <c r="A392">
        <f t="shared" si="28"/>
        <v>29.5</v>
      </c>
      <c r="B392">
        <f t="shared" si="30"/>
        <v>1770</v>
      </c>
      <c r="C392">
        <f t="shared" si="27"/>
        <v>2.4297482794063352E-8</v>
      </c>
      <c r="D392">
        <f t="shared" si="29"/>
        <v>24.297482794063352</v>
      </c>
    </row>
    <row r="393" spans="1:4">
      <c r="A393">
        <f t="shared" si="28"/>
        <v>29.583333333333332</v>
      </c>
      <c r="B393">
        <f t="shared" si="30"/>
        <v>1775</v>
      </c>
      <c r="C393">
        <f t="shared" si="27"/>
        <v>2.3832905282687113E-8</v>
      </c>
      <c r="D393">
        <f t="shared" si="29"/>
        <v>23.832905282687115</v>
      </c>
    </row>
    <row r="394" spans="1:4">
      <c r="A394">
        <f t="shared" si="28"/>
        <v>29.666666666666668</v>
      </c>
      <c r="B394">
        <f t="shared" si="30"/>
        <v>1780</v>
      </c>
      <c r="C394">
        <f t="shared" si="27"/>
        <v>2.3377210677655775E-8</v>
      </c>
      <c r="D394">
        <f t="shared" si="29"/>
        <v>23.377210677655775</v>
      </c>
    </row>
    <row r="395" spans="1:4">
      <c r="A395">
        <f t="shared" si="28"/>
        <v>29.75</v>
      </c>
      <c r="B395">
        <f t="shared" si="30"/>
        <v>1785</v>
      </c>
      <c r="C395">
        <f t="shared" si="27"/>
        <v>2.2930229134275614E-8</v>
      </c>
      <c r="D395">
        <f t="shared" si="29"/>
        <v>22.930229134275613</v>
      </c>
    </row>
    <row r="396" spans="1:4">
      <c r="A396">
        <f t="shared" si="28"/>
        <v>29.833333333333332</v>
      </c>
      <c r="B396">
        <f t="shared" si="30"/>
        <v>1790</v>
      </c>
      <c r="C396">
        <f t="shared" si="27"/>
        <v>2.2491794055350831E-8</v>
      </c>
      <c r="D396">
        <f t="shared" si="29"/>
        <v>22.49179405535083</v>
      </c>
    </row>
    <row r="397" spans="1:4">
      <c r="A397">
        <f t="shared" si="28"/>
        <v>29.916666666666668</v>
      </c>
      <c r="B397">
        <f t="shared" si="30"/>
        <v>1795</v>
      </c>
      <c r="C397">
        <f t="shared" si="27"/>
        <v>2.2061742029090122E-8</v>
      </c>
      <c r="D397">
        <f t="shared" si="29"/>
        <v>22.061742029090123</v>
      </c>
    </row>
    <row r="398" spans="1:4">
      <c r="A398">
        <f t="shared" si="28"/>
        <v>30</v>
      </c>
      <c r="B398">
        <f t="shared" si="30"/>
        <v>1800</v>
      </c>
      <c r="C398">
        <f t="shared" si="27"/>
        <v>2.1639912768200447E-8</v>
      </c>
      <c r="D398">
        <f t="shared" si="29"/>
        <v>21.639912768200446</v>
      </c>
    </row>
    <row r="399" spans="1:4">
      <c r="A399">
        <f t="shared" si="28"/>
        <v>30.083333333333332</v>
      </c>
      <c r="B399">
        <f t="shared" si="30"/>
        <v>1805</v>
      </c>
      <c r="C399">
        <f t="shared" si="27"/>
        <v>2.1226149050145431E-8</v>
      </c>
      <c r="D399">
        <f t="shared" si="29"/>
        <v>21.22614905014543</v>
      </c>
    </row>
    <row r="400" spans="1:4">
      <c r="A400">
        <f t="shared" si="28"/>
        <v>30.166666666666668</v>
      </c>
      <c r="B400">
        <f t="shared" si="30"/>
        <v>1810</v>
      </c>
      <c r="C400">
        <f t="shared" si="27"/>
        <v>2.0820296658545957E-8</v>
      </c>
      <c r="D400">
        <f t="shared" si="29"/>
        <v>20.820296658545956</v>
      </c>
    </row>
    <row r="401" spans="1:4">
      <c r="A401">
        <f t="shared" si="28"/>
        <v>30.25</v>
      </c>
      <c r="B401">
        <f t="shared" si="30"/>
        <v>1815</v>
      </c>
      <c r="C401">
        <f t="shared" si="27"/>
        <v>2.0422204325701269E-8</v>
      </c>
      <c r="D401">
        <f t="shared" si="29"/>
        <v>20.422204325701269</v>
      </c>
    </row>
    <row r="402" spans="1:4">
      <c r="A402">
        <f t="shared" si="28"/>
        <v>30.333333333333332</v>
      </c>
      <c r="B402">
        <f t="shared" si="30"/>
        <v>1820</v>
      </c>
      <c r="C402">
        <f t="shared" si="27"/>
        <v>2.0031723676209071E-8</v>
      </c>
      <c r="D402">
        <f t="shared" si="29"/>
        <v>20.031723676209072</v>
      </c>
    </row>
    <row r="403" spans="1:4">
      <c r="A403">
        <f t="shared" si="28"/>
        <v>30.416666666666668</v>
      </c>
      <c r="B403">
        <f t="shared" si="30"/>
        <v>1825</v>
      </c>
      <c r="C403">
        <f t="shared" si="27"/>
        <v>1.9648709171663627E-8</v>
      </c>
      <c r="D403">
        <f t="shared" si="29"/>
        <v>19.648709171663626</v>
      </c>
    </row>
    <row r="404" spans="1:4">
      <c r="A404">
        <f t="shared" si="28"/>
        <v>30.5</v>
      </c>
      <c r="B404">
        <f t="shared" si="30"/>
        <v>1830</v>
      </c>
      <c r="C404">
        <f t="shared" si="27"/>
        <v>1.9273018056411255E-8</v>
      </c>
      <c r="D404">
        <f t="shared" si="29"/>
        <v>19.273018056411257</v>
      </c>
    </row>
    <row r="405" spans="1:4">
      <c r="A405">
        <f t="shared" si="28"/>
        <v>30.583333333333332</v>
      </c>
      <c r="B405">
        <f t="shared" si="30"/>
        <v>1835</v>
      </c>
      <c r="C405">
        <f t="shared" si="27"/>
        <v>1.8904510304343023E-8</v>
      </c>
      <c r="D405">
        <f t="shared" si="29"/>
        <v>18.904510304343024</v>
      </c>
    </row>
    <row r="406" spans="1:4">
      <c r="A406">
        <f t="shared" si="28"/>
        <v>30.666666666666668</v>
      </c>
      <c r="B406">
        <f t="shared" si="30"/>
        <v>1840</v>
      </c>
      <c r="C406">
        <f t="shared" si="27"/>
        <v>1.8543048566704748E-8</v>
      </c>
      <c r="D406">
        <f t="shared" si="29"/>
        <v>18.543048566704748</v>
      </c>
    </row>
    <row r="407" spans="1:4">
      <c r="A407">
        <f t="shared" si="28"/>
        <v>30.75</v>
      </c>
      <c r="B407">
        <f t="shared" si="30"/>
        <v>1845</v>
      </c>
      <c r="C407">
        <f t="shared" si="27"/>
        <v>1.8188498120904937E-8</v>
      </c>
      <c r="D407">
        <f t="shared" si="29"/>
        <v>18.188498120904939</v>
      </c>
    </row>
    <row r="408" spans="1:4">
      <c r="A408">
        <f t="shared" si="28"/>
        <v>30.833333333333332</v>
      </c>
      <c r="B408">
        <f t="shared" si="30"/>
        <v>1850</v>
      </c>
      <c r="C408">
        <f t="shared" si="27"/>
        <v>1.7840726820301487E-8</v>
      </c>
      <c r="D408">
        <f t="shared" si="29"/>
        <v>17.840726820301487</v>
      </c>
    </row>
    <row r="409" spans="1:4">
      <c r="A409">
        <f t="shared" si="28"/>
        <v>30.916666666666668</v>
      </c>
      <c r="B409">
        <f t="shared" si="30"/>
        <v>1855</v>
      </c>
      <c r="C409">
        <f t="shared" si="27"/>
        <v>1.7499605044948519E-8</v>
      </c>
      <c r="D409">
        <f t="shared" si="29"/>
        <v>17.49960504494852</v>
      </c>
    </row>
    <row r="410" spans="1:4">
      <c r="A410">
        <f t="shared" si="28"/>
        <v>31</v>
      </c>
      <c r="B410">
        <f t="shared" si="30"/>
        <v>1860</v>
      </c>
      <c r="C410">
        <f t="shared" si="27"/>
        <v>1.716500565328497E-8</v>
      </c>
      <c r="D410">
        <f t="shared" si="29"/>
        <v>17.165005653284972</v>
      </c>
    </row>
    <row r="411" spans="1:4">
      <c r="A411">
        <f t="shared" si="28"/>
        <v>31.083333333333332</v>
      </c>
      <c r="B411">
        <f t="shared" si="30"/>
        <v>1865</v>
      </c>
      <c r="C411">
        <f t="shared" si="27"/>
        <v>1.6836803934746836E-8</v>
      </c>
      <c r="D411">
        <f t="shared" si="29"/>
        <v>16.836803934746836</v>
      </c>
    </row>
    <row r="412" spans="1:4">
      <c r="A412">
        <f t="shared" si="28"/>
        <v>31.166666666666668</v>
      </c>
      <c r="B412">
        <f t="shared" si="30"/>
        <v>1870</v>
      </c>
      <c r="C412">
        <f t="shared" si="27"/>
        <v>1.6514877563285615E-8</v>
      </c>
      <c r="D412">
        <f t="shared" si="29"/>
        <v>16.514877563285616</v>
      </c>
    </row>
    <row r="413" spans="1:4">
      <c r="A413">
        <f t="shared" si="28"/>
        <v>31.25</v>
      </c>
      <c r="B413">
        <f t="shared" si="30"/>
        <v>1875</v>
      </c>
      <c r="C413">
        <f t="shared" si="27"/>
        <v>1.6199106551775356E-8</v>
      </c>
      <c r="D413">
        <f t="shared" si="29"/>
        <v>16.199106551775355</v>
      </c>
    </row>
    <row r="414" spans="1:4">
      <c r="A414">
        <f t="shared" si="28"/>
        <v>31.333333333333332</v>
      </c>
      <c r="B414">
        <f t="shared" si="30"/>
        <v>1880</v>
      </c>
      <c r="C414">
        <f t="shared" si="27"/>
        <v>1.5889373207291578E-8</v>
      </c>
      <c r="D414">
        <f t="shared" si="29"/>
        <v>15.889373207291579</v>
      </c>
    </row>
    <row r="415" spans="1:4">
      <c r="A415">
        <f t="shared" si="28"/>
        <v>31.416666666666668</v>
      </c>
      <c r="B415">
        <f t="shared" si="30"/>
        <v>1885</v>
      </c>
      <c r="C415">
        <f t="shared" si="27"/>
        <v>1.5585562087245205E-8</v>
      </c>
      <c r="D415">
        <f t="shared" si="29"/>
        <v>15.585562087245204</v>
      </c>
    </row>
    <row r="416" spans="1:4">
      <c r="A416">
        <f t="shared" si="28"/>
        <v>31.5</v>
      </c>
      <c r="B416">
        <f t="shared" si="30"/>
        <v>1890</v>
      </c>
      <c r="C416">
        <f t="shared" ref="C416:C479" si="31">$I$36*EXP(-$I$32*(B416-1560))+(1/$I$32)*($I$33+$I$34*((B416-1560)-1/$I$32))</f>
        <v>1.5287559956355277E-8</v>
      </c>
      <c r="D416">
        <f t="shared" si="29"/>
        <v>15.287559956355278</v>
      </c>
    </row>
    <row r="417" spans="1:4">
      <c r="A417">
        <f t="shared" si="28"/>
        <v>31.583333333333332</v>
      </c>
      <c r="B417">
        <f t="shared" si="30"/>
        <v>1895</v>
      </c>
      <c r="C417">
        <f t="shared" si="31"/>
        <v>1.4995255744444325E-8</v>
      </c>
      <c r="D417">
        <f t="shared" si="29"/>
        <v>14.995255744444325</v>
      </c>
    </row>
    <row r="418" spans="1:4">
      <c r="A418">
        <f t="shared" si="28"/>
        <v>31.666666666666668</v>
      </c>
      <c r="B418">
        <f t="shared" si="30"/>
        <v>1900</v>
      </c>
      <c r="C418">
        <f t="shared" si="31"/>
        <v>1.4708540505040748E-8</v>
      </c>
      <c r="D418">
        <f t="shared" si="29"/>
        <v>14.708540505040748</v>
      </c>
    </row>
    <row r="419" spans="1:4">
      <c r="A419">
        <f t="shared" si="28"/>
        <v>31.75</v>
      </c>
      <c r="B419">
        <f t="shared" si="30"/>
        <v>1905</v>
      </c>
      <c r="C419">
        <f t="shared" si="31"/>
        <v>1.4427307374772701E-8</v>
      </c>
      <c r="D419">
        <f t="shared" si="29"/>
        <v>14.427307374772701</v>
      </c>
    </row>
    <row r="420" spans="1:4">
      <c r="A420">
        <f t="shared" si="28"/>
        <v>31.833333333333332</v>
      </c>
      <c r="B420">
        <f t="shared" si="30"/>
        <v>1910</v>
      </c>
      <c r="C420">
        <f t="shared" si="31"/>
        <v>1.4151451533538416E-8</v>
      </c>
      <c r="D420">
        <f t="shared" si="29"/>
        <v>14.151451533538415</v>
      </c>
    </row>
    <row r="421" spans="1:4">
      <c r="A421">
        <f t="shared" si="28"/>
        <v>31.916666666666668</v>
      </c>
      <c r="B421">
        <f t="shared" si="30"/>
        <v>1915</v>
      </c>
      <c r="C421">
        <f t="shared" si="31"/>
        <v>1.3880870165438048E-8</v>
      </c>
      <c r="D421">
        <f t="shared" si="29"/>
        <v>13.880870165438049</v>
      </c>
    </row>
    <row r="422" spans="1:4">
      <c r="A422">
        <f t="shared" si="28"/>
        <v>32</v>
      </c>
      <c r="B422">
        <f t="shared" si="30"/>
        <v>1920</v>
      </c>
      <c r="C422">
        <f t="shared" si="31"/>
        <v>1.361546242045257E-8</v>
      </c>
      <c r="D422">
        <f t="shared" si="29"/>
        <v>13.61546242045257</v>
      </c>
    </row>
    <row r="423" spans="1:4">
      <c r="A423">
        <f t="shared" ref="A423:A486" si="32">B423/60</f>
        <v>32.083333333333336</v>
      </c>
      <c r="B423">
        <f t="shared" si="30"/>
        <v>1925</v>
      </c>
      <c r="C423">
        <f t="shared" si="31"/>
        <v>1.3355129376855309E-8</v>
      </c>
      <c r="D423">
        <f t="shared" ref="D423:D486" si="33">C423*10^9</f>
        <v>13.355129376855309</v>
      </c>
    </row>
    <row r="424" spans="1:4">
      <c r="A424">
        <f t="shared" si="32"/>
        <v>32.166666666666664</v>
      </c>
      <c r="B424">
        <f t="shared" si="30"/>
        <v>1930</v>
      </c>
      <c r="C424">
        <f t="shared" si="31"/>
        <v>1.3099774004342274E-8</v>
      </c>
      <c r="D424">
        <f t="shared" si="33"/>
        <v>13.099774004342274</v>
      </c>
    </row>
    <row r="425" spans="1:4">
      <c r="A425">
        <f t="shared" si="32"/>
        <v>32.25</v>
      </c>
      <c r="B425">
        <f t="shared" si="30"/>
        <v>1935</v>
      </c>
      <c r="C425">
        <f t="shared" si="31"/>
        <v>1.2849301127867374E-8</v>
      </c>
      <c r="D425">
        <f t="shared" si="33"/>
        <v>12.849301127867374</v>
      </c>
    </row>
    <row r="426" spans="1:4">
      <c r="A426">
        <f t="shared" si="32"/>
        <v>32.333333333333336</v>
      </c>
      <c r="B426">
        <f t="shared" ref="B426:B489" si="34">B425+$J$31/372</f>
        <v>1940</v>
      </c>
      <c r="C426">
        <f t="shared" si="31"/>
        <v>1.2603617392169159E-8</v>
      </c>
      <c r="D426">
        <f t="shared" si="33"/>
        <v>12.603617392169159</v>
      </c>
    </row>
    <row r="427" spans="1:4">
      <c r="A427">
        <f t="shared" si="32"/>
        <v>32.416666666666664</v>
      </c>
      <c r="B427">
        <f t="shared" si="34"/>
        <v>1945</v>
      </c>
      <c r="C427">
        <f t="shared" si="31"/>
        <v>1.2362631226975832E-8</v>
      </c>
      <c r="D427">
        <f t="shared" si="33"/>
        <v>12.362631226975832</v>
      </c>
    </row>
    <row r="428" spans="1:4">
      <c r="A428">
        <f t="shared" si="32"/>
        <v>32.5</v>
      </c>
      <c r="B428">
        <f t="shared" si="34"/>
        <v>1950</v>
      </c>
      <c r="C428">
        <f t="shared" si="31"/>
        <v>1.2126252812875505E-8</v>
      </c>
      <c r="D428">
        <f t="shared" si="33"/>
        <v>12.126252812875505</v>
      </c>
    </row>
    <row r="429" spans="1:4">
      <c r="A429">
        <f t="shared" si="32"/>
        <v>32.583333333333336</v>
      </c>
      <c r="B429">
        <f t="shared" si="34"/>
        <v>1955</v>
      </c>
      <c r="C429">
        <f t="shared" si="31"/>
        <v>1.1894394047839101E-8</v>
      </c>
      <c r="D429">
        <f t="shared" si="33"/>
        <v>11.894394047839102</v>
      </c>
    </row>
    <row r="430" spans="1:4">
      <c r="A430">
        <f t="shared" si="32"/>
        <v>32.666666666666664</v>
      </c>
      <c r="B430">
        <f t="shared" si="34"/>
        <v>1960</v>
      </c>
      <c r="C430">
        <f t="shared" si="31"/>
        <v>1.1666968514383281E-8</v>
      </c>
      <c r="D430">
        <f t="shared" si="33"/>
        <v>11.66696851438328</v>
      </c>
    </row>
    <row r="431" spans="1:4">
      <c r="A431">
        <f t="shared" si="32"/>
        <v>32.75</v>
      </c>
      <c r="B431">
        <f t="shared" si="34"/>
        <v>1965</v>
      </c>
      <c r="C431">
        <f t="shared" si="31"/>
        <v>1.1443891447361283E-8</v>
      </c>
      <c r="D431">
        <f t="shared" si="33"/>
        <v>11.443891447361283</v>
      </c>
    </row>
    <row r="432" spans="1:4">
      <c r="A432">
        <f t="shared" si="32"/>
        <v>32.833333333333336</v>
      </c>
      <c r="B432">
        <f t="shared" si="34"/>
        <v>1970</v>
      </c>
      <c r="C432">
        <f t="shared" si="31"/>
        <v>1.122507970236958E-8</v>
      </c>
      <c r="D432">
        <f t="shared" si="33"/>
        <v>11.22507970236958</v>
      </c>
    </row>
    <row r="433" spans="1:4">
      <c r="A433">
        <f t="shared" si="32"/>
        <v>32.916666666666664</v>
      </c>
      <c r="B433">
        <f t="shared" si="34"/>
        <v>1975</v>
      </c>
      <c r="C433">
        <f t="shared" si="31"/>
        <v>1.1010451724758623E-8</v>
      </c>
      <c r="D433">
        <f t="shared" si="33"/>
        <v>11.010451724758623</v>
      </c>
    </row>
    <row r="434" spans="1:4">
      <c r="A434">
        <f t="shared" si="32"/>
        <v>33</v>
      </c>
      <c r="B434">
        <f t="shared" si="34"/>
        <v>1980</v>
      </c>
      <c r="C434">
        <f t="shared" si="31"/>
        <v>1.0799927519236134E-8</v>
      </c>
      <c r="D434">
        <f t="shared" si="33"/>
        <v>10.799927519236133</v>
      </c>
    </row>
    <row r="435" spans="1:4">
      <c r="A435">
        <f t="shared" si="32"/>
        <v>33.083333333333336</v>
      </c>
      <c r="B435">
        <f t="shared" si="34"/>
        <v>1985</v>
      </c>
      <c r="C435">
        <f t="shared" si="31"/>
        <v>1.0593428620051548E-8</v>
      </c>
      <c r="D435">
        <f t="shared" si="33"/>
        <v>10.593428620051549</v>
      </c>
    </row>
    <row r="436" spans="1:4">
      <c r="A436">
        <f t="shared" si="32"/>
        <v>33.166666666666664</v>
      </c>
      <c r="B436">
        <f t="shared" si="34"/>
        <v>1990</v>
      </c>
      <c r="C436">
        <f t="shared" si="31"/>
        <v>1.0390878061750594E-8</v>
      </c>
      <c r="D436">
        <f t="shared" si="33"/>
        <v>10.390878061750593</v>
      </c>
    </row>
    <row r="437" spans="1:4">
      <c r="A437">
        <f t="shared" si="32"/>
        <v>33.25</v>
      </c>
      <c r="B437">
        <f t="shared" si="34"/>
        <v>1995</v>
      </c>
      <c r="C437">
        <f t="shared" si="31"/>
        <v>1.0192200350489016E-8</v>
      </c>
      <c r="D437">
        <f t="shared" si="33"/>
        <v>10.192200350489015</v>
      </c>
    </row>
    <row r="438" spans="1:4">
      <c r="A438">
        <f t="shared" si="32"/>
        <v>33.333333333333336</v>
      </c>
      <c r="B438">
        <f t="shared" si="34"/>
        <v>2000</v>
      </c>
      <c r="C438">
        <f t="shared" si="31"/>
        <v>9.9973214358948211E-9</v>
      </c>
      <c r="D438">
        <f t="shared" si="33"/>
        <v>9.9973214358948219</v>
      </c>
    </row>
    <row r="439" spans="1:4">
      <c r="A439">
        <f t="shared" si="32"/>
        <v>33.416666666666664</v>
      </c>
      <c r="B439">
        <f t="shared" si="34"/>
        <v>2005</v>
      </c>
      <c r="C439">
        <f t="shared" si="31"/>
        <v>9.8061686834685021E-9</v>
      </c>
      <c r="D439">
        <f t="shared" si="33"/>
        <v>9.8061686834685027</v>
      </c>
    </row>
    <row r="440" spans="1:4">
      <c r="A440">
        <f t="shared" si="32"/>
        <v>33.5</v>
      </c>
      <c r="B440">
        <f t="shared" si="34"/>
        <v>2010</v>
      </c>
      <c r="C440">
        <f t="shared" si="31"/>
        <v>9.6186708475110037E-9</v>
      </c>
      <c r="D440">
        <f t="shared" si="33"/>
        <v>9.6186708475110034</v>
      </c>
    </row>
    <row r="441" spans="1:4">
      <c r="A441">
        <f t="shared" si="32"/>
        <v>33.583333333333336</v>
      </c>
      <c r="B441">
        <f t="shared" si="34"/>
        <v>2015</v>
      </c>
      <c r="C441">
        <f t="shared" si="31"/>
        <v>9.4347580445693091E-9</v>
      </c>
      <c r="D441">
        <f t="shared" si="33"/>
        <v>9.4347580445693087</v>
      </c>
    </row>
    <row r="442" spans="1:4">
      <c r="A442">
        <f t="shared" si="32"/>
        <v>33.666666666666664</v>
      </c>
      <c r="B442">
        <f t="shared" si="34"/>
        <v>2020</v>
      </c>
      <c r="C442">
        <f t="shared" si="31"/>
        <v>9.2543617273897393E-9</v>
      </c>
      <c r="D442">
        <f t="shared" si="33"/>
        <v>9.2543617273897389</v>
      </c>
    </row>
    <row r="443" spans="1:4">
      <c r="A443">
        <f t="shared" si="32"/>
        <v>33.75</v>
      </c>
      <c r="B443">
        <f t="shared" si="34"/>
        <v>2025</v>
      </c>
      <c r="C443">
        <f t="shared" si="31"/>
        <v>9.0774146593693141E-9</v>
      </c>
      <c r="D443">
        <f t="shared" si="33"/>
        <v>9.0774146593693139</v>
      </c>
    </row>
    <row r="444" spans="1:4">
      <c r="A444">
        <f t="shared" si="32"/>
        <v>33.833333333333336</v>
      </c>
      <c r="B444">
        <f t="shared" si="34"/>
        <v>2030</v>
      </c>
      <c r="C444">
        <f t="shared" si="31"/>
        <v>8.9038508894955741E-9</v>
      </c>
      <c r="D444">
        <f t="shared" si="33"/>
        <v>8.9038508894955744</v>
      </c>
    </row>
    <row r="445" spans="1:4">
      <c r="A445">
        <f t="shared" si="32"/>
        <v>33.916666666666664</v>
      </c>
      <c r="B445">
        <f t="shared" si="34"/>
        <v>2035</v>
      </c>
      <c r="C445">
        <f t="shared" si="31"/>
        <v>8.7336057277655819E-9</v>
      </c>
      <c r="D445">
        <f t="shared" si="33"/>
        <v>8.7336057277655819</v>
      </c>
    </row>
    <row r="446" spans="1:4">
      <c r="A446">
        <f t="shared" si="32"/>
        <v>34</v>
      </c>
      <c r="B446">
        <f t="shared" si="34"/>
        <v>2040</v>
      </c>
      <c r="C446">
        <f t="shared" si="31"/>
        <v>8.5666157210749323E-9</v>
      </c>
      <c r="D446">
        <f t="shared" si="33"/>
        <v>8.5666157210749319</v>
      </c>
    </row>
    <row r="447" spans="1:4">
      <c r="A447">
        <f t="shared" si="32"/>
        <v>34.083333333333336</v>
      </c>
      <c r="B447">
        <f t="shared" si="34"/>
        <v>2045</v>
      </c>
      <c r="C447">
        <f t="shared" si="31"/>
        <v>8.4028186295677423E-9</v>
      </c>
      <c r="D447">
        <f t="shared" si="33"/>
        <v>8.4028186295677418</v>
      </c>
    </row>
    <row r="448" spans="1:4">
      <c r="A448">
        <f t="shared" si="32"/>
        <v>34.166666666666664</v>
      </c>
      <c r="B448">
        <f t="shared" si="34"/>
        <v>2050</v>
      </c>
      <c r="C448">
        <f t="shared" si="31"/>
        <v>8.2421534034388756E-9</v>
      </c>
      <c r="D448">
        <f t="shared" si="33"/>
        <v>8.2421534034388753</v>
      </c>
    </row>
    <row r="449" spans="1:4">
      <c r="A449">
        <f t="shared" si="32"/>
        <v>34.25</v>
      </c>
      <c r="B449">
        <f t="shared" si="34"/>
        <v>2055</v>
      </c>
      <c r="C449">
        <f t="shared" si="31"/>
        <v>8.0845601601796838E-9</v>
      </c>
      <c r="D449">
        <f t="shared" si="33"/>
        <v>8.0845601601796844</v>
      </c>
    </row>
    <row r="450" spans="1:4">
      <c r="A450">
        <f t="shared" si="32"/>
        <v>34.333333333333336</v>
      </c>
      <c r="B450">
        <f t="shared" si="34"/>
        <v>2060</v>
      </c>
      <c r="C450">
        <f t="shared" si="31"/>
        <v>7.9299801622588531E-9</v>
      </c>
      <c r="D450">
        <f t="shared" si="33"/>
        <v>7.929980162258853</v>
      </c>
    </row>
    <row r="451" spans="1:4">
      <c r="A451">
        <f t="shared" si="32"/>
        <v>34.416666666666664</v>
      </c>
      <c r="B451">
        <f t="shared" si="34"/>
        <v>2065</v>
      </c>
      <c r="C451">
        <f t="shared" si="31"/>
        <v>7.7783557952299649E-9</v>
      </c>
      <c r="D451">
        <f t="shared" si="33"/>
        <v>7.7783557952299649</v>
      </c>
    </row>
    <row r="452" spans="1:4">
      <c r="A452">
        <f t="shared" si="32"/>
        <v>34.5</v>
      </c>
      <c r="B452">
        <f t="shared" si="34"/>
        <v>2070</v>
      </c>
      <c r="C452">
        <f t="shared" si="31"/>
        <v>7.6296305462576778E-9</v>
      </c>
      <c r="D452">
        <f t="shared" si="33"/>
        <v>7.6296305462576779</v>
      </c>
    </row>
    <row r="453" spans="1:4">
      <c r="A453">
        <f t="shared" si="32"/>
        <v>34.583333333333336</v>
      </c>
      <c r="B453">
        <f t="shared" si="34"/>
        <v>2075</v>
      </c>
      <c r="C453">
        <f t="shared" si="31"/>
        <v>7.4837489830544909E-9</v>
      </c>
      <c r="D453">
        <f t="shared" si="33"/>
        <v>7.4837489830544905</v>
      </c>
    </row>
    <row r="454" spans="1:4">
      <c r="A454">
        <f t="shared" si="32"/>
        <v>34.666666666666664</v>
      </c>
      <c r="B454">
        <f t="shared" si="34"/>
        <v>2080</v>
      </c>
      <c r="C454">
        <f t="shared" si="31"/>
        <v>7.3406567332202235E-9</v>
      </c>
      <c r="D454">
        <f t="shared" si="33"/>
        <v>7.3406567332202233</v>
      </c>
    </row>
    <row r="455" spans="1:4">
      <c r="A455">
        <f t="shared" si="32"/>
        <v>34.75</v>
      </c>
      <c r="B455">
        <f t="shared" si="34"/>
        <v>2085</v>
      </c>
      <c r="C455">
        <f t="shared" si="31"/>
        <v>7.2003004639765662E-9</v>
      </c>
      <c r="D455">
        <f t="shared" si="33"/>
        <v>7.200300463976566</v>
      </c>
    </row>
    <row r="456" spans="1:4">
      <c r="A456">
        <f t="shared" si="32"/>
        <v>34.833333333333336</v>
      </c>
      <c r="B456">
        <f t="shared" si="34"/>
        <v>2090</v>
      </c>
      <c r="C456">
        <f t="shared" si="31"/>
        <v>7.0626278622890913E-9</v>
      </c>
      <c r="D456">
        <f t="shared" si="33"/>
        <v>7.0626278622890917</v>
      </c>
    </row>
    <row r="457" spans="1:4">
      <c r="A457">
        <f t="shared" si="32"/>
        <v>34.916666666666664</v>
      </c>
      <c r="B457">
        <f t="shared" si="34"/>
        <v>2095</v>
      </c>
      <c r="C457">
        <f t="shared" si="31"/>
        <v>6.9275876153693385E-9</v>
      </c>
      <c r="D457">
        <f t="shared" si="33"/>
        <v>6.9275876153693385</v>
      </c>
    </row>
    <row r="458" spans="1:4">
      <c r="A458">
        <f t="shared" si="32"/>
        <v>35</v>
      </c>
      <c r="B458">
        <f t="shared" si="34"/>
        <v>2100</v>
      </c>
      <c r="C458">
        <f t="shared" si="31"/>
        <v>6.7951293915497277E-9</v>
      </c>
      <c r="D458">
        <f t="shared" si="33"/>
        <v>6.7951293915497279</v>
      </c>
    </row>
    <row r="459" spans="1:4">
      <c r="A459">
        <f t="shared" si="32"/>
        <v>35.083333333333336</v>
      </c>
      <c r="B459">
        <f t="shared" si="34"/>
        <v>2105</v>
      </c>
      <c r="C459">
        <f t="shared" si="31"/>
        <v>6.6652038215241363E-9</v>
      </c>
      <c r="D459">
        <f t="shared" si="33"/>
        <v>6.6652038215241367</v>
      </c>
    </row>
    <row r="460" spans="1:4">
      <c r="A460">
        <f t="shared" si="32"/>
        <v>35.166666666666664</v>
      </c>
      <c r="B460">
        <f t="shared" si="34"/>
        <v>2110</v>
      </c>
      <c r="C460">
        <f t="shared" si="31"/>
        <v>6.5377624799471534E-9</v>
      </c>
      <c r="D460">
        <f t="shared" si="33"/>
        <v>6.537762479947153</v>
      </c>
    </row>
    <row r="461" spans="1:4">
      <c r="A461">
        <f t="shared" si="32"/>
        <v>35.25</v>
      </c>
      <c r="B461">
        <f t="shared" si="34"/>
        <v>2115</v>
      </c>
      <c r="C461">
        <f t="shared" si="31"/>
        <v>6.4127578673851939E-9</v>
      </c>
      <c r="D461">
        <f t="shared" si="33"/>
        <v>6.4127578673851939</v>
      </c>
    </row>
    <row r="462" spans="1:4">
      <c r="A462">
        <f t="shared" si="32"/>
        <v>35.333333333333336</v>
      </c>
      <c r="B462">
        <f t="shared" si="34"/>
        <v>2120</v>
      </c>
      <c r="C462">
        <f t="shared" si="31"/>
        <v>6.2901433926126797E-9</v>
      </c>
      <c r="D462">
        <f t="shared" si="33"/>
        <v>6.2901433926126797</v>
      </c>
    </row>
    <row r="463" spans="1:4">
      <c r="A463">
        <f t="shared" si="32"/>
        <v>35.416666666666664</v>
      </c>
      <c r="B463">
        <f t="shared" si="34"/>
        <v>2125</v>
      </c>
      <c r="C463">
        <f t="shared" si="31"/>
        <v>6.1698733552467654E-9</v>
      </c>
      <c r="D463">
        <f t="shared" si="33"/>
        <v>6.1698733552467653</v>
      </c>
    </row>
    <row r="464" spans="1:4">
      <c r="A464">
        <f t="shared" si="32"/>
        <v>35.5</v>
      </c>
      <c r="B464">
        <f t="shared" si="34"/>
        <v>2130</v>
      </c>
      <c r="C464">
        <f t="shared" si="31"/>
        <v>6.0519029287140445E-9</v>
      </c>
      <c r="D464">
        <f t="shared" si="33"/>
        <v>6.0519029287140444</v>
      </c>
    </row>
    <row r="465" spans="1:4">
      <c r="A465">
        <f t="shared" si="32"/>
        <v>35.583333333333336</v>
      </c>
      <c r="B465">
        <f t="shared" si="34"/>
        <v>2135</v>
      </c>
      <c r="C465">
        <f t="shared" si="31"/>
        <v>5.9361881435429857E-9</v>
      </c>
      <c r="D465">
        <f t="shared" si="33"/>
        <v>5.936188143542986</v>
      </c>
    </row>
    <row r="466" spans="1:4">
      <c r="A466">
        <f t="shared" si="32"/>
        <v>35.666666666666664</v>
      </c>
      <c r="B466">
        <f t="shared" si="34"/>
        <v>2140</v>
      </c>
      <c r="C466">
        <f t="shared" si="31"/>
        <v>5.8226858709757992E-9</v>
      </c>
      <c r="D466">
        <f t="shared" si="33"/>
        <v>5.8226858709757989</v>
      </c>
    </row>
    <row r="467" spans="1:4">
      <c r="A467">
        <f t="shared" si="32"/>
        <v>35.75</v>
      </c>
      <c r="B467">
        <f t="shared" si="34"/>
        <v>2145</v>
      </c>
      <c r="C467">
        <f t="shared" si="31"/>
        <v>5.7113538068936497E-9</v>
      </c>
      <c r="D467">
        <f t="shared" si="33"/>
        <v>5.7113538068936496</v>
      </c>
    </row>
    <row r="468" spans="1:4">
      <c r="A468">
        <f t="shared" si="32"/>
        <v>35.833333333333336</v>
      </c>
      <c r="B468">
        <f t="shared" si="34"/>
        <v>2150</v>
      </c>
      <c r="C468">
        <f t="shared" si="31"/>
        <v>5.6021504560492507E-9</v>
      </c>
      <c r="D468">
        <f t="shared" si="33"/>
        <v>5.6021504560492508</v>
      </c>
    </row>
    <row r="469" spans="1:4">
      <c r="A469">
        <f t="shared" si="32"/>
        <v>35.916666666666664</v>
      </c>
      <c r="B469">
        <f t="shared" si="34"/>
        <v>2155</v>
      </c>
      <c r="C469">
        <f t="shared" si="31"/>
        <v>5.495035116600898E-9</v>
      </c>
      <c r="D469">
        <f t="shared" si="33"/>
        <v>5.4950351166008984</v>
      </c>
    </row>
    <row r="470" spans="1:4">
      <c r="A470">
        <f t="shared" si="32"/>
        <v>36</v>
      </c>
      <c r="B470">
        <f t="shared" si="34"/>
        <v>2160</v>
      </c>
      <c r="C470">
        <f t="shared" si="31"/>
        <v>5.3899678649422521E-9</v>
      </c>
      <c r="D470">
        <f t="shared" si="33"/>
        <v>5.3899678649422524</v>
      </c>
    </row>
    <row r="471" spans="1:4">
      <c r="A471">
        <f t="shared" si="32"/>
        <v>36.083333333333336</v>
      </c>
      <c r="B471">
        <f t="shared" si="34"/>
        <v>2165</v>
      </c>
      <c r="C471">
        <f t="shared" si="31"/>
        <v>5.2869095408221678E-9</v>
      </c>
      <c r="D471">
        <f t="shared" si="33"/>
        <v>5.286909540822168</v>
      </c>
    </row>
    <row r="472" spans="1:4">
      <c r="A472">
        <f t="shared" si="32"/>
        <v>36.166666666666664</v>
      </c>
      <c r="B472">
        <f t="shared" si="34"/>
        <v>2170</v>
      </c>
      <c r="C472">
        <f t="shared" si="31"/>
        <v>5.1858217327490353E-9</v>
      </c>
      <c r="D472">
        <f t="shared" si="33"/>
        <v>5.1858217327490355</v>
      </c>
    </row>
    <row r="473" spans="1:4">
      <c r="A473">
        <f t="shared" si="32"/>
        <v>36.25</v>
      </c>
      <c r="B473">
        <f t="shared" si="34"/>
        <v>2175</v>
      </c>
      <c r="C473">
        <f t="shared" si="31"/>
        <v>5.0866667636742145E-9</v>
      </c>
      <c r="D473">
        <f t="shared" si="33"/>
        <v>5.0866667636742147</v>
      </c>
    </row>
    <row r="474" spans="1:4">
      <c r="A474">
        <f t="shared" si="32"/>
        <v>36.333333333333336</v>
      </c>
      <c r="B474">
        <f t="shared" si="34"/>
        <v>2180</v>
      </c>
      <c r="C474">
        <f t="shared" si="31"/>
        <v>4.9894076769491739E-9</v>
      </c>
      <c r="D474">
        <f t="shared" si="33"/>
        <v>4.989407676949174</v>
      </c>
    </row>
    <row r="475" spans="1:4">
      <c r="A475">
        <f t="shared" si="32"/>
        <v>36.416666666666664</v>
      </c>
      <c r="B475">
        <f t="shared" si="34"/>
        <v>2185</v>
      </c>
      <c r="C475">
        <f t="shared" si="31"/>
        <v>4.8940082225511703E-9</v>
      </c>
      <c r="D475">
        <f t="shared" si="33"/>
        <v>4.8940082225511699</v>
      </c>
    </row>
    <row r="476" spans="1:4">
      <c r="A476">
        <f t="shared" si="32"/>
        <v>36.5</v>
      </c>
      <c r="B476">
        <f t="shared" si="34"/>
        <v>2190</v>
      </c>
      <c r="C476">
        <f t="shared" si="31"/>
        <v>4.8004328435722746E-9</v>
      </c>
      <c r="D476">
        <f t="shared" si="33"/>
        <v>4.800432843572275</v>
      </c>
    </row>
    <row r="477" spans="1:4">
      <c r="A477">
        <f t="shared" si="32"/>
        <v>36.583333333333336</v>
      </c>
      <c r="B477">
        <f t="shared" si="34"/>
        <v>2195</v>
      </c>
      <c r="C477">
        <f t="shared" si="31"/>
        <v>4.7086466629667468E-9</v>
      </c>
      <c r="D477">
        <f t="shared" si="33"/>
        <v>4.7086466629667472</v>
      </c>
    </row>
    <row r="478" spans="1:4">
      <c r="A478">
        <f t="shared" si="32"/>
        <v>36.666666666666664</v>
      </c>
      <c r="B478">
        <f t="shared" si="34"/>
        <v>2200</v>
      </c>
      <c r="C478">
        <f t="shared" si="31"/>
        <v>4.6186154705518025E-9</v>
      </c>
      <c r="D478">
        <f t="shared" si="33"/>
        <v>4.6186154705518021</v>
      </c>
    </row>
    <row r="479" spans="1:4">
      <c r="A479">
        <f t="shared" si="32"/>
        <v>36.75</v>
      </c>
      <c r="B479">
        <f t="shared" si="34"/>
        <v>2205</v>
      </c>
      <c r="C479">
        <f t="shared" si="31"/>
        <v>4.530305710256921E-9</v>
      </c>
      <c r="D479">
        <f t="shared" si="33"/>
        <v>4.5303057102569211</v>
      </c>
    </row>
    <row r="480" spans="1:4">
      <c r="A480">
        <f t="shared" si="32"/>
        <v>36.833333333333336</v>
      </c>
      <c r="B480">
        <f t="shared" si="34"/>
        <v>2210</v>
      </c>
      <c r="C480">
        <f t="shared" ref="C480:C518" si="35">$I$36*EXP(-$I$32*(B480-1560))+(1/$I$32)*($I$33+$I$34*((B480-1560)-1/$I$32))</f>
        <v>4.4436844676169654E-9</v>
      </c>
      <c r="D480">
        <f t="shared" si="33"/>
        <v>4.4436844676169658</v>
      </c>
    </row>
    <row r="481" spans="1:4">
      <c r="A481">
        <f t="shared" si="32"/>
        <v>36.916666666666664</v>
      </c>
      <c r="B481">
        <f t="shared" si="34"/>
        <v>2215</v>
      </c>
      <c r="C481">
        <f t="shared" si="35"/>
        <v>4.3587194575044293E-9</v>
      </c>
      <c r="D481">
        <f t="shared" si="33"/>
        <v>4.3587194575044297</v>
      </c>
    </row>
    <row r="482" spans="1:4">
      <c r="A482">
        <f t="shared" si="32"/>
        <v>37</v>
      </c>
      <c r="B482">
        <f t="shared" si="34"/>
        <v>2220</v>
      </c>
      <c r="C482">
        <f t="shared" si="35"/>
        <v>4.2753790120962586E-9</v>
      </c>
      <c r="D482">
        <f t="shared" si="33"/>
        <v>4.2753790120962583</v>
      </c>
    </row>
    <row r="483" spans="1:4">
      <c r="A483">
        <f t="shared" si="32"/>
        <v>37.083333333333336</v>
      </c>
      <c r="B483">
        <f t="shared" si="34"/>
        <v>2225</v>
      </c>
      <c r="C483">
        <f t="shared" si="35"/>
        <v>4.1936320690707379E-9</v>
      </c>
      <c r="D483">
        <f t="shared" si="33"/>
        <v>4.1936320690707376</v>
      </c>
    </row>
    <row r="484" spans="1:4">
      <c r="A484">
        <f t="shared" si="32"/>
        <v>37.166666666666664</v>
      </c>
      <c r="B484">
        <f t="shared" si="34"/>
        <v>2230</v>
      </c>
      <c r="C484">
        <f t="shared" si="35"/>
        <v>4.1134481600300661E-9</v>
      </c>
      <c r="D484">
        <f t="shared" si="33"/>
        <v>4.1134481600300665</v>
      </c>
    </row>
    <row r="485" spans="1:4">
      <c r="A485">
        <f t="shared" si="32"/>
        <v>37.25</v>
      </c>
      <c r="B485">
        <f t="shared" si="34"/>
        <v>2235</v>
      </c>
      <c r="C485">
        <f t="shared" si="35"/>
        <v>4.0347973991442984E-9</v>
      </c>
      <c r="D485">
        <f t="shared" si="33"/>
        <v>4.0347973991442982</v>
      </c>
    </row>
    <row r="486" spans="1:4">
      <c r="A486">
        <f t="shared" si="32"/>
        <v>37.333333333333336</v>
      </c>
      <c r="B486">
        <f t="shared" si="34"/>
        <v>2240</v>
      </c>
      <c r="C486">
        <f t="shared" si="35"/>
        <v>3.9576504720124143E-9</v>
      </c>
      <c r="D486">
        <f t="shared" si="33"/>
        <v>3.9576504720124142</v>
      </c>
    </row>
    <row r="487" spans="1:4">
      <c r="A487">
        <f t="shared" ref="A487:A518" si="36">B487/60</f>
        <v>37.416666666666664</v>
      </c>
      <c r="B487">
        <f t="shared" si="34"/>
        <v>2245</v>
      </c>
      <c r="C487">
        <f t="shared" si="35"/>
        <v>3.8819786247363766E-9</v>
      </c>
      <c r="D487">
        <f t="shared" ref="D487:D518" si="37">C487*10^9</f>
        <v>3.8819786247363766</v>
      </c>
    </row>
    <row r="488" spans="1:4">
      <c r="A488">
        <f t="shared" si="36"/>
        <v>37.5</v>
      </c>
      <c r="B488">
        <f t="shared" si="34"/>
        <v>2250</v>
      </c>
      <c r="C488">
        <f t="shared" si="35"/>
        <v>3.8077536532040818E-9</v>
      </c>
      <c r="D488">
        <f t="shared" si="37"/>
        <v>3.8077536532040819</v>
      </c>
    </row>
    <row r="489" spans="1:4">
      <c r="A489">
        <f t="shared" si="36"/>
        <v>37.583333333333336</v>
      </c>
      <c r="B489">
        <f t="shared" si="34"/>
        <v>2255</v>
      </c>
      <c r="C489">
        <f t="shared" si="35"/>
        <v>3.7349478925772426E-9</v>
      </c>
      <c r="D489">
        <f t="shared" si="37"/>
        <v>3.7349478925772428</v>
      </c>
    </row>
    <row r="490" spans="1:4">
      <c r="A490">
        <f t="shared" si="36"/>
        <v>37.666666666666664</v>
      </c>
      <c r="B490">
        <f t="shared" ref="B490:B518" si="38">B489+$J$31/372</f>
        <v>2260</v>
      </c>
      <c r="C490">
        <f t="shared" si="35"/>
        <v>3.6635342069802552E-9</v>
      </c>
      <c r="D490">
        <f t="shared" si="37"/>
        <v>3.663534206980255</v>
      </c>
    </row>
    <row r="491" spans="1:4">
      <c r="A491">
        <f t="shared" si="36"/>
        <v>37.75</v>
      </c>
      <c r="B491">
        <f t="shared" si="38"/>
        <v>2265</v>
      </c>
      <c r="C491">
        <f t="shared" si="35"/>
        <v>3.5934859793862221E-9</v>
      </c>
      <c r="D491">
        <f t="shared" si="37"/>
        <v>3.5934859793862222</v>
      </c>
    </row>
    <row r="492" spans="1:4">
      <c r="A492">
        <f t="shared" si="36"/>
        <v>37.833333333333336</v>
      </c>
      <c r="B492">
        <f t="shared" si="38"/>
        <v>2270</v>
      </c>
      <c r="C492">
        <f t="shared" si="35"/>
        <v>3.5247771016963677E-9</v>
      </c>
      <c r="D492">
        <f t="shared" si="37"/>
        <v>3.5247771016963676</v>
      </c>
    </row>
    <row r="493" spans="1:4">
      <c r="A493">
        <f t="shared" si="36"/>
        <v>37.916666666666664</v>
      </c>
      <c r="B493">
        <f t="shared" si="38"/>
        <v>2275</v>
      </c>
      <c r="C493">
        <f t="shared" si="35"/>
        <v>3.4573819650091166E-9</v>
      </c>
      <c r="D493">
        <f t="shared" si="37"/>
        <v>3.4573819650091164</v>
      </c>
    </row>
    <row r="494" spans="1:4">
      <c r="A494">
        <f t="shared" si="36"/>
        <v>38</v>
      </c>
      <c r="B494">
        <f t="shared" si="38"/>
        <v>2280</v>
      </c>
      <c r="C494">
        <f t="shared" si="35"/>
        <v>3.3912754500752537E-9</v>
      </c>
      <c r="D494">
        <f t="shared" si="37"/>
        <v>3.3912754500752538</v>
      </c>
    </row>
    <row r="495" spans="1:4">
      <c r="A495">
        <f t="shared" si="36"/>
        <v>38.083333333333336</v>
      </c>
      <c r="B495">
        <f t="shared" si="38"/>
        <v>2285</v>
      </c>
      <c r="C495">
        <f t="shared" si="35"/>
        <v>3.3264329179355771E-9</v>
      </c>
      <c r="D495">
        <f t="shared" si="37"/>
        <v>3.3264329179355769</v>
      </c>
    </row>
    <row r="496" spans="1:4">
      <c r="A496">
        <f t="shared" si="36"/>
        <v>38.166666666666664</v>
      </c>
      <c r="B496">
        <f t="shared" si="38"/>
        <v>2290</v>
      </c>
      <c r="C496">
        <f t="shared" si="35"/>
        <v>3.2628302007375585E-9</v>
      </c>
      <c r="D496">
        <f t="shared" si="37"/>
        <v>3.2628302007375587</v>
      </c>
    </row>
    <row r="497" spans="1:4">
      <c r="A497">
        <f t="shared" si="36"/>
        <v>38.25</v>
      </c>
      <c r="B497">
        <f t="shared" si="38"/>
        <v>2295</v>
      </c>
      <c r="C497">
        <f t="shared" si="35"/>
        <v>3.2004435927276023E-9</v>
      </c>
      <c r="D497">
        <f t="shared" si="37"/>
        <v>3.200443592727602</v>
      </c>
    </row>
    <row r="498" spans="1:4">
      <c r="A498">
        <f t="shared" si="36"/>
        <v>38.333333333333336</v>
      </c>
      <c r="B498">
        <f t="shared" si="38"/>
        <v>2300</v>
      </c>
      <c r="C498">
        <f t="shared" si="35"/>
        <v>3.1392498414155244E-9</v>
      </c>
      <c r="D498">
        <f t="shared" si="37"/>
        <v>3.1392498414155243</v>
      </c>
    </row>
    <row r="499" spans="1:4">
      <c r="A499">
        <f t="shared" si="36"/>
        <v>38.416666666666664</v>
      </c>
      <c r="B499">
        <f t="shared" si="38"/>
        <v>2305</v>
      </c>
      <c r="C499">
        <f t="shared" si="35"/>
        <v>3.0792261389079782E-9</v>
      </c>
      <c r="D499">
        <f t="shared" si="37"/>
        <v>3.0792261389079782</v>
      </c>
    </row>
    <row r="500" spans="1:4">
      <c r="A500">
        <f t="shared" si="36"/>
        <v>38.5</v>
      </c>
      <c r="B500">
        <f t="shared" si="38"/>
        <v>2310</v>
      </c>
      <c r="C500">
        <f t="shared" si="35"/>
        <v>3.0203501134075897E-9</v>
      </c>
      <c r="D500">
        <f t="shared" si="37"/>
        <v>3.0203501134075896</v>
      </c>
    </row>
    <row r="501" spans="1:4">
      <c r="A501">
        <f t="shared" si="36"/>
        <v>38.583333333333336</v>
      </c>
      <c r="B501">
        <f t="shared" si="38"/>
        <v>2315</v>
      </c>
      <c r="C501">
        <f t="shared" si="35"/>
        <v>2.9625998208746241E-9</v>
      </c>
      <c r="D501">
        <f t="shared" si="37"/>
        <v>2.9625998208746243</v>
      </c>
    </row>
    <row r="502" spans="1:4">
      <c r="A502">
        <f t="shared" si="36"/>
        <v>38.666666666666664</v>
      </c>
      <c r="B502">
        <f t="shared" si="38"/>
        <v>2320</v>
      </c>
      <c r="C502">
        <f t="shared" si="35"/>
        <v>2.9059537368480965E-9</v>
      </c>
      <c r="D502">
        <f t="shared" si="37"/>
        <v>2.9059537368480965</v>
      </c>
    </row>
    <row r="503" spans="1:4">
      <c r="A503">
        <f t="shared" si="36"/>
        <v>38.75</v>
      </c>
      <c r="B503">
        <f t="shared" si="38"/>
        <v>2325</v>
      </c>
      <c r="C503">
        <f t="shared" si="35"/>
        <v>2.8503907484232535E-9</v>
      </c>
      <c r="D503">
        <f t="shared" si="37"/>
        <v>2.8503907484232536</v>
      </c>
    </row>
    <row r="504" spans="1:4">
      <c r="A504">
        <f t="shared" si="36"/>
        <v>38.833333333333336</v>
      </c>
      <c r="B504">
        <f t="shared" si="38"/>
        <v>2330</v>
      </c>
      <c r="C504">
        <f t="shared" si="35"/>
        <v>2.7958901463824579E-9</v>
      </c>
      <c r="D504">
        <f t="shared" si="37"/>
        <v>2.7958901463824581</v>
      </c>
    </row>
    <row r="505" spans="1:4">
      <c r="A505">
        <f t="shared" si="36"/>
        <v>38.916666666666664</v>
      </c>
      <c r="B505">
        <f t="shared" si="38"/>
        <v>2335</v>
      </c>
      <c r="C505">
        <f t="shared" si="35"/>
        <v>2.7424316174765298E-9</v>
      </c>
      <c r="D505">
        <f t="shared" si="37"/>
        <v>2.7424316174765297</v>
      </c>
    </row>
    <row r="506" spans="1:4">
      <c r="A506">
        <f t="shared" si="36"/>
        <v>39</v>
      </c>
      <c r="B506">
        <f t="shared" si="38"/>
        <v>2340</v>
      </c>
      <c r="C506">
        <f t="shared" si="35"/>
        <v>2.6899952368536753E-9</v>
      </c>
      <c r="D506">
        <f t="shared" si="37"/>
        <v>2.6899952368536755</v>
      </c>
    </row>
    <row r="507" spans="1:4">
      <c r="A507">
        <f t="shared" si="36"/>
        <v>39.083333333333336</v>
      </c>
      <c r="B507">
        <f t="shared" si="38"/>
        <v>2345</v>
      </c>
      <c r="C507">
        <f t="shared" si="35"/>
        <v>2.6385614606331711E-9</v>
      </c>
      <c r="D507">
        <f t="shared" si="37"/>
        <v>2.6385614606331713</v>
      </c>
    </row>
    <row r="508" spans="1:4">
      <c r="A508">
        <f t="shared" si="36"/>
        <v>39.166666666666664</v>
      </c>
      <c r="B508">
        <f t="shared" si="38"/>
        <v>2350</v>
      </c>
      <c r="C508">
        <f t="shared" si="35"/>
        <v>2.5881111186210466E-9</v>
      </c>
      <c r="D508">
        <f t="shared" si="37"/>
        <v>2.5881111186210464</v>
      </c>
    </row>
    <row r="509" spans="1:4">
      <c r="A509">
        <f t="shared" si="36"/>
        <v>39.25</v>
      </c>
      <c r="B509">
        <f t="shared" si="38"/>
        <v>2355</v>
      </c>
      <c r="C509">
        <f t="shared" si="35"/>
        <v>2.5386254071650473E-9</v>
      </c>
      <c r="D509">
        <f t="shared" si="37"/>
        <v>2.5386254071650471</v>
      </c>
    </row>
    <row r="510" spans="1:4">
      <c r="A510">
        <f t="shared" si="36"/>
        <v>39.333333333333336</v>
      </c>
      <c r="B510">
        <f t="shared" si="38"/>
        <v>2360</v>
      </c>
      <c r="C510">
        <f t="shared" si="35"/>
        <v>2.4900858821462081E-9</v>
      </c>
      <c r="D510">
        <f t="shared" si="37"/>
        <v>2.4900858821462082</v>
      </c>
    </row>
    <row r="511" spans="1:4">
      <c r="A511">
        <f t="shared" si="36"/>
        <v>39.416666666666664</v>
      </c>
      <c r="B511">
        <f t="shared" si="38"/>
        <v>2365</v>
      </c>
      <c r="C511">
        <f t="shared" si="35"/>
        <v>2.4424744521044409E-9</v>
      </c>
      <c r="D511">
        <f t="shared" si="37"/>
        <v>2.4424744521044408</v>
      </c>
    </row>
    <row r="512" spans="1:4">
      <c r="A512">
        <f t="shared" si="36"/>
        <v>39.5</v>
      </c>
      <c r="B512">
        <f t="shared" si="38"/>
        <v>2370</v>
      </c>
      <c r="C512">
        <f t="shared" si="35"/>
        <v>2.395773371495549E-9</v>
      </c>
      <c r="D512">
        <f t="shared" si="37"/>
        <v>2.3957733714955491</v>
      </c>
    </row>
    <row r="513" spans="1:4">
      <c r="A513">
        <f t="shared" si="36"/>
        <v>39.583333333333336</v>
      </c>
      <c r="B513">
        <f t="shared" si="38"/>
        <v>2375</v>
      </c>
      <c r="C513">
        <f t="shared" si="35"/>
        <v>2.3499652340771823E-9</v>
      </c>
      <c r="D513">
        <f t="shared" si="37"/>
        <v>2.3499652340771822</v>
      </c>
    </row>
    <row r="514" spans="1:4">
      <c r="A514">
        <f t="shared" si="36"/>
        <v>39.666666666666664</v>
      </c>
      <c r="B514">
        <f t="shared" si="38"/>
        <v>2380</v>
      </c>
      <c r="C514">
        <f t="shared" si="35"/>
        <v>2.3050329664212503E-9</v>
      </c>
      <c r="D514">
        <f t="shared" si="37"/>
        <v>2.3050329664212503</v>
      </c>
    </row>
    <row r="515" spans="1:4">
      <c r="A515">
        <f t="shared" si="36"/>
        <v>39.75</v>
      </c>
      <c r="B515">
        <f t="shared" si="38"/>
        <v>2385</v>
      </c>
      <c r="C515">
        <f t="shared" si="35"/>
        <v>2.2609598215503814E-9</v>
      </c>
      <c r="D515">
        <f t="shared" si="37"/>
        <v>2.2609598215503812</v>
      </c>
    </row>
    <row r="516" spans="1:4">
      <c r="A516">
        <f t="shared" si="36"/>
        <v>39.833333333333336</v>
      </c>
      <c r="B516">
        <f t="shared" si="38"/>
        <v>2390</v>
      </c>
      <c r="C516">
        <f t="shared" si="35"/>
        <v>2.217729372696059E-9</v>
      </c>
      <c r="D516">
        <f t="shared" si="37"/>
        <v>2.2177293726960592</v>
      </c>
    </row>
    <row r="517" spans="1:4">
      <c r="A517">
        <f t="shared" si="36"/>
        <v>39.916666666666664</v>
      </c>
      <c r="B517">
        <f t="shared" si="38"/>
        <v>2395</v>
      </c>
      <c r="C517">
        <f t="shared" si="35"/>
        <v>2.1753255071760945E-9</v>
      </c>
      <c r="D517">
        <f t="shared" si="37"/>
        <v>2.1753255071760944</v>
      </c>
    </row>
    <row r="518" spans="1:4">
      <c r="A518">
        <f t="shared" si="36"/>
        <v>40</v>
      </c>
      <c r="B518" s="16">
        <f t="shared" si="38"/>
        <v>2400</v>
      </c>
      <c r="C518">
        <f t="shared" si="35"/>
        <v>2.1337324203891763E-9</v>
      </c>
      <c r="D518">
        <f t="shared" si="37"/>
        <v>2.1337324203891765</v>
      </c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Tabelle9"/>
  <dimension ref="A1:DO518"/>
  <sheetViews>
    <sheetView topLeftCell="A8" zoomScale="139" zoomScaleNormal="139" workbookViewId="0">
      <selection activeCell="C19" sqref="C19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6" max="7" width="12.125" bestFit="1" customWidth="1"/>
    <col min="8" max="8" width="14.375" customWidth="1"/>
    <col min="9" max="9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  <c r="I7" t="s">
        <v>22</v>
      </c>
    </row>
    <row r="8" spans="1:119">
      <c r="A8" s="4"/>
      <c r="B8" s="5"/>
      <c r="C8" s="5"/>
      <c r="D8" s="5"/>
      <c r="E8" s="5"/>
      <c r="F8" s="5"/>
      <c r="G8" s="6"/>
      <c r="I8" t="s">
        <v>23</v>
      </c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470</v>
      </c>
      <c r="C11" s="13" t="s">
        <v>3</v>
      </c>
      <c r="D11">
        <v>470</v>
      </c>
      <c r="E11">
        <v>470</v>
      </c>
      <c r="F11">
        <v>470</v>
      </c>
      <c r="G11">
        <v>470</v>
      </c>
      <c r="H11">
        <v>470</v>
      </c>
      <c r="I11">
        <v>470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 t="s">
        <v>4</v>
      </c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 t="s">
        <v>4</v>
      </c>
      <c r="D13" s="13">
        <f>1/180</f>
        <v>5.5555555555555558E-3</v>
      </c>
      <c r="E13" s="13">
        <f t="shared" ref="E13:I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 t="s">
        <v>5</v>
      </c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 t="s">
        <v>6</v>
      </c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 ht="23.25">
      <c r="A16" t="s">
        <v>1</v>
      </c>
      <c r="B16" s="13">
        <v>0.9</v>
      </c>
      <c r="C16" s="14" t="s">
        <v>27</v>
      </c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0.98</v>
      </c>
      <c r="C17" s="21" t="s">
        <v>30</v>
      </c>
      <c r="D17" s="13">
        <v>0.98</v>
      </c>
      <c r="E17" s="13">
        <v>0.98</v>
      </c>
      <c r="F17" s="13">
        <v>0.98</v>
      </c>
      <c r="G17" s="13">
        <v>0.98</v>
      </c>
      <c r="H17" s="13">
        <v>0.98</v>
      </c>
      <c r="I17" s="13">
        <v>0.98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0.98</v>
      </c>
      <c r="C18" s="21" t="s">
        <v>30</v>
      </c>
      <c r="D18" s="13">
        <v>0.98</v>
      </c>
      <c r="E18" s="13">
        <v>0.98</v>
      </c>
      <c r="F18" s="13">
        <v>0.98</v>
      </c>
      <c r="G18" s="13">
        <v>0.98</v>
      </c>
      <c r="H18" s="13">
        <v>0.98</v>
      </c>
      <c r="I18" s="13">
        <v>0.98</v>
      </c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0.98</v>
      </c>
      <c r="C19" s="21" t="s">
        <v>30</v>
      </c>
      <c r="D19" s="13">
        <v>0.98</v>
      </c>
      <c r="E19" s="13">
        <v>0.98</v>
      </c>
      <c r="F19" s="13">
        <v>0.98</v>
      </c>
      <c r="G19" s="13">
        <v>0.98</v>
      </c>
      <c r="H19" s="13">
        <v>0.98</v>
      </c>
      <c r="I19" s="13">
        <v>0.98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 ht="23.25">
      <c r="A20" s="15" t="s">
        <v>2</v>
      </c>
      <c r="B20">
        <f>1.37*10^-10</f>
        <v>1.3700000000000002E-10</v>
      </c>
      <c r="C20" s="14" t="s">
        <v>9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10</v>
      </c>
      <c r="B21" s="13">
        <v>0</v>
      </c>
      <c r="C21" s="13" t="s">
        <v>8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13">
        <v>0</v>
      </c>
      <c r="C22" s="13" t="s">
        <v>7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10</v>
      </c>
      <c r="B23" s="13">
        <v>0</v>
      </c>
      <c r="C23" s="13" t="s">
        <v>7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13">
        <v>0</v>
      </c>
      <c r="C24" s="13" t="s">
        <v>7</v>
      </c>
      <c r="I24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 s="13">
        <f>2*10^-10</f>
        <v>2.0000000000000001E-10</v>
      </c>
      <c r="C25" s="13" t="s">
        <v>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10</v>
      </c>
      <c r="B26">
        <f>2*10^-10</f>
        <v>2.0000000000000001E-10</v>
      </c>
      <c r="C26" s="13" t="s">
        <v>5</v>
      </c>
      <c r="D26">
        <f>- 1.6666666666667*10^-12</f>
        <v>-1.6666666666667001E-12</v>
      </c>
      <c r="E26">
        <v>0</v>
      </c>
      <c r="F26">
        <v>0</v>
      </c>
      <c r="G26">
        <v>0</v>
      </c>
      <c r="H26">
        <v>0</v>
      </c>
      <c r="I26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13">
        <v>0</v>
      </c>
      <c r="C27" s="13" t="s">
        <v>5</v>
      </c>
      <c r="D27">
        <v>0</v>
      </c>
      <c r="E27">
        <v>0</v>
      </c>
      <c r="F27">
        <v>0</v>
      </c>
      <c r="G27">
        <f>1*10^-5</f>
        <v>1.0000000000000001E-5</v>
      </c>
      <c r="H27">
        <v>0</v>
      </c>
      <c r="I27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10</v>
      </c>
      <c r="B28" s="13">
        <v>0</v>
      </c>
      <c r="C28" s="13" t="s">
        <v>5</v>
      </c>
      <c r="D28">
        <v>0</v>
      </c>
      <c r="E28">
        <v>0</v>
      </c>
      <c r="F28">
        <f>5.55555555555555*10^-8</f>
        <v>5.5555555555555502E-8</v>
      </c>
      <c r="G28">
        <v>0</v>
      </c>
      <c r="H28">
        <f>-5.55555555555555*10^-8</f>
        <v>-5.5555555555555502E-8</v>
      </c>
      <c r="I28" s="13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24</v>
      </c>
      <c r="B30" s="22">
        <v>0</v>
      </c>
      <c r="C30" s="11"/>
      <c r="D30" s="22">
        <v>1</v>
      </c>
      <c r="E30" s="22">
        <v>2</v>
      </c>
      <c r="F30" s="22">
        <v>3</v>
      </c>
      <c r="G30" s="22">
        <v>4</v>
      </c>
      <c r="H30" s="22">
        <v>5</v>
      </c>
      <c r="I30" s="22">
        <v>6</v>
      </c>
      <c r="J30" s="22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13</v>
      </c>
      <c r="B31">
        <v>0</v>
      </c>
      <c r="D31">
        <v>600</v>
      </c>
      <c r="E31">
        <v>720</v>
      </c>
      <c r="F31">
        <v>1020</v>
      </c>
      <c r="G31">
        <v>1200</v>
      </c>
      <c r="H31">
        <v>1380</v>
      </c>
      <c r="I31">
        <v>1560</v>
      </c>
      <c r="J31">
        <v>1860</v>
      </c>
    </row>
    <row r="32" spans="1:119">
      <c r="A32" s="10" t="s">
        <v>14</v>
      </c>
      <c r="B32">
        <f>B13*(1+B14-B12*B18*B16*B15)</f>
        <v>3.1611111111111111E-3</v>
      </c>
      <c r="D32">
        <f>D13*(1+D14-D12*D18*D16*D15)</f>
        <v>3.1611111111111111E-3</v>
      </c>
      <c r="E32">
        <f t="shared" ref="E32:I32" si="1">E13*(1+E14-E12*E18*E16*E15)</f>
        <v>3.1611111111111111E-3</v>
      </c>
      <c r="F32">
        <f t="shared" si="1"/>
        <v>3.1611111111111111E-3</v>
      </c>
      <c r="G32">
        <f t="shared" si="1"/>
        <v>3.1611111111111111E-3</v>
      </c>
      <c r="H32">
        <f t="shared" si="1"/>
        <v>3.1611111111111111E-3</v>
      </c>
      <c r="I32">
        <f t="shared" si="1"/>
        <v>3.1611111111111111E-3</v>
      </c>
    </row>
    <row r="33" spans="1:9">
      <c r="A33" s="10" t="s">
        <v>11</v>
      </c>
      <c r="B33">
        <f>1/B11*(B20+B22*B24*B15+(1-B12)*(B25+B27)*B19*B17*B15)</f>
        <v>4.9582978723404255E-13</v>
      </c>
      <c r="D33">
        <f t="shared" ref="D33:I33" si="2">1/D11*(D20+D22*D24*D15+(1-D12)*(D25+D27)*D19*D17*D15)</f>
        <v>0</v>
      </c>
      <c r="E33">
        <f t="shared" si="2"/>
        <v>0</v>
      </c>
      <c r="F33">
        <f t="shared" si="2"/>
        <v>0</v>
      </c>
      <c r="G33">
        <f t="shared" si="2"/>
        <v>1.0217021276595747E-8</v>
      </c>
      <c r="H33">
        <f t="shared" si="2"/>
        <v>0</v>
      </c>
      <c r="I33">
        <f t="shared" si="2"/>
        <v>0</v>
      </c>
    </row>
    <row r="34" spans="1:9">
      <c r="A34" s="10" t="s">
        <v>12</v>
      </c>
      <c r="B34">
        <f>1/B11*(B21+B23*B24*B15+(1-B12)*(B26+B28)*B19*B17*B15)</f>
        <v>2.0434042553191488E-13</v>
      </c>
      <c r="D34">
        <f t="shared" ref="D34:I34" si="3">1/D11*(D21+D23*D24*D15+(1-D12)*(D26+D28)*D19*D17*D15)</f>
        <v>-1.7028368794326582E-15</v>
      </c>
      <c r="E34">
        <f t="shared" si="3"/>
        <v>0</v>
      </c>
      <c r="F34">
        <f t="shared" si="3"/>
        <v>5.6761229314420745E-11</v>
      </c>
      <c r="G34">
        <f t="shared" si="3"/>
        <v>0</v>
      </c>
      <c r="H34">
        <f t="shared" si="3"/>
        <v>-5.6761229314420745E-11</v>
      </c>
      <c r="I34">
        <f t="shared" si="3"/>
        <v>0</v>
      </c>
    </row>
    <row r="35" spans="1:9" ht="23.25">
      <c r="A35" s="10" t="s">
        <v>15</v>
      </c>
      <c r="B35">
        <f>0.1*10^-9</f>
        <v>1.0000000000000002E-10</v>
      </c>
      <c r="C35" s="14" t="s">
        <v>16</v>
      </c>
      <c r="D35">
        <f>C158</f>
        <v>2.1553131530333793E-8</v>
      </c>
      <c r="E35">
        <f>C182</f>
        <v>1.4738337719571877E-8</v>
      </c>
      <c r="F35">
        <f>C242</f>
        <v>5.7094276009966648E-9</v>
      </c>
      <c r="G35">
        <f>C278</f>
        <v>7.7059262873853462E-7</v>
      </c>
      <c r="H35">
        <f>C314</f>
        <v>1.8386614065904074E-6</v>
      </c>
      <c r="I35">
        <f>C350</f>
        <v>2.7348955671051689E-7</v>
      </c>
    </row>
    <row r="36" spans="1:9">
      <c r="A36" s="10" t="s">
        <v>19</v>
      </c>
      <c r="B36">
        <f>B35-(1/B32)*(B33-B34/B32)</f>
        <v>2.039227393177539E-8</v>
      </c>
      <c r="D36">
        <f>D35-(1/D32)*(D33-D34/D32)</f>
        <v>2.1382722139166796E-8</v>
      </c>
      <c r="E36">
        <f t="shared" ref="E36:H36" si="4">E35-(1/E32)*(E33-E34/E32)</f>
        <v>1.4738337719571877E-8</v>
      </c>
      <c r="F36">
        <f t="shared" si="4"/>
        <v>5.6860224665007771E-6</v>
      </c>
      <c r="G36">
        <f t="shared" si="4"/>
        <v>-2.4615054903954448E-6</v>
      </c>
      <c r="H36">
        <f t="shared" si="4"/>
        <v>-3.8416516323093736E-6</v>
      </c>
      <c r="I36">
        <f>I35-(1/I32)*(I33-I34/I32)</f>
        <v>2.7348955671051689E-7</v>
      </c>
    </row>
    <row r="37" spans="1:9">
      <c r="A37" s="17" t="s">
        <v>20</v>
      </c>
      <c r="B37" s="17" t="s">
        <v>17</v>
      </c>
      <c r="C37" s="17" t="s">
        <v>18</v>
      </c>
      <c r="D37" s="17" t="s">
        <v>21</v>
      </c>
    </row>
    <row r="38" spans="1:9">
      <c r="A38">
        <f>B38/60</f>
        <v>0</v>
      </c>
      <c r="B38" s="16">
        <v>0</v>
      </c>
      <c r="C38" s="16">
        <f>B35</f>
        <v>1.0000000000000002E-10</v>
      </c>
      <c r="D38">
        <f>C38*10^9</f>
        <v>0.10000000000000002</v>
      </c>
    </row>
    <row r="39" spans="1:9">
      <c r="A39">
        <f t="shared" ref="A39:A102" si="5">B39/60</f>
        <v>8.3333333333333329E-2</v>
      </c>
      <c r="B39">
        <f>B38+J31/372</f>
        <v>5</v>
      </c>
      <c r="C39">
        <f>$B$36*EXP(-$B$32*B39)+(1/$B$32)*($B$33+$B$34*(B39-1/$B$32))</f>
        <v>1.0343238044767033E-10</v>
      </c>
      <c r="D39">
        <f t="shared" ref="D39:D102" si="6">C39*10^9</f>
        <v>0.10343238044767034</v>
      </c>
    </row>
    <row r="40" spans="1:9">
      <c r="A40">
        <f t="shared" si="5"/>
        <v>0.16666666666666666</v>
      </c>
      <c r="B40">
        <f>B39+$J$31/372</f>
        <v>10</v>
      </c>
      <c r="C40">
        <f t="shared" ref="C40:C103" si="7">$B$36*EXP(-$B$32*B40)+(1/$B$32)*($B$33+$B$34*(B40-1/$B$32))</f>
        <v>1.1187928777041673E-10</v>
      </c>
      <c r="D40">
        <f t="shared" si="6"/>
        <v>0.11187928777041672</v>
      </c>
    </row>
    <row r="41" spans="1:9">
      <c r="A41">
        <f t="shared" si="5"/>
        <v>0.25</v>
      </c>
      <c r="B41">
        <f>B40+$J$31/372</f>
        <v>15</v>
      </c>
      <c r="C41">
        <f t="shared" si="7"/>
        <v>1.2526208765165786E-10</v>
      </c>
      <c r="D41">
        <f t="shared" si="6"/>
        <v>0.12526208765165786</v>
      </c>
    </row>
    <row r="42" spans="1:9">
      <c r="A42">
        <f t="shared" si="5"/>
        <v>0.33333333333333331</v>
      </c>
      <c r="B42">
        <f t="shared" ref="B42:B105" si="8">B41+$J$31/372</f>
        <v>20</v>
      </c>
      <c r="C42">
        <f t="shared" si="7"/>
        <v>1.4350337886337974E-10</v>
      </c>
      <c r="D42">
        <f t="shared" si="6"/>
        <v>0.14350337886337974</v>
      </c>
    </row>
    <row r="43" spans="1:9">
      <c r="A43">
        <f t="shared" si="5"/>
        <v>0.41666666666666669</v>
      </c>
      <c r="B43">
        <f t="shared" si="8"/>
        <v>25</v>
      </c>
      <c r="C43">
        <f>$B$36*EXP(-$B$32*B43)+(1/$B$32)*($B$33+$B$34*(B43-1/$B$32))</f>
        <v>1.6652697392969458E-10</v>
      </c>
      <c r="D43">
        <f t="shared" si="6"/>
        <v>0.16652697392969457</v>
      </c>
    </row>
    <row r="44" spans="1:9">
      <c r="A44">
        <f t="shared" si="5"/>
        <v>0.5</v>
      </c>
      <c r="B44">
        <f t="shared" si="8"/>
        <v>30</v>
      </c>
      <c r="C44">
        <f t="shared" si="7"/>
        <v>1.9425788009363661E-10</v>
      </c>
      <c r="D44">
        <f t="shared" si="6"/>
        <v>0.19425788009363662</v>
      </c>
    </row>
    <row r="45" spans="1:9">
      <c r="A45">
        <f t="shared" si="5"/>
        <v>0.58333333333333337</v>
      </c>
      <c r="B45">
        <f t="shared" si="8"/>
        <v>35</v>
      </c>
      <c r="C45">
        <f t="shared" si="7"/>
        <v>2.266222805823881E-10</v>
      </c>
      <c r="D45">
        <f t="shared" si="6"/>
        <v>0.22662228058238809</v>
      </c>
    </row>
    <row r="46" spans="1:9">
      <c r="A46">
        <f t="shared" si="5"/>
        <v>0.66666666666666663</v>
      </c>
      <c r="B46">
        <f t="shared" si="8"/>
        <v>40</v>
      </c>
      <c r="C46">
        <f t="shared" si="7"/>
        <v>2.6354751616633312E-10</v>
      </c>
      <c r="D46">
        <f t="shared" si="6"/>
        <v>0.2635475161663331</v>
      </c>
    </row>
    <row r="47" spans="1:9">
      <c r="A47">
        <f t="shared" si="5"/>
        <v>0.75</v>
      </c>
      <c r="B47">
        <f t="shared" si="8"/>
        <v>45</v>
      </c>
      <c r="C47">
        <f t="shared" si="7"/>
        <v>3.0496206700728708E-10</v>
      </c>
      <c r="D47">
        <f t="shared" si="6"/>
        <v>0.30496206700728706</v>
      </c>
    </row>
    <row r="48" spans="1:9">
      <c r="A48">
        <f t="shared" si="5"/>
        <v>0.83333333333333337</v>
      </c>
      <c r="B48">
        <f t="shared" si="8"/>
        <v>50</v>
      </c>
      <c r="C48">
        <f t="shared" si="7"/>
        <v>3.5079553479131281E-10</v>
      </c>
      <c r="D48">
        <f t="shared" si="6"/>
        <v>0.35079553479131281</v>
      </c>
    </row>
    <row r="49" spans="1:4">
      <c r="A49">
        <f t="shared" si="5"/>
        <v>0.91666666666666663</v>
      </c>
      <c r="B49">
        <f t="shared" si="8"/>
        <v>55</v>
      </c>
      <c r="C49">
        <f t="shared" si="7"/>
        <v>4.0097862514179858E-10</v>
      </c>
      <c r="D49">
        <f t="shared" si="6"/>
        <v>0.40097862514179861</v>
      </c>
    </row>
    <row r="50" spans="1:4">
      <c r="A50">
        <f t="shared" si="5"/>
        <v>1</v>
      </c>
      <c r="B50">
        <f t="shared" si="8"/>
        <v>60</v>
      </c>
      <c r="C50">
        <f t="shared" si="7"/>
        <v>4.5544313030825869E-10</v>
      </c>
      <c r="D50">
        <f t="shared" si="6"/>
        <v>0.45544313030825867</v>
      </c>
    </row>
    <row r="51" spans="1:4">
      <c r="A51">
        <f t="shared" si="5"/>
        <v>1.0833333333333333</v>
      </c>
      <c r="B51">
        <f t="shared" si="8"/>
        <v>65</v>
      </c>
      <c r="C51">
        <f t="shared" si="7"/>
        <v>5.141219121266246E-10</v>
      </c>
      <c r="D51">
        <f t="shared" si="6"/>
        <v>0.51412191212662461</v>
      </c>
    </row>
    <row r="52" spans="1:4">
      <c r="A52">
        <f t="shared" si="5"/>
        <v>1.1666666666666667</v>
      </c>
      <c r="B52">
        <f t="shared" si="8"/>
        <v>70</v>
      </c>
      <c r="C52">
        <f t="shared" si="7"/>
        <v>5.7694888524674845E-10</v>
      </c>
      <c r="D52">
        <f t="shared" si="6"/>
        <v>0.57694888524674848</v>
      </c>
    </row>
    <row r="53" spans="1:4">
      <c r="A53">
        <f t="shared" si="5"/>
        <v>1.25</v>
      </c>
      <c r="B53">
        <f t="shared" si="8"/>
        <v>75</v>
      </c>
      <c r="C53">
        <f t="shared" si="7"/>
        <v>6.4385900062288725E-10</v>
      </c>
      <c r="D53">
        <f t="shared" si="6"/>
        <v>0.64385900062288726</v>
      </c>
    </row>
    <row r="54" spans="1:4">
      <c r="A54">
        <f t="shared" si="5"/>
        <v>1.3333333333333333</v>
      </c>
      <c r="B54">
        <f t="shared" si="8"/>
        <v>80</v>
      </c>
      <c r="C54">
        <f t="shared" si="7"/>
        <v>7.1478822926310775E-10</v>
      </c>
      <c r="D54">
        <f t="shared" si="6"/>
        <v>0.7147882292631077</v>
      </c>
    </row>
    <row r="55" spans="1:4">
      <c r="A55">
        <f t="shared" si="5"/>
        <v>1.4166666666666667</v>
      </c>
      <c r="B55">
        <f t="shared" si="8"/>
        <v>85</v>
      </c>
      <c r="C55">
        <f t="shared" si="7"/>
        <v>7.8967354623353577E-10</v>
      </c>
      <c r="D55">
        <f t="shared" si="6"/>
        <v>0.78967354623353581</v>
      </c>
    </row>
    <row r="56" spans="1:4">
      <c r="A56">
        <f t="shared" si="5"/>
        <v>1.5</v>
      </c>
      <c r="B56">
        <f t="shared" si="8"/>
        <v>90</v>
      </c>
      <c r="C56">
        <f t="shared" si="7"/>
        <v>8.6845291491338022E-10</v>
      </c>
      <c r="D56">
        <f t="shared" si="6"/>
        <v>0.86845291491338017</v>
      </c>
    </row>
    <row r="57" spans="1:4">
      <c r="A57">
        <f t="shared" si="5"/>
        <v>1.5833333333333333</v>
      </c>
      <c r="B57">
        <f t="shared" si="8"/>
        <v>95</v>
      </c>
      <c r="C57">
        <f t="shared" si="7"/>
        <v>9.5106527149691518E-10</v>
      </c>
      <c r="D57">
        <f t="shared" si="6"/>
        <v>0.95106527149691522</v>
      </c>
    </row>
    <row r="58" spans="1:4">
      <c r="A58">
        <f t="shared" si="5"/>
        <v>1.6666666666666667</v>
      </c>
      <c r="B58">
        <f t="shared" si="8"/>
        <v>100</v>
      </c>
      <c r="C58">
        <f t="shared" si="7"/>
        <v>1.0374505097384694E-9</v>
      </c>
      <c r="D58">
        <f t="shared" si="6"/>
        <v>1.0374505097384694</v>
      </c>
    </row>
    <row r="59" spans="1:4">
      <c r="A59">
        <f t="shared" si="5"/>
        <v>1.75</v>
      </c>
      <c r="B59">
        <f t="shared" si="8"/>
        <v>105</v>
      </c>
      <c r="C59">
        <f t="shared" si="7"/>
        <v>1.1275494659366467E-9</v>
      </c>
      <c r="D59">
        <f t="shared" si="6"/>
        <v>1.1275494659366467</v>
      </c>
    </row>
    <row r="60" spans="1:4">
      <c r="A60">
        <f t="shared" si="5"/>
        <v>1.8333333333333333</v>
      </c>
      <c r="B60">
        <f t="shared" si="8"/>
        <v>110</v>
      </c>
      <c r="C60">
        <f t="shared" si="7"/>
        <v>1.2213039041539843E-9</v>
      </c>
      <c r="D60">
        <f t="shared" si="6"/>
        <v>1.2213039041539844</v>
      </c>
    </row>
    <row r="61" spans="1:4">
      <c r="A61">
        <f t="shared" si="5"/>
        <v>1.9166666666666667</v>
      </c>
      <c r="B61">
        <f t="shared" si="8"/>
        <v>115</v>
      </c>
      <c r="C61">
        <f t="shared" si="7"/>
        <v>1.3186565016684148E-9</v>
      </c>
      <c r="D61">
        <f t="shared" si="6"/>
        <v>1.3186565016684149</v>
      </c>
    </row>
    <row r="62" spans="1:4">
      <c r="A62">
        <f t="shared" si="5"/>
        <v>2</v>
      </c>
      <c r="B62">
        <f t="shared" si="8"/>
        <v>120</v>
      </c>
      <c r="C62">
        <f t="shared" si="7"/>
        <v>1.4195508346528652E-9</v>
      </c>
      <c r="D62">
        <f t="shared" si="6"/>
        <v>1.4195508346528651</v>
      </c>
    </row>
    <row r="63" spans="1:4">
      <c r="A63">
        <f t="shared" si="5"/>
        <v>2.0833333333333335</v>
      </c>
      <c r="B63">
        <f t="shared" si="8"/>
        <v>125</v>
      </c>
      <c r="C63">
        <f t="shared" si="7"/>
        <v>1.5239313640794012E-9</v>
      </c>
      <c r="D63">
        <f t="shared" si="6"/>
        <v>1.5239313640794012</v>
      </c>
    </row>
    <row r="64" spans="1:4">
      <c r="A64">
        <f t="shared" si="5"/>
        <v>2.1666666666666665</v>
      </c>
      <c r="B64">
        <f t="shared" si="8"/>
        <v>130</v>
      </c>
      <c r="C64">
        <f t="shared" si="7"/>
        <v>1.6317434218444274E-9</v>
      </c>
      <c r="D64">
        <f t="shared" si="6"/>
        <v>1.6317434218444273</v>
      </c>
    </row>
    <row r="65" spans="1:4">
      <c r="A65">
        <f t="shared" si="5"/>
        <v>2.25</v>
      </c>
      <c r="B65">
        <f t="shared" si="8"/>
        <v>135</v>
      </c>
      <c r="C65">
        <f t="shared" si="7"/>
        <v>1.7429331971114585E-9</v>
      </c>
      <c r="D65">
        <f t="shared" si="6"/>
        <v>1.7429331971114586</v>
      </c>
    </row>
    <row r="66" spans="1:4">
      <c r="A66">
        <f t="shared" si="5"/>
        <v>2.3333333333333335</v>
      </c>
      <c r="B66">
        <f t="shared" si="8"/>
        <v>140</v>
      </c>
      <c r="C66">
        <f t="shared" si="7"/>
        <v>1.8574477228680567E-9</v>
      </c>
      <c r="D66">
        <f t="shared" si="6"/>
        <v>1.8574477228680566</v>
      </c>
    </row>
    <row r="67" spans="1:4">
      <c r="A67">
        <f t="shared" si="5"/>
        <v>2.4166666666666665</v>
      </c>
      <c r="B67">
        <f t="shared" si="8"/>
        <v>145</v>
      </c>
      <c r="C67">
        <f t="shared" si="7"/>
        <v>1.9752348626935637E-9</v>
      </c>
      <c r="D67">
        <f t="shared" si="6"/>
        <v>1.9752348626935636</v>
      </c>
    </row>
    <row r="68" spans="1:4">
      <c r="A68">
        <f t="shared" si="5"/>
        <v>2.5</v>
      </c>
      <c r="B68">
        <f t="shared" si="8"/>
        <v>150</v>
      </c>
      <c r="C68">
        <f t="shared" si="7"/>
        <v>2.0962432977343564E-9</v>
      </c>
      <c r="D68">
        <f t="shared" si="6"/>
        <v>2.0962432977343566</v>
      </c>
    </row>
    <row r="69" spans="1:4">
      <c r="A69">
        <f t="shared" si="5"/>
        <v>2.5833333333333335</v>
      </c>
      <c r="B69">
        <f t="shared" si="8"/>
        <v>155</v>
      </c>
      <c r="C69">
        <f t="shared" si="7"/>
        <v>2.2204225138832985E-9</v>
      </c>
      <c r="D69">
        <f t="shared" si="6"/>
        <v>2.2204225138832987</v>
      </c>
    </row>
    <row r="70" spans="1:4">
      <c r="A70">
        <f t="shared" si="5"/>
        <v>2.6666666666666665</v>
      </c>
      <c r="B70">
        <f t="shared" si="8"/>
        <v>160</v>
      </c>
      <c r="C70">
        <f t="shared" si="7"/>
        <v>2.3477227891602992E-9</v>
      </c>
      <c r="D70">
        <f t="shared" si="6"/>
        <v>2.3477227891602994</v>
      </c>
    </row>
    <row r="71" spans="1:4">
      <c r="A71">
        <f t="shared" si="5"/>
        <v>2.75</v>
      </c>
      <c r="B71">
        <f t="shared" si="8"/>
        <v>165</v>
      </c>
      <c r="C71">
        <f t="shared" si="7"/>
        <v>2.4780951812907161E-9</v>
      </c>
      <c r="D71">
        <f t="shared" si="6"/>
        <v>2.4780951812907159</v>
      </c>
    </row>
    <row r="72" spans="1:4">
      <c r="A72">
        <f t="shared" si="5"/>
        <v>2.8333333333333335</v>
      </c>
      <c r="B72">
        <f t="shared" si="8"/>
        <v>170</v>
      </c>
      <c r="C72">
        <f t="shared" si="7"/>
        <v>2.6114915154785449E-9</v>
      </c>
      <c r="D72">
        <f t="shared" si="6"/>
        <v>2.6114915154785447</v>
      </c>
    </row>
    <row r="73" spans="1:4">
      <c r="A73">
        <f t="shared" si="5"/>
        <v>2.9166666666666665</v>
      </c>
      <c r="B73">
        <f t="shared" si="8"/>
        <v>175</v>
      </c>
      <c r="C73">
        <f t="shared" si="7"/>
        <v>2.7478643723713824E-9</v>
      </c>
      <c r="D73">
        <f t="shared" si="6"/>
        <v>2.7478643723713825</v>
      </c>
    </row>
    <row r="74" spans="1:4">
      <c r="A74">
        <f t="shared" si="5"/>
        <v>3</v>
      </c>
      <c r="B74">
        <f t="shared" si="8"/>
        <v>180</v>
      </c>
      <c r="C74">
        <f t="shared" si="7"/>
        <v>2.8871670762140658E-9</v>
      </c>
      <c r="D74">
        <f t="shared" si="6"/>
        <v>2.887167076214066</v>
      </c>
    </row>
    <row r="75" spans="1:4">
      <c r="A75">
        <f t="shared" si="5"/>
        <v>3.0833333333333335</v>
      </c>
      <c r="B75">
        <f t="shared" si="8"/>
        <v>185</v>
      </c>
      <c r="C75">
        <f t="shared" si="7"/>
        <v>3.0293536831880938E-9</v>
      </c>
      <c r="D75">
        <f t="shared" si="6"/>
        <v>3.0293536831880936</v>
      </c>
    </row>
    <row r="76" spans="1:4">
      <c r="A76">
        <f t="shared" si="5"/>
        <v>3.1666666666666665</v>
      </c>
      <c r="B76">
        <f t="shared" si="8"/>
        <v>190</v>
      </c>
      <c r="C76">
        <f t="shared" si="7"/>
        <v>3.1743789699339278E-9</v>
      </c>
      <c r="D76">
        <f t="shared" si="6"/>
        <v>3.1743789699339278</v>
      </c>
    </row>
    <row r="77" spans="1:4">
      <c r="A77">
        <f t="shared" si="5"/>
        <v>3.25</v>
      </c>
      <c r="B77">
        <f t="shared" si="8"/>
        <v>195</v>
      </c>
      <c r="C77">
        <f t="shared" si="7"/>
        <v>3.3221984222532366E-9</v>
      </c>
      <c r="D77">
        <f t="shared" si="6"/>
        <v>3.3221984222532366</v>
      </c>
    </row>
    <row r="78" spans="1:4">
      <c r="A78">
        <f t="shared" si="5"/>
        <v>3.3333333333333335</v>
      </c>
      <c r="B78">
        <f t="shared" si="8"/>
        <v>200</v>
      </c>
      <c r="C78">
        <f t="shared" si="7"/>
        <v>3.4727682239883284E-9</v>
      </c>
      <c r="D78">
        <f t="shared" si="6"/>
        <v>3.4727682239883282</v>
      </c>
    </row>
    <row r="79" spans="1:4">
      <c r="A79">
        <f t="shared" si="5"/>
        <v>3.4166666666666665</v>
      </c>
      <c r="B79">
        <f t="shared" si="8"/>
        <v>205</v>
      </c>
      <c r="C79">
        <f t="shared" si="7"/>
        <v>3.6260452460759818E-9</v>
      </c>
      <c r="D79">
        <f t="shared" si="6"/>
        <v>3.6260452460759818</v>
      </c>
    </row>
    <row r="80" spans="1:4">
      <c r="A80">
        <f t="shared" si="5"/>
        <v>3.5</v>
      </c>
      <c r="B80">
        <f t="shared" si="8"/>
        <v>210</v>
      </c>
      <c r="C80">
        <f t="shared" si="7"/>
        <v>3.7819870357728801E-9</v>
      </c>
      <c r="D80">
        <f t="shared" si="6"/>
        <v>3.7819870357728802</v>
      </c>
    </row>
    <row r="81" spans="1:4">
      <c r="A81">
        <f t="shared" si="5"/>
        <v>3.5833333333333335</v>
      </c>
      <c r="B81">
        <f t="shared" si="8"/>
        <v>215</v>
      </c>
      <c r="C81">
        <f t="shared" si="7"/>
        <v>3.9405518060500575E-9</v>
      </c>
      <c r="D81">
        <f t="shared" si="6"/>
        <v>3.9405518060500575</v>
      </c>
    </row>
    <row r="82" spans="1:4">
      <c r="A82">
        <f t="shared" si="5"/>
        <v>3.6666666666666665</v>
      </c>
      <c r="B82">
        <f t="shared" si="8"/>
        <v>220</v>
      </c>
      <c r="C82">
        <f t="shared" si="7"/>
        <v>4.1016984251536177E-9</v>
      </c>
      <c r="D82">
        <f t="shared" si="6"/>
        <v>4.1016984251536179</v>
      </c>
    </row>
    <row r="83" spans="1:4">
      <c r="A83">
        <f t="shared" si="5"/>
        <v>3.75</v>
      </c>
      <c r="B83">
        <f t="shared" si="8"/>
        <v>225</v>
      </c>
      <c r="C83">
        <f t="shared" si="7"/>
        <v>4.2653864063291671E-9</v>
      </c>
      <c r="D83">
        <f t="shared" si="6"/>
        <v>4.2653864063291671</v>
      </c>
    </row>
    <row r="84" spans="1:4">
      <c r="A84">
        <f t="shared" si="5"/>
        <v>3.8333333333333335</v>
      </c>
      <c r="B84">
        <f t="shared" si="8"/>
        <v>230</v>
      </c>
      <c r="C84">
        <f t="shared" si="7"/>
        <v>4.4315758977073896E-9</v>
      </c>
      <c r="D84">
        <f t="shared" si="6"/>
        <v>4.4315758977073898</v>
      </c>
    </row>
    <row r="85" spans="1:4">
      <c r="A85">
        <f t="shared" si="5"/>
        <v>3.9166666666666665</v>
      </c>
      <c r="B85">
        <f t="shared" si="8"/>
        <v>235</v>
      </c>
      <c r="C85">
        <f t="shared" si="7"/>
        <v>4.6002276723482178E-9</v>
      </c>
      <c r="D85">
        <f t="shared" si="6"/>
        <v>4.6002276723482174</v>
      </c>
    </row>
    <row r="86" spans="1:4">
      <c r="A86">
        <f t="shared" si="5"/>
        <v>4</v>
      </c>
      <c r="B86">
        <f t="shared" si="8"/>
        <v>240</v>
      </c>
      <c r="C86">
        <f t="shared" si="7"/>
        <v>4.7713031184411249E-9</v>
      </c>
      <c r="D86">
        <f t="shared" si="6"/>
        <v>4.771303118441125</v>
      </c>
    </row>
    <row r="87" spans="1:4">
      <c r="A87">
        <f t="shared" si="5"/>
        <v>4.083333333333333</v>
      </c>
      <c r="B87">
        <f t="shared" si="8"/>
        <v>245</v>
      </c>
      <c r="C87">
        <f t="shared" si="7"/>
        <v>4.9447642296590935E-9</v>
      </c>
      <c r="D87">
        <f t="shared" si="6"/>
        <v>4.9447642296590937</v>
      </c>
    </row>
    <row r="88" spans="1:4">
      <c r="A88">
        <f t="shared" si="5"/>
        <v>4.166666666666667</v>
      </c>
      <c r="B88">
        <f t="shared" si="8"/>
        <v>250</v>
      </c>
      <c r="C88">
        <f t="shared" si="7"/>
        <v>5.120573595663847E-9</v>
      </c>
      <c r="D88">
        <f t="shared" si="6"/>
        <v>5.1205735956638474</v>
      </c>
    </row>
    <row r="89" spans="1:4">
      <c r="A89">
        <f t="shared" si="5"/>
        <v>4.25</v>
      </c>
      <c r="B89">
        <f t="shared" si="8"/>
        <v>255</v>
      </c>
      <c r="C89">
        <f t="shared" si="7"/>
        <v>5.2986943927599662E-9</v>
      </c>
      <c r="D89">
        <f t="shared" si="6"/>
        <v>5.2986943927599661</v>
      </c>
    </row>
    <row r="90" spans="1:4">
      <c r="A90">
        <f t="shared" si="5"/>
        <v>4.333333333333333</v>
      </c>
      <c r="B90">
        <f t="shared" si="8"/>
        <v>260</v>
      </c>
      <c r="C90">
        <f t="shared" si="7"/>
        <v>5.4790903746955686E-9</v>
      </c>
      <c r="D90">
        <f t="shared" si="6"/>
        <v>5.479090374695569</v>
      </c>
    </row>
    <row r="91" spans="1:4">
      <c r="A91">
        <f t="shared" si="5"/>
        <v>4.416666666666667</v>
      </c>
      <c r="B91">
        <f t="shared" si="8"/>
        <v>265</v>
      </c>
      <c r="C91">
        <f t="shared" si="7"/>
        <v>5.6617258636072385E-9</v>
      </c>
      <c r="D91">
        <f t="shared" si="6"/>
        <v>5.6617258636072387</v>
      </c>
    </row>
    <row r="92" spans="1:4">
      <c r="A92">
        <f t="shared" si="5"/>
        <v>4.5</v>
      </c>
      <c r="B92">
        <f t="shared" si="8"/>
        <v>270</v>
      </c>
      <c r="C92">
        <f t="shared" si="7"/>
        <v>5.8465657411069555E-9</v>
      </c>
      <c r="D92">
        <f t="shared" si="6"/>
        <v>5.8465657411069554</v>
      </c>
    </row>
    <row r="93" spans="1:4">
      <c r="A93">
        <f t="shared" si="5"/>
        <v>4.583333333333333</v>
      </c>
      <c r="B93">
        <f t="shared" si="8"/>
        <v>275</v>
      </c>
      <c r="C93">
        <f t="shared" si="7"/>
        <v>6.0335754395087913E-9</v>
      </c>
      <c r="D93">
        <f t="shared" si="6"/>
        <v>6.033575439508791</v>
      </c>
    </row>
    <row r="94" spans="1:4">
      <c r="A94">
        <f t="shared" si="5"/>
        <v>4.666666666666667</v>
      </c>
      <c r="B94">
        <f t="shared" si="8"/>
        <v>280</v>
      </c>
      <c r="C94">
        <f t="shared" si="7"/>
        <v>6.2227209331931806E-9</v>
      </c>
      <c r="D94">
        <f t="shared" si="6"/>
        <v>6.2227209331931803</v>
      </c>
    </row>
    <row r="95" spans="1:4">
      <c r="A95">
        <f t="shared" si="5"/>
        <v>4.75</v>
      </c>
      <c r="B95">
        <f t="shared" si="8"/>
        <v>285</v>
      </c>
      <c r="C95">
        <f t="shared" si="7"/>
        <v>6.4139687301066234E-9</v>
      </c>
      <c r="D95">
        <f t="shared" si="6"/>
        <v>6.4139687301066237</v>
      </c>
    </row>
    <row r="96" spans="1:4">
      <c r="A96">
        <f t="shared" si="5"/>
        <v>4.833333333333333</v>
      </c>
      <c r="B96">
        <f t="shared" si="8"/>
        <v>290</v>
      </c>
      <c r="C96">
        <f t="shared" si="7"/>
        <v>6.6072858633946599E-9</v>
      </c>
      <c r="D96">
        <f t="shared" si="6"/>
        <v>6.6072858633946598</v>
      </c>
    </row>
    <row r="97" spans="1:4">
      <c r="A97">
        <f t="shared" si="5"/>
        <v>4.916666666666667</v>
      </c>
      <c r="B97">
        <f t="shared" si="8"/>
        <v>295</v>
      </c>
      <c r="C97">
        <f t="shared" si="7"/>
        <v>6.8026398831660779E-9</v>
      </c>
      <c r="D97">
        <f t="shared" si="6"/>
        <v>6.8026398831660781</v>
      </c>
    </row>
    <row r="98" spans="1:4">
      <c r="A98">
        <f t="shared" si="5"/>
        <v>5</v>
      </c>
      <c r="B98">
        <f t="shared" si="8"/>
        <v>300</v>
      </c>
      <c r="C98">
        <f t="shared" si="7"/>
        <v>6.9999988483862462E-9</v>
      </c>
      <c r="D98">
        <f t="shared" si="6"/>
        <v>6.9999988483862463</v>
      </c>
    </row>
    <row r="99" spans="1:4">
      <c r="A99">
        <f t="shared" si="5"/>
        <v>5.083333333333333</v>
      </c>
      <c r="B99">
        <f t="shared" si="8"/>
        <v>305</v>
      </c>
      <c r="C99">
        <f t="shared" si="7"/>
        <v>7.1993313188975832E-9</v>
      </c>
      <c r="D99">
        <f t="shared" si="6"/>
        <v>7.1993313188975829</v>
      </c>
    </row>
    <row r="100" spans="1:4">
      <c r="A100">
        <f t="shared" si="5"/>
        <v>5.166666666666667</v>
      </c>
      <c r="B100">
        <f t="shared" si="8"/>
        <v>310</v>
      </c>
      <c r="C100">
        <f t="shared" si="7"/>
        <v>7.4006063475651573E-9</v>
      </c>
      <c r="D100">
        <f t="shared" si="6"/>
        <v>7.4006063475651569</v>
      </c>
    </row>
    <row r="101" spans="1:4">
      <c r="A101">
        <f t="shared" si="5"/>
        <v>5.25</v>
      </c>
      <c r="B101">
        <f t="shared" si="8"/>
        <v>315</v>
      </c>
      <c r="C101">
        <f t="shared" si="7"/>
        <v>7.6037934725454389E-9</v>
      </c>
      <c r="D101">
        <f t="shared" si="6"/>
        <v>7.6037934725454388</v>
      </c>
    </row>
    <row r="102" spans="1:4">
      <c r="A102">
        <f t="shared" si="5"/>
        <v>5.333333333333333</v>
      </c>
      <c r="B102">
        <f t="shared" si="8"/>
        <v>320</v>
      </c>
      <c r="C102">
        <f t="shared" si="7"/>
        <v>7.8088627096763058E-9</v>
      </c>
      <c r="D102">
        <f t="shared" si="6"/>
        <v>7.8088627096763057</v>
      </c>
    </row>
    <row r="103" spans="1:4">
      <c r="A103">
        <f t="shared" ref="A103:A166" si="9">B103/60</f>
        <v>5.416666666666667</v>
      </c>
      <c r="B103">
        <f t="shared" si="8"/>
        <v>325</v>
      </c>
      <c r="C103">
        <f t="shared" si="7"/>
        <v>8.0157845449863777E-9</v>
      </c>
      <c r="D103">
        <f t="shared" ref="D103:D166" si="10">C103*10^9</f>
        <v>8.0157845449863778</v>
      </c>
    </row>
    <row r="104" spans="1:4">
      <c r="A104">
        <f t="shared" si="9"/>
        <v>5.5</v>
      </c>
      <c r="B104">
        <f t="shared" si="8"/>
        <v>330</v>
      </c>
      <c r="C104">
        <f t="shared" ref="C104:C158" si="11">$B$36*EXP(-$B$32*B104)+(1/$B$32)*($B$33+$B$34*(B104-1/$B$32))</f>
        <v>8.2245299273218086E-9</v>
      </c>
      <c r="D104">
        <f t="shared" si="10"/>
        <v>8.2245299273218091</v>
      </c>
    </row>
    <row r="105" spans="1:4">
      <c r="A105">
        <f t="shared" si="9"/>
        <v>5.583333333333333</v>
      </c>
      <c r="B105">
        <f t="shared" si="8"/>
        <v>335</v>
      </c>
      <c r="C105">
        <f t="shared" si="11"/>
        <v>8.435070261088701E-9</v>
      </c>
      <c r="D105">
        <f t="shared" si="10"/>
        <v>8.4350702610887005</v>
      </c>
    </row>
    <row r="106" spans="1:4">
      <c r="A106">
        <f t="shared" si="9"/>
        <v>5.666666666666667</v>
      </c>
      <c r="B106">
        <f t="shared" ref="B106:B169" si="12">B105+$J$31/372</f>
        <v>340</v>
      </c>
      <c r="C106">
        <f t="shared" si="11"/>
        <v>8.6473773991093407E-9</v>
      </c>
      <c r="D106">
        <f t="shared" si="10"/>
        <v>8.6473773991093399</v>
      </c>
    </row>
    <row r="107" spans="1:4">
      <c r="A107">
        <f t="shared" si="9"/>
        <v>5.75</v>
      </c>
      <c r="B107">
        <f t="shared" si="12"/>
        <v>345</v>
      </c>
      <c r="C107">
        <f t="shared" si="11"/>
        <v>8.8614236355904468E-9</v>
      </c>
      <c r="D107">
        <f t="shared" si="10"/>
        <v>8.8614236355904463</v>
      </c>
    </row>
    <row r="108" spans="1:4">
      <c r="A108">
        <f t="shared" si="9"/>
        <v>5.833333333333333</v>
      </c>
      <c r="B108">
        <f t="shared" si="12"/>
        <v>350</v>
      </c>
      <c r="C108">
        <f t="shared" si="11"/>
        <v>9.0771816992016772E-9</v>
      </c>
      <c r="D108">
        <f t="shared" si="10"/>
        <v>9.0771816992016774</v>
      </c>
    </row>
    <row r="109" spans="1:4">
      <c r="A109">
        <f t="shared" si="9"/>
        <v>5.916666666666667</v>
      </c>
      <c r="B109">
        <f t="shared" si="12"/>
        <v>355</v>
      </c>
      <c r="C109">
        <f t="shared" si="11"/>
        <v>9.2946247462626939E-9</v>
      </c>
      <c r="D109">
        <f t="shared" si="10"/>
        <v>9.2946247462626932</v>
      </c>
    </row>
    <row r="110" spans="1:4">
      <c r="A110">
        <f t="shared" si="9"/>
        <v>6</v>
      </c>
      <c r="B110">
        <f t="shared" si="12"/>
        <v>360</v>
      </c>
      <c r="C110">
        <f t="shared" si="11"/>
        <v>9.5137263540370546E-9</v>
      </c>
      <c r="D110">
        <f t="shared" si="10"/>
        <v>9.513726354037054</v>
      </c>
    </row>
    <row r="111" spans="1:4">
      <c r="A111">
        <f t="shared" si="9"/>
        <v>6.083333333333333</v>
      </c>
      <c r="B111">
        <f t="shared" si="12"/>
        <v>365</v>
      </c>
      <c r="C111">
        <f t="shared" si="11"/>
        <v>9.7344605141312517E-9</v>
      </c>
      <c r="D111">
        <f t="shared" si="10"/>
        <v>9.7344605141312517</v>
      </c>
    </row>
    <row r="112" spans="1:4">
      <c r="A112">
        <f t="shared" si="9"/>
        <v>6.166666666666667</v>
      </c>
      <c r="B112">
        <f t="shared" si="12"/>
        <v>370</v>
      </c>
      <c r="C112">
        <f t="shared" si="11"/>
        <v>9.9568016259972881E-9</v>
      </c>
      <c r="D112">
        <f t="shared" si="10"/>
        <v>9.9568016259972882</v>
      </c>
    </row>
    <row r="113" spans="1:4">
      <c r="A113">
        <f t="shared" si="9"/>
        <v>6.25</v>
      </c>
      <c r="B113">
        <f t="shared" si="12"/>
        <v>375</v>
      </c>
      <c r="C113">
        <f t="shared" si="11"/>
        <v>1.0180724490537125E-8</v>
      </c>
      <c r="D113">
        <f t="shared" si="10"/>
        <v>10.180724490537125</v>
      </c>
    </row>
    <row r="114" spans="1:4">
      <c r="A114">
        <f t="shared" si="9"/>
        <v>6.333333333333333</v>
      </c>
      <c r="B114">
        <f t="shared" si="12"/>
        <v>380</v>
      </c>
      <c r="C114">
        <f t="shared" si="11"/>
        <v>1.0406204303807418E-8</v>
      </c>
      <c r="D114">
        <f t="shared" si="10"/>
        <v>10.406204303807417</v>
      </c>
    </row>
    <row r="115" spans="1:4">
      <c r="A115">
        <f t="shared" si="9"/>
        <v>6.416666666666667</v>
      </c>
      <c r="B115">
        <f t="shared" si="12"/>
        <v>385</v>
      </c>
      <c r="C115">
        <f t="shared" si="11"/>
        <v>1.0633216650822981E-8</v>
      </c>
      <c r="D115">
        <f t="shared" si="10"/>
        <v>10.63321665082298</v>
      </c>
    </row>
    <row r="116" spans="1:4">
      <c r="A116">
        <f t="shared" si="9"/>
        <v>6.5</v>
      </c>
      <c r="B116">
        <f t="shared" si="12"/>
        <v>390</v>
      </c>
      <c r="C116">
        <f t="shared" si="11"/>
        <v>1.0861737499457415E-8</v>
      </c>
      <c r="D116">
        <f t="shared" si="10"/>
        <v>10.861737499457416</v>
      </c>
    </row>
    <row r="117" spans="1:4">
      <c r="A117">
        <f t="shared" si="9"/>
        <v>6.583333333333333</v>
      </c>
      <c r="B117">
        <f t="shared" si="12"/>
        <v>395</v>
      </c>
      <c r="C117">
        <f t="shared" si="11"/>
        <v>1.1091743194439381E-8</v>
      </c>
      <c r="D117">
        <f t="shared" si="10"/>
        <v>11.091743194439381</v>
      </c>
    </row>
    <row r="118" spans="1:4">
      <c r="A118">
        <f t="shared" si="9"/>
        <v>6.666666666666667</v>
      </c>
      <c r="B118">
        <f t="shared" si="12"/>
        <v>400</v>
      </c>
      <c r="C118">
        <f t="shared" si="11"/>
        <v>1.1323210451443028E-8</v>
      </c>
      <c r="D118">
        <f t="shared" si="10"/>
        <v>11.323210451443028</v>
      </c>
    </row>
    <row r="119" spans="1:4">
      <c r="A119">
        <f t="shared" si="9"/>
        <v>6.75</v>
      </c>
      <c r="B119">
        <f t="shared" si="12"/>
        <v>405</v>
      </c>
      <c r="C119">
        <f t="shared" si="11"/>
        <v>1.1556116351271076E-8</v>
      </c>
      <c r="D119">
        <f t="shared" si="10"/>
        <v>11.556116351271076</v>
      </c>
    </row>
    <row r="120" spans="1:4">
      <c r="A120">
        <f t="shared" si="9"/>
        <v>6.833333333333333</v>
      </c>
      <c r="B120">
        <f t="shared" si="12"/>
        <v>410</v>
      </c>
      <c r="C120">
        <f t="shared" si="11"/>
        <v>1.1790438334129125E-8</v>
      </c>
      <c r="D120">
        <f t="shared" si="10"/>
        <v>11.790438334129126</v>
      </c>
    </row>
    <row r="121" spans="1:4">
      <c r="A121">
        <f t="shared" si="9"/>
        <v>6.916666666666667</v>
      </c>
      <c r="B121">
        <f t="shared" si="12"/>
        <v>415</v>
      </c>
      <c r="C121">
        <f t="shared" si="11"/>
        <v>1.2026154193989756E-8</v>
      </c>
      <c r="D121">
        <f t="shared" si="10"/>
        <v>12.026154193989756</v>
      </c>
    </row>
    <row r="122" spans="1:4">
      <c r="A122">
        <f t="shared" si="9"/>
        <v>7</v>
      </c>
      <c r="B122">
        <f t="shared" si="12"/>
        <v>420</v>
      </c>
      <c r="C122">
        <f t="shared" si="11"/>
        <v>1.2263242073045004E-8</v>
      </c>
      <c r="D122">
        <f t="shared" si="10"/>
        <v>12.263242073045005</v>
      </c>
    </row>
    <row r="123" spans="1:4">
      <c r="A123">
        <f t="shared" si="9"/>
        <v>7.083333333333333</v>
      </c>
      <c r="B123">
        <f t="shared" si="12"/>
        <v>425</v>
      </c>
      <c r="C123">
        <f t="shared" si="11"/>
        <v>1.2501680456245812E-8</v>
      </c>
      <c r="D123">
        <f t="shared" si="10"/>
        <v>12.501680456245813</v>
      </c>
    </row>
    <row r="124" spans="1:4">
      <c r="A124">
        <f t="shared" si="9"/>
        <v>7.166666666666667</v>
      </c>
      <c r="B124">
        <f t="shared" si="12"/>
        <v>430</v>
      </c>
      <c r="C124">
        <f t="shared" si="11"/>
        <v>1.2741448165927129E-8</v>
      </c>
      <c r="D124">
        <f t="shared" si="10"/>
        <v>12.741448165927128</v>
      </c>
    </row>
    <row r="125" spans="1:4">
      <c r="A125">
        <f t="shared" si="9"/>
        <v>7.25</v>
      </c>
      <c r="B125">
        <f t="shared" si="12"/>
        <v>435</v>
      </c>
      <c r="C125">
        <f t="shared" si="11"/>
        <v>1.2982524356517304E-8</v>
      </c>
      <c r="D125">
        <f t="shared" si="10"/>
        <v>12.982524356517304</v>
      </c>
    </row>
    <row r="126" spans="1:4">
      <c r="A126">
        <f t="shared" si="9"/>
        <v>7.333333333333333</v>
      </c>
      <c r="B126">
        <f t="shared" si="12"/>
        <v>440</v>
      </c>
      <c r="C126">
        <f t="shared" si="11"/>
        <v>1.3224888509330409E-8</v>
      </c>
      <c r="D126">
        <f t="shared" si="10"/>
        <v>13.224888509330409</v>
      </c>
    </row>
    <row r="127" spans="1:4">
      <c r="A127">
        <f t="shared" si="9"/>
        <v>7.416666666666667</v>
      </c>
      <c r="B127">
        <f t="shared" si="12"/>
        <v>445</v>
      </c>
      <c r="C127">
        <f t="shared" si="11"/>
        <v>1.3468520427440247E-8</v>
      </c>
      <c r="D127">
        <f t="shared" si="10"/>
        <v>13.468520427440247</v>
      </c>
    </row>
    <row r="128" spans="1:4">
      <c r="A128">
        <f t="shared" si="9"/>
        <v>7.5</v>
      </c>
      <c r="B128">
        <f t="shared" si="12"/>
        <v>450</v>
      </c>
      <c r="C128">
        <f t="shared" si="11"/>
        <v>1.3713400230634757E-8</v>
      </c>
      <c r="D128">
        <f t="shared" si="10"/>
        <v>13.713400230634758</v>
      </c>
    </row>
    <row r="129" spans="1:4">
      <c r="A129">
        <f t="shared" si="9"/>
        <v>7.583333333333333</v>
      </c>
      <c r="B129">
        <f t="shared" si="12"/>
        <v>455</v>
      </c>
      <c r="C129">
        <f t="shared" si="11"/>
        <v>1.3959508350449502E-8</v>
      </c>
      <c r="D129">
        <f t="shared" si="10"/>
        <v>13.959508350449502</v>
      </c>
    </row>
    <row r="130" spans="1:4">
      <c r="A130">
        <f t="shared" si="9"/>
        <v>7.666666666666667</v>
      </c>
      <c r="B130">
        <f t="shared" si="12"/>
        <v>460</v>
      </c>
      <c r="C130">
        <f t="shared" si="11"/>
        <v>1.4206825525279073E-8</v>
      </c>
      <c r="D130">
        <f t="shared" si="10"/>
        <v>14.206825525279074</v>
      </c>
    </row>
    <row r="131" spans="1:4">
      <c r="A131">
        <f t="shared" si="9"/>
        <v>7.75</v>
      </c>
      <c r="B131">
        <f t="shared" si="12"/>
        <v>465</v>
      </c>
      <c r="C131">
        <f t="shared" si="11"/>
        <v>1.4455332795565147E-8</v>
      </c>
      <c r="D131">
        <f t="shared" si="10"/>
        <v>14.455332795565146</v>
      </c>
    </row>
    <row r="132" spans="1:4">
      <c r="A132">
        <f t="shared" si="9"/>
        <v>7.833333333333333</v>
      </c>
      <c r="B132">
        <f t="shared" si="12"/>
        <v>470</v>
      </c>
      <c r="C132">
        <f t="shared" si="11"/>
        <v>1.4705011499059963E-8</v>
      </c>
      <c r="D132">
        <f t="shared" si="10"/>
        <v>14.705011499059962</v>
      </c>
    </row>
    <row r="133" spans="1:4">
      <c r="A133">
        <f t="shared" si="9"/>
        <v>7.916666666666667</v>
      </c>
      <c r="B133">
        <f t="shared" si="12"/>
        <v>475</v>
      </c>
      <c r="C133">
        <f t="shared" si="11"/>
        <v>1.495584326616414E-8</v>
      </c>
      <c r="D133">
        <f t="shared" si="10"/>
        <v>14.955843266164141</v>
      </c>
    </row>
    <row r="134" spans="1:4">
      <c r="A134">
        <f t="shared" si="9"/>
        <v>8</v>
      </c>
      <c r="B134">
        <f t="shared" si="12"/>
        <v>480</v>
      </c>
      <c r="C134">
        <f t="shared" si="11"/>
        <v>1.5207810015337565E-8</v>
      </c>
      <c r="D134">
        <f t="shared" si="10"/>
        <v>15.207810015337564</v>
      </c>
    </row>
    <row r="135" spans="1:4">
      <c r="A135">
        <f t="shared" si="9"/>
        <v>8.0833333333333339</v>
      </c>
      <c r="B135">
        <f t="shared" si="12"/>
        <v>485</v>
      </c>
      <c r="C135">
        <f t="shared" si="11"/>
        <v>1.5460893948582216E-8</v>
      </c>
      <c r="D135">
        <f t="shared" si="10"/>
        <v>15.460893948582216</v>
      </c>
    </row>
    <row r="136" spans="1:4">
      <c r="A136">
        <f t="shared" si="9"/>
        <v>8.1666666666666661</v>
      </c>
      <c r="B136">
        <f t="shared" si="12"/>
        <v>490</v>
      </c>
      <c r="C136">
        <f t="shared" si="11"/>
        <v>1.5715077546995891E-8</v>
      </c>
      <c r="D136">
        <f t="shared" si="10"/>
        <v>15.715077546995891</v>
      </c>
    </row>
    <row r="137" spans="1:4">
      <c r="A137">
        <f t="shared" si="9"/>
        <v>8.25</v>
      </c>
      <c r="B137">
        <f t="shared" si="12"/>
        <v>495</v>
      </c>
      <c r="C137">
        <f t="shared" si="11"/>
        <v>1.5970343566395599E-8</v>
      </c>
      <c r="D137">
        <f t="shared" si="10"/>
        <v>15.970343566395599</v>
      </c>
    </row>
    <row r="138" spans="1:4">
      <c r="A138">
        <f t="shared" si="9"/>
        <v>8.3333333333333339</v>
      </c>
      <c r="B138">
        <f t="shared" si="12"/>
        <v>500</v>
      </c>
      <c r="C138">
        <f t="shared" si="11"/>
        <v>1.6226675033009624E-8</v>
      </c>
      <c r="D138">
        <f t="shared" si="10"/>
        <v>16.226675033009624</v>
      </c>
    </row>
    <row r="139" spans="1:4">
      <c r="A139">
        <f t="shared" si="9"/>
        <v>8.4166666666666661</v>
      </c>
      <c r="B139">
        <f t="shared" si="12"/>
        <v>505</v>
      </c>
      <c r="C139">
        <f t="shared" si="11"/>
        <v>1.6484055239237089E-8</v>
      </c>
      <c r="D139">
        <f t="shared" si="10"/>
        <v>16.48405523923709</v>
      </c>
    </row>
    <row r="140" spans="1:4">
      <c r="A140">
        <f t="shared" si="9"/>
        <v>8.5</v>
      </c>
      <c r="B140">
        <f t="shared" si="12"/>
        <v>510</v>
      </c>
      <c r="C140">
        <f t="shared" si="11"/>
        <v>1.6742467739474098E-8</v>
      </c>
      <c r="D140">
        <f t="shared" si="10"/>
        <v>16.742467739474097</v>
      </c>
    </row>
    <row r="141" spans="1:4">
      <c r="A141">
        <f t="shared" si="9"/>
        <v>8.5833333333333339</v>
      </c>
      <c r="B141">
        <f t="shared" si="12"/>
        <v>515</v>
      </c>
      <c r="C141">
        <f t="shared" si="11"/>
        <v>1.7001896346005239E-8</v>
      </c>
      <c r="D141">
        <f t="shared" si="10"/>
        <v>17.001896346005239</v>
      </c>
    </row>
    <row r="142" spans="1:4">
      <c r="A142">
        <f t="shared" si="9"/>
        <v>8.6666666666666661</v>
      </c>
      <c r="B142">
        <f t="shared" si="12"/>
        <v>520</v>
      </c>
      <c r="C142">
        <f t="shared" si="11"/>
        <v>1.7262325124959581E-8</v>
      </c>
      <c r="D142">
        <f t="shared" si="10"/>
        <v>17.262325124959581</v>
      </c>
    </row>
    <row r="143" spans="1:4">
      <c r="A143">
        <f t="shared" si="9"/>
        <v>8.75</v>
      </c>
      <c r="B143">
        <f t="shared" si="12"/>
        <v>525</v>
      </c>
      <c r="C143">
        <f t="shared" si="11"/>
        <v>1.7523738392330052E-8</v>
      </c>
      <c r="D143">
        <f t="shared" si="10"/>
        <v>17.523738392330053</v>
      </c>
    </row>
    <row r="144" spans="1:4">
      <c r="A144">
        <f t="shared" si="9"/>
        <v>8.8333333333333339</v>
      </c>
      <c r="B144">
        <f t="shared" si="12"/>
        <v>530</v>
      </c>
      <c r="C144">
        <f t="shared" si="11"/>
        <v>1.7786120710055259E-8</v>
      </c>
      <c r="D144">
        <f t="shared" si="10"/>
        <v>17.786120710055258</v>
      </c>
    </row>
    <row r="145" spans="1:4">
      <c r="A145">
        <f t="shared" si="9"/>
        <v>8.9166666666666661</v>
      </c>
      <c r="B145">
        <f t="shared" si="12"/>
        <v>535</v>
      </c>
      <c r="C145">
        <f t="shared" si="11"/>
        <v>1.804945688216272E-8</v>
      </c>
      <c r="D145">
        <f t="shared" si="10"/>
        <v>18.049456882162719</v>
      </c>
    </row>
    <row r="146" spans="1:4">
      <c r="A146">
        <f t="shared" si="9"/>
        <v>9</v>
      </c>
      <c r="B146">
        <f t="shared" si="12"/>
        <v>540</v>
      </c>
      <c r="C146">
        <f t="shared" si="11"/>
        <v>1.8313731950972616E-8</v>
      </c>
      <c r="D146">
        <f t="shared" si="10"/>
        <v>18.313731950972617</v>
      </c>
    </row>
    <row r="147" spans="1:4">
      <c r="A147">
        <f t="shared" si="9"/>
        <v>9.0833333333333339</v>
      </c>
      <c r="B147">
        <f t="shared" si="12"/>
        <v>545</v>
      </c>
      <c r="C147">
        <f t="shared" si="11"/>
        <v>1.8578931193361034E-8</v>
      </c>
      <c r="D147">
        <f t="shared" si="10"/>
        <v>18.578931193361033</v>
      </c>
    </row>
    <row r="148" spans="1:4">
      <c r="A148">
        <f t="shared" si="9"/>
        <v>9.1666666666666661</v>
      </c>
      <c r="B148">
        <f t="shared" si="12"/>
        <v>550</v>
      </c>
      <c r="C148">
        <f t="shared" si="11"/>
        <v>1.8845040117081834E-8</v>
      </c>
      <c r="D148">
        <f t="shared" si="10"/>
        <v>18.845040117081833</v>
      </c>
    </row>
    <row r="149" spans="1:4">
      <c r="A149">
        <f t="shared" si="9"/>
        <v>9.25</v>
      </c>
      <c r="B149">
        <f t="shared" si="12"/>
        <v>555</v>
      </c>
      <c r="C149">
        <f t="shared" si="11"/>
        <v>1.9112044457146183E-8</v>
      </c>
      <c r="D149">
        <f t="shared" si="10"/>
        <v>19.112044457146183</v>
      </c>
    </row>
    <row r="150" spans="1:4">
      <c r="A150">
        <f t="shared" si="9"/>
        <v>9.3333333333333339</v>
      </c>
      <c r="B150">
        <f t="shared" si="12"/>
        <v>560</v>
      </c>
      <c r="C150">
        <f t="shared" si="11"/>
        <v>1.937993017225886E-8</v>
      </c>
      <c r="D150">
        <f t="shared" si="10"/>
        <v>19.379930172258859</v>
      </c>
    </row>
    <row r="151" spans="1:4">
      <c r="A151">
        <f t="shared" si="9"/>
        <v>9.4166666666666661</v>
      </c>
      <c r="B151">
        <f t="shared" si="12"/>
        <v>565</v>
      </c>
      <c r="C151">
        <f t="shared" si="11"/>
        <v>1.9648683441310463E-8</v>
      </c>
      <c r="D151">
        <f t="shared" si="10"/>
        <v>19.648683441310464</v>
      </c>
    </row>
    <row r="152" spans="1:4">
      <c r="A152">
        <f t="shared" si="9"/>
        <v>9.5</v>
      </c>
      <c r="B152">
        <f t="shared" si="12"/>
        <v>570</v>
      </c>
      <c r="C152">
        <f t="shared" si="11"/>
        <v>1.9918290659924583E-8</v>
      </c>
      <c r="D152">
        <f t="shared" si="10"/>
        <v>19.918290659924583</v>
      </c>
    </row>
    <row r="153" spans="1:4">
      <c r="A153">
        <f t="shared" si="9"/>
        <v>9.5833333333333339</v>
      </c>
      <c r="B153">
        <f t="shared" si="12"/>
        <v>575</v>
      </c>
      <c r="C153">
        <f t="shared" si="11"/>
        <v>2.0188738437059179E-8</v>
      </c>
      <c r="D153">
        <f t="shared" si="10"/>
        <v>20.188738437059179</v>
      </c>
    </row>
    <row r="154" spans="1:4">
      <c r="A154">
        <f t="shared" si="9"/>
        <v>9.6666666666666661</v>
      </c>
      <c r="B154">
        <f t="shared" si="12"/>
        <v>580</v>
      </c>
      <c r="C154">
        <f t="shared" si="11"/>
        <v>2.0460013591661189E-8</v>
      </c>
      <c r="D154">
        <f t="shared" si="10"/>
        <v>20.460013591661188</v>
      </c>
    </row>
    <row r="155" spans="1:4">
      <c r="A155">
        <f t="shared" si="9"/>
        <v>9.75</v>
      </c>
      <c r="B155">
        <f t="shared" si="12"/>
        <v>585</v>
      </c>
      <c r="C155">
        <f t="shared" si="11"/>
        <v>2.0732103149373641E-8</v>
      </c>
      <c r="D155">
        <f t="shared" si="10"/>
        <v>20.732103149373643</v>
      </c>
    </row>
    <row r="156" spans="1:4">
      <c r="A156">
        <f t="shared" si="9"/>
        <v>9.8333333333333339</v>
      </c>
      <c r="B156">
        <f t="shared" si="12"/>
        <v>590</v>
      </c>
      <c r="C156">
        <f t="shared" si="11"/>
        <v>2.1004994339294399E-8</v>
      </c>
      <c r="D156">
        <f t="shared" si="10"/>
        <v>21.004994339294399</v>
      </c>
    </row>
    <row r="157" spans="1:4">
      <c r="A157">
        <f t="shared" si="9"/>
        <v>9.9166666666666661</v>
      </c>
      <c r="B157">
        <f t="shared" si="12"/>
        <v>595</v>
      </c>
      <c r="C157">
        <f t="shared" si="11"/>
        <v>2.1278674590785708E-8</v>
      </c>
      <c r="D157">
        <f t="shared" si="10"/>
        <v>21.278674590785709</v>
      </c>
    </row>
    <row r="158" spans="1:4">
      <c r="A158">
        <f t="shared" si="9"/>
        <v>10</v>
      </c>
      <c r="B158" s="16">
        <f t="shared" si="12"/>
        <v>600</v>
      </c>
      <c r="C158">
        <f t="shared" si="11"/>
        <v>2.1553131530333793E-8</v>
      </c>
      <c r="D158">
        <f t="shared" si="10"/>
        <v>21.553131530333793</v>
      </c>
    </row>
    <row r="159" spans="1:4">
      <c r="A159">
        <f t="shared" si="9"/>
        <v>10.083333333333334</v>
      </c>
      <c r="B159">
        <f t="shared" si="12"/>
        <v>605</v>
      </c>
      <c r="C159">
        <f>$D$36*EXP(-$D$32*(B159-600))+(1/$D$32)*($D$33+$D$34*((B159-600)-1/$D$32))</f>
        <v>2.1215129165076018E-8</v>
      </c>
      <c r="D159">
        <f t="shared" si="10"/>
        <v>21.215129165076018</v>
      </c>
    </row>
    <row r="160" spans="1:4">
      <c r="A160">
        <f t="shared" si="9"/>
        <v>10.166666666666666</v>
      </c>
      <c r="B160">
        <f t="shared" si="12"/>
        <v>610</v>
      </c>
      <c r="C160">
        <f>$D$36*EXP(-$D$32*(B160-600))+(1/$D$32)*($D$33+$D$34*((B160-600)-1/$D$32))</f>
        <v>2.0882384881147852E-8</v>
      </c>
      <c r="D160">
        <f t="shared" si="10"/>
        <v>20.882384881147853</v>
      </c>
    </row>
    <row r="161" spans="1:4">
      <c r="A161">
        <f t="shared" si="9"/>
        <v>10.25</v>
      </c>
      <c r="B161">
        <f t="shared" si="12"/>
        <v>615</v>
      </c>
      <c r="C161">
        <f t="shared" ref="C161:C181" si="13">$D$36*EXP(-$D$32*(B161-600))+(1/$D$32)*($D$33+$D$34*((B161-600)-1/$D$32))</f>
        <v>2.0554816224981475E-8</v>
      </c>
      <c r="D161">
        <f t="shared" si="10"/>
        <v>20.554816224981476</v>
      </c>
    </row>
    <row r="162" spans="1:4">
      <c r="A162">
        <f t="shared" si="9"/>
        <v>10.333333333333334</v>
      </c>
      <c r="B162">
        <f t="shared" si="12"/>
        <v>620</v>
      </c>
      <c r="C162">
        <f t="shared" si="13"/>
        <v>2.0232342035988433E-8</v>
      </c>
      <c r="D162">
        <f t="shared" si="10"/>
        <v>20.232342035988435</v>
      </c>
    </row>
    <row r="163" spans="1:4">
      <c r="A163">
        <f t="shared" si="9"/>
        <v>10.416666666666666</v>
      </c>
      <c r="B163">
        <f t="shared" si="12"/>
        <v>625</v>
      </c>
      <c r="C163">
        <f t="shared" si="13"/>
        <v>1.9914882426284103E-8</v>
      </c>
      <c r="D163">
        <f t="shared" si="10"/>
        <v>19.914882426284102</v>
      </c>
    </row>
    <row r="164" spans="1:4">
      <c r="A164">
        <f t="shared" si="9"/>
        <v>10.5</v>
      </c>
      <c r="B164">
        <f t="shared" si="12"/>
        <v>630</v>
      </c>
      <c r="C164">
        <f t="shared" si="13"/>
        <v>1.9602358760729985E-8</v>
      </c>
      <c r="D164">
        <f t="shared" si="10"/>
        <v>19.602358760729985</v>
      </c>
    </row>
    <row r="165" spans="1:4">
      <c r="A165">
        <f t="shared" si="9"/>
        <v>10.583333333333334</v>
      </c>
      <c r="B165">
        <f t="shared" si="12"/>
        <v>635</v>
      </c>
      <c r="C165">
        <f t="shared" si="13"/>
        <v>1.9294693637289031E-8</v>
      </c>
      <c r="D165">
        <f t="shared" si="10"/>
        <v>19.294693637289029</v>
      </c>
    </row>
    <row r="166" spans="1:4">
      <c r="A166">
        <f t="shared" si="9"/>
        <v>10.666666666666666</v>
      </c>
      <c r="B166">
        <f t="shared" si="12"/>
        <v>640</v>
      </c>
      <c r="C166">
        <f t="shared" si="13"/>
        <v>1.8991810867689028E-8</v>
      </c>
      <c r="D166">
        <f t="shared" si="10"/>
        <v>18.991810867689029</v>
      </c>
    </row>
    <row r="167" spans="1:4">
      <c r="A167">
        <f t="shared" ref="A167:A230" si="14">B167/60</f>
        <v>10.75</v>
      </c>
      <c r="B167">
        <f t="shared" si="12"/>
        <v>645</v>
      </c>
      <c r="C167">
        <f t="shared" si="13"/>
        <v>1.8693635458389142E-8</v>
      </c>
      <c r="D167">
        <f t="shared" ref="D167:D230" si="15">C167*10^9</f>
        <v>18.693635458389142</v>
      </c>
    </row>
    <row r="168" spans="1:4">
      <c r="A168">
        <f t="shared" si="14"/>
        <v>10.833333333333334</v>
      </c>
      <c r="B168">
        <f t="shared" si="12"/>
        <v>650</v>
      </c>
      <c r="C168">
        <f t="shared" si="13"/>
        <v>1.8400093591845001E-8</v>
      </c>
      <c r="D168">
        <f t="shared" si="15"/>
        <v>18.400093591845</v>
      </c>
    </row>
    <row r="169" spans="1:4">
      <c r="A169">
        <f t="shared" si="14"/>
        <v>10.916666666666666</v>
      </c>
      <c r="B169">
        <f t="shared" si="12"/>
        <v>655</v>
      </c>
      <c r="C169">
        <f t="shared" si="13"/>
        <v>1.8111112608067544E-8</v>
      </c>
      <c r="D169">
        <f t="shared" si="15"/>
        <v>18.111112608067543</v>
      </c>
    </row>
    <row r="170" spans="1:4">
      <c r="A170">
        <f t="shared" si="14"/>
        <v>11</v>
      </c>
      <c r="B170">
        <f t="shared" ref="B170:B233" si="16">B169+$J$31/372</f>
        <v>660</v>
      </c>
      <c r="C170">
        <f t="shared" si="13"/>
        <v>1.7826620986471011E-8</v>
      </c>
      <c r="D170">
        <f t="shared" si="15"/>
        <v>17.82662098647101</v>
      </c>
    </row>
    <row r="171" spans="1:4">
      <c r="A171">
        <f t="shared" si="14"/>
        <v>11.083333333333334</v>
      </c>
      <c r="B171">
        <f t="shared" si="16"/>
        <v>665</v>
      </c>
      <c r="C171">
        <f t="shared" si="13"/>
        <v>1.754654832800566E-8</v>
      </c>
      <c r="D171">
        <f t="shared" si="15"/>
        <v>17.54654832800566</v>
      </c>
    </row>
    <row r="172" spans="1:4">
      <c r="A172">
        <f t="shared" si="14"/>
        <v>11.166666666666666</v>
      </c>
      <c r="B172">
        <f t="shared" si="16"/>
        <v>670</v>
      </c>
      <c r="C172">
        <f t="shared" si="13"/>
        <v>1.7270825337570575E-8</v>
      </c>
      <c r="D172">
        <f t="shared" si="15"/>
        <v>17.270825337570574</v>
      </c>
    </row>
    <row r="173" spans="1:4">
      <c r="A173">
        <f t="shared" si="14"/>
        <v>11.25</v>
      </c>
      <c r="B173">
        <f t="shared" si="16"/>
        <v>675</v>
      </c>
      <c r="C173">
        <f t="shared" si="13"/>
        <v>1.6999383806702339E-8</v>
      </c>
      <c r="D173">
        <f t="shared" si="15"/>
        <v>16.99938380670234</v>
      </c>
    </row>
    <row r="174" spans="1:4">
      <c r="A174">
        <f t="shared" si="14"/>
        <v>11.333333333333334</v>
      </c>
      <c r="B174">
        <f t="shared" si="16"/>
        <v>680</v>
      </c>
      <c r="C174">
        <f t="shared" si="13"/>
        <v>1.6732156596535143E-8</v>
      </c>
      <c r="D174">
        <f t="shared" si="15"/>
        <v>16.732156596535145</v>
      </c>
    </row>
    <row r="175" spans="1:4">
      <c r="A175">
        <f t="shared" si="14"/>
        <v>11.416666666666666</v>
      </c>
      <c r="B175">
        <f t="shared" si="16"/>
        <v>685</v>
      </c>
      <c r="C175">
        <f t="shared" si="13"/>
        <v>1.6469077621028071E-8</v>
      </c>
      <c r="D175">
        <f t="shared" si="15"/>
        <v>16.46907762102807</v>
      </c>
    </row>
    <row r="176" spans="1:4">
      <c r="A176">
        <f t="shared" si="14"/>
        <v>11.5</v>
      </c>
      <c r="B176">
        <f t="shared" si="16"/>
        <v>690</v>
      </c>
      <c r="C176">
        <f t="shared" si="13"/>
        <v>1.6210081830455484E-8</v>
      </c>
      <c r="D176">
        <f t="shared" si="15"/>
        <v>16.210081830455483</v>
      </c>
    </row>
    <row r="177" spans="1:4">
      <c r="A177">
        <f t="shared" si="14"/>
        <v>11.583333333333334</v>
      </c>
      <c r="B177">
        <f t="shared" si="16"/>
        <v>695</v>
      </c>
      <c r="C177">
        <f t="shared" si="13"/>
        <v>1.5955105195156196E-8</v>
      </c>
      <c r="D177">
        <f t="shared" si="15"/>
        <v>15.955105195156197</v>
      </c>
    </row>
    <row r="178" spans="1:4">
      <c r="A178">
        <f t="shared" si="14"/>
        <v>11.666666666666666</v>
      </c>
      <c r="B178">
        <f t="shared" si="16"/>
        <v>700</v>
      </c>
      <c r="C178">
        <f t="shared" si="13"/>
        <v>1.570408468953755E-8</v>
      </c>
      <c r="D178">
        <f t="shared" si="15"/>
        <v>15.704084689537551</v>
      </c>
    </row>
    <row r="179" spans="1:4">
      <c r="A179">
        <f t="shared" si="14"/>
        <v>11.75</v>
      </c>
      <c r="B179">
        <f t="shared" si="16"/>
        <v>705</v>
      </c>
      <c r="C179">
        <f t="shared" si="13"/>
        <v>1.5456958276330348E-8</v>
      </c>
      <c r="D179">
        <f t="shared" si="15"/>
        <v>15.456958276330349</v>
      </c>
    </row>
    <row r="180" spans="1:4">
      <c r="A180">
        <f t="shared" si="14"/>
        <v>11.833333333333334</v>
      </c>
      <c r="B180">
        <f t="shared" si="16"/>
        <v>710</v>
      </c>
      <c r="C180">
        <f t="shared" si="13"/>
        <v>1.5213664891090597E-8</v>
      </c>
      <c r="D180">
        <f t="shared" si="15"/>
        <v>15.213664891090596</v>
      </c>
    </row>
    <row r="181" spans="1:4">
      <c r="A181">
        <f t="shared" si="14"/>
        <v>11.916666666666666</v>
      </c>
      <c r="B181">
        <f t="shared" si="16"/>
        <v>715</v>
      </c>
      <c r="C181">
        <f t="shared" si="13"/>
        <v>1.4974144426944371E-8</v>
      </c>
      <c r="D181">
        <f t="shared" si="15"/>
        <v>14.974144426944372</v>
      </c>
    </row>
    <row r="182" spans="1:4">
      <c r="A182">
        <f t="shared" si="14"/>
        <v>12</v>
      </c>
      <c r="B182" s="16">
        <f t="shared" si="16"/>
        <v>720</v>
      </c>
      <c r="C182">
        <f>$D$36*EXP(-$D$32*(B182-600))+(1/$D$32)*($D$33+$D$34*((B182-600)-1/$D$32))</f>
        <v>1.4738337719571877E-8</v>
      </c>
      <c r="D182">
        <f t="shared" si="15"/>
        <v>14.738337719571877</v>
      </c>
    </row>
    <row r="183" spans="1:4">
      <c r="A183">
        <f t="shared" si="14"/>
        <v>12.083333333333334</v>
      </c>
      <c r="B183">
        <f t="shared" si="16"/>
        <v>725</v>
      </c>
      <c r="C183">
        <f>$E$36*EXP(-$E$32*(B183-720))+(1/$E$32)*($E$33+$E$34*((B183-720)-1/$E$32))</f>
        <v>1.4507221376401566E-8</v>
      </c>
      <c r="D183">
        <f t="shared" si="15"/>
        <v>14.507221376401565</v>
      </c>
    </row>
    <row r="184" spans="1:4">
      <c r="A184">
        <f t="shared" si="14"/>
        <v>12.166666666666666</v>
      </c>
      <c r="B184">
        <f t="shared" si="16"/>
        <v>730</v>
      </c>
      <c r="C184">
        <f t="shared" ref="C184:C241" si="17">$E$36*EXP(-$E$32*(B184-720))+(1/$E$32)*($E$33+$E$34*((B184-720)-1/$E$32))</f>
        <v>1.4279729238694362E-8</v>
      </c>
      <c r="D184">
        <f t="shared" si="15"/>
        <v>14.279729238694362</v>
      </c>
    </row>
    <row r="185" spans="1:4">
      <c r="A185">
        <f t="shared" si="14"/>
        <v>12.25</v>
      </c>
      <c r="B185">
        <f t="shared" si="16"/>
        <v>735</v>
      </c>
      <c r="C185">
        <f t="shared" si="17"/>
        <v>1.4055804474185365E-8</v>
      </c>
      <c r="D185">
        <f t="shared" si="15"/>
        <v>14.055804474185365</v>
      </c>
    </row>
    <row r="186" spans="1:4">
      <c r="A186">
        <f t="shared" si="14"/>
        <v>12.333333333333334</v>
      </c>
      <c r="B186">
        <f t="shared" si="16"/>
        <v>740</v>
      </c>
      <c r="C186">
        <f t="shared" si="17"/>
        <v>1.3835391141813646E-8</v>
      </c>
      <c r="D186">
        <f t="shared" si="15"/>
        <v>13.835391141813647</v>
      </c>
    </row>
    <row r="187" spans="1:4">
      <c r="A187">
        <f t="shared" si="14"/>
        <v>12.416666666666666</v>
      </c>
      <c r="B187">
        <f t="shared" si="16"/>
        <v>745</v>
      </c>
      <c r="C187">
        <f t="shared" si="17"/>
        <v>1.3618434177747024E-8</v>
      </c>
      <c r="D187">
        <f t="shared" si="15"/>
        <v>13.618434177747025</v>
      </c>
    </row>
    <row r="188" spans="1:4">
      <c r="A188">
        <f t="shared" si="14"/>
        <v>12.5</v>
      </c>
      <c r="B188">
        <f t="shared" si="16"/>
        <v>750</v>
      </c>
      <c r="C188">
        <f t="shared" si="17"/>
        <v>1.3404879381625967E-8</v>
      </c>
      <c r="D188">
        <f t="shared" si="15"/>
        <v>13.404879381625967</v>
      </c>
    </row>
    <row r="189" spans="1:4">
      <c r="A189">
        <f t="shared" si="14"/>
        <v>12.583333333333334</v>
      </c>
      <c r="B189">
        <f t="shared" si="16"/>
        <v>755</v>
      </c>
      <c r="C189">
        <f t="shared" si="17"/>
        <v>1.3194673403023211E-8</v>
      </c>
      <c r="D189">
        <f t="shared" si="15"/>
        <v>13.194673403023211</v>
      </c>
    </row>
    <row r="190" spans="1:4">
      <c r="A190">
        <f t="shared" si="14"/>
        <v>12.666666666666666</v>
      </c>
      <c r="B190">
        <f t="shared" si="16"/>
        <v>760</v>
      </c>
      <c r="C190">
        <f t="shared" si="17"/>
        <v>1.2987763728115731E-8</v>
      </c>
      <c r="D190">
        <f t="shared" si="15"/>
        <v>12.987763728115731</v>
      </c>
    </row>
    <row r="191" spans="1:4">
      <c r="A191">
        <f t="shared" si="14"/>
        <v>12.75</v>
      </c>
      <c r="B191">
        <f t="shared" si="16"/>
        <v>765</v>
      </c>
      <c r="C191">
        <f t="shared" si="17"/>
        <v>1.2784098666565675E-8</v>
      </c>
      <c r="D191">
        <f t="shared" si="15"/>
        <v>12.784098666565674</v>
      </c>
    </row>
    <row r="192" spans="1:4">
      <c r="A192">
        <f t="shared" si="14"/>
        <v>12.833333333333334</v>
      </c>
      <c r="B192">
        <f t="shared" si="16"/>
        <v>770</v>
      </c>
      <c r="C192">
        <f t="shared" si="17"/>
        <v>1.2583627338607061E-8</v>
      </c>
      <c r="D192">
        <f t="shared" si="15"/>
        <v>12.583627338607061</v>
      </c>
    </row>
    <row r="193" spans="1:4">
      <c r="A193">
        <f t="shared" si="14"/>
        <v>12.916666666666666</v>
      </c>
      <c r="B193">
        <f t="shared" si="16"/>
        <v>775</v>
      </c>
      <c r="C193">
        <f t="shared" si="17"/>
        <v>1.2386299662334942E-8</v>
      </c>
      <c r="D193">
        <f t="shared" si="15"/>
        <v>12.386299662334942</v>
      </c>
    </row>
    <row r="194" spans="1:4">
      <c r="A194">
        <f t="shared" si="14"/>
        <v>13</v>
      </c>
      <c r="B194">
        <f t="shared" si="16"/>
        <v>780</v>
      </c>
      <c r="C194">
        <f t="shared" si="17"/>
        <v>1.2192066341193914E-8</v>
      </c>
      <c r="D194">
        <f t="shared" si="15"/>
        <v>12.192066341193915</v>
      </c>
    </row>
    <row r="195" spans="1:4">
      <c r="A195">
        <f t="shared" si="14"/>
        <v>13.083333333333334</v>
      </c>
      <c r="B195">
        <f t="shared" si="16"/>
        <v>785</v>
      </c>
      <c r="C195">
        <f t="shared" si="17"/>
        <v>1.2000878851662806E-8</v>
      </c>
      <c r="D195">
        <f t="shared" si="15"/>
        <v>12.000878851662806</v>
      </c>
    </row>
    <row r="196" spans="1:4">
      <c r="A196">
        <f t="shared" si="14"/>
        <v>13.166666666666666</v>
      </c>
      <c r="B196">
        <f t="shared" si="16"/>
        <v>790</v>
      </c>
      <c r="C196">
        <f t="shared" si="17"/>
        <v>1.1812689431132497E-8</v>
      </c>
      <c r="D196">
        <f t="shared" si="15"/>
        <v>11.812689431132497</v>
      </c>
    </row>
    <row r="197" spans="1:4">
      <c r="A197">
        <f t="shared" si="14"/>
        <v>13.25</v>
      </c>
      <c r="B197">
        <f t="shared" si="16"/>
        <v>795</v>
      </c>
      <c r="C197">
        <f t="shared" si="17"/>
        <v>1.1627451065973823E-8</v>
      </c>
      <c r="D197">
        <f t="shared" si="15"/>
        <v>11.627451065973823</v>
      </c>
    </row>
    <row r="198" spans="1:4">
      <c r="A198">
        <f t="shared" si="14"/>
        <v>13.333333333333334</v>
      </c>
      <c r="B198">
        <f t="shared" si="16"/>
        <v>800</v>
      </c>
      <c r="C198">
        <f t="shared" si="17"/>
        <v>1.1445117479792593E-8</v>
      </c>
      <c r="D198">
        <f t="shared" si="15"/>
        <v>11.445117479792593</v>
      </c>
    </row>
    <row r="199" spans="1:4">
      <c r="A199">
        <f t="shared" si="14"/>
        <v>13.416666666666666</v>
      </c>
      <c r="B199">
        <f t="shared" si="16"/>
        <v>805</v>
      </c>
      <c r="C199">
        <f t="shared" si="17"/>
        <v>1.1265643121868794E-8</v>
      </c>
      <c r="D199">
        <f t="shared" si="15"/>
        <v>11.265643121868795</v>
      </c>
    </row>
    <row r="200" spans="1:4">
      <c r="A200">
        <f t="shared" si="14"/>
        <v>13.5</v>
      </c>
      <c r="B200">
        <f t="shared" si="16"/>
        <v>810</v>
      </c>
      <c r="C200">
        <f t="shared" si="17"/>
        <v>1.108898315577706E-8</v>
      </c>
      <c r="D200">
        <f t="shared" si="15"/>
        <v>11.088983155777061</v>
      </c>
    </row>
    <row r="201" spans="1:4">
      <c r="A201">
        <f t="shared" si="14"/>
        <v>13.583333333333334</v>
      </c>
      <c r="B201">
        <f t="shared" si="16"/>
        <v>815</v>
      </c>
      <c r="C201">
        <f t="shared" si="17"/>
        <v>1.0915093448185612E-8</v>
      </c>
      <c r="D201">
        <f t="shared" si="15"/>
        <v>10.915093448185612</v>
      </c>
    </row>
    <row r="202" spans="1:4">
      <c r="A202">
        <f t="shared" si="14"/>
        <v>13.666666666666666</v>
      </c>
      <c r="B202">
        <f t="shared" si="16"/>
        <v>820</v>
      </c>
      <c r="C202">
        <f t="shared" si="17"/>
        <v>1.0743930557830827E-8</v>
      </c>
      <c r="D202">
        <f t="shared" si="15"/>
        <v>10.743930557830826</v>
      </c>
    </row>
    <row r="203" spans="1:4">
      <c r="A203">
        <f t="shared" si="14"/>
        <v>13.75</v>
      </c>
      <c r="B203">
        <f t="shared" si="16"/>
        <v>825</v>
      </c>
      <c r="C203">
        <f t="shared" si="17"/>
        <v>1.0575451724664711E-8</v>
      </c>
      <c r="D203">
        <f t="shared" si="15"/>
        <v>10.575451724664712</v>
      </c>
    </row>
    <row r="204" spans="1:4">
      <c r="A204">
        <f t="shared" si="14"/>
        <v>13.833333333333334</v>
      </c>
      <c r="B204">
        <f t="shared" si="16"/>
        <v>830</v>
      </c>
      <c r="C204">
        <f t="shared" si="17"/>
        <v>1.040961485917255E-8</v>
      </c>
      <c r="D204">
        <f t="shared" si="15"/>
        <v>10.409614859172549</v>
      </c>
    </row>
    <row r="205" spans="1:4">
      <c r="A205">
        <f t="shared" si="14"/>
        <v>13.916666666666666</v>
      </c>
      <c r="B205">
        <f t="shared" si="16"/>
        <v>835</v>
      </c>
      <c r="C205">
        <f t="shared" si="17"/>
        <v>1.0246378531858075E-8</v>
      </c>
      <c r="D205">
        <f t="shared" si="15"/>
        <v>10.246378531858076</v>
      </c>
    </row>
    <row r="206" spans="1:4">
      <c r="A206">
        <f t="shared" si="14"/>
        <v>14</v>
      </c>
      <c r="B206">
        <f t="shared" si="16"/>
        <v>840</v>
      </c>
      <c r="C206">
        <f t="shared" si="17"/>
        <v>1.0085701962893513E-8</v>
      </c>
      <c r="D206">
        <f t="shared" si="15"/>
        <v>10.085701962893513</v>
      </c>
    </row>
    <row r="207" spans="1:4">
      <c r="A207">
        <f t="shared" si="14"/>
        <v>14.083333333333334</v>
      </c>
      <c r="B207">
        <f t="shared" si="16"/>
        <v>845</v>
      </c>
      <c r="C207">
        <f t="shared" si="17"/>
        <v>9.92754501193193E-9</v>
      </c>
      <c r="D207">
        <f t="shared" si="15"/>
        <v>9.9275450119319295</v>
      </c>
    </row>
    <row r="208" spans="1:4">
      <c r="A208">
        <f t="shared" si="14"/>
        <v>14.166666666666666</v>
      </c>
      <c r="B208">
        <f t="shared" si="16"/>
        <v>850</v>
      </c>
      <c r="C208">
        <f t="shared" si="17"/>
        <v>9.7718681680793491E-9</v>
      </c>
      <c r="D208">
        <f t="shared" si="15"/>
        <v>9.7718681680793491</v>
      </c>
    </row>
    <row r="209" spans="1:4">
      <c r="A209">
        <f t="shared" si="14"/>
        <v>14.25</v>
      </c>
      <c r="B209">
        <f t="shared" si="16"/>
        <v>855</v>
      </c>
      <c r="C209">
        <f t="shared" si="17"/>
        <v>9.618632540024107E-9</v>
      </c>
      <c r="D209">
        <f t="shared" si="15"/>
        <v>9.6186325400241071</v>
      </c>
    </row>
    <row r="210" spans="1:4">
      <c r="A210">
        <f t="shared" si="14"/>
        <v>14.333333333333334</v>
      </c>
      <c r="B210">
        <f t="shared" si="16"/>
        <v>860</v>
      </c>
      <c r="C210">
        <f t="shared" si="17"/>
        <v>9.4677998463209859E-9</v>
      </c>
      <c r="D210">
        <f t="shared" si="15"/>
        <v>9.467799846320986</v>
      </c>
    </row>
    <row r="211" spans="1:4">
      <c r="A211">
        <f t="shared" si="14"/>
        <v>14.416666666666666</v>
      </c>
      <c r="B211">
        <f t="shared" si="16"/>
        <v>865</v>
      </c>
      <c r="C211">
        <f t="shared" si="17"/>
        <v>9.319332405827723E-9</v>
      </c>
      <c r="D211">
        <f t="shared" si="15"/>
        <v>9.3193324058277227</v>
      </c>
    </row>
    <row r="212" spans="1:4">
      <c r="A212">
        <f t="shared" si="14"/>
        <v>14.5</v>
      </c>
      <c r="B212">
        <f t="shared" si="16"/>
        <v>870</v>
      </c>
      <c r="C212">
        <f t="shared" si="17"/>
        <v>9.1731931282914737E-9</v>
      </c>
      <c r="D212">
        <f t="shared" si="15"/>
        <v>9.1731931282914729</v>
      </c>
    </row>
    <row r="213" spans="1:4">
      <c r="A213">
        <f t="shared" si="14"/>
        <v>14.583333333333334</v>
      </c>
      <c r="B213">
        <f t="shared" si="16"/>
        <v>875</v>
      </c>
      <c r="C213">
        <f t="shared" si="17"/>
        <v>9.0293455050828961E-9</v>
      </c>
      <c r="D213">
        <f t="shared" si="15"/>
        <v>9.0293455050828957</v>
      </c>
    </row>
    <row r="214" spans="1:4">
      <c r="A214">
        <f t="shared" si="14"/>
        <v>14.666666666666666</v>
      </c>
      <c r="B214">
        <f t="shared" si="16"/>
        <v>880</v>
      </c>
      <c r="C214">
        <f t="shared" si="17"/>
        <v>8.8877536000755339E-9</v>
      </c>
      <c r="D214">
        <f t="shared" si="15"/>
        <v>8.8877536000755342</v>
      </c>
    </row>
    <row r="215" spans="1:4">
      <c r="A215">
        <f t="shared" si="14"/>
        <v>14.75</v>
      </c>
      <c r="B215">
        <f t="shared" si="16"/>
        <v>885</v>
      </c>
      <c r="C215">
        <f t="shared" si="17"/>
        <v>8.7483820406682299E-9</v>
      </c>
      <c r="D215">
        <f t="shared" si="15"/>
        <v>8.7483820406682291</v>
      </c>
    </row>
    <row r="216" spans="1:4">
      <c r="A216">
        <f t="shared" si="14"/>
        <v>14.833333333333334</v>
      </c>
      <c r="B216">
        <f t="shared" si="16"/>
        <v>890</v>
      </c>
      <c r="C216">
        <f t="shared" si="17"/>
        <v>8.6111960089483106E-9</v>
      </c>
      <c r="D216">
        <f t="shared" si="15"/>
        <v>8.6111960089483102</v>
      </c>
    </row>
    <row r="217" spans="1:4">
      <c r="A217">
        <f t="shared" si="14"/>
        <v>14.916666666666666</v>
      </c>
      <c r="B217">
        <f t="shared" si="16"/>
        <v>895</v>
      </c>
      <c r="C217">
        <f t="shared" si="17"/>
        <v>8.4761612329933505E-9</v>
      </c>
      <c r="D217">
        <f t="shared" si="15"/>
        <v>8.4761612329933502</v>
      </c>
    </row>
    <row r="218" spans="1:4">
      <c r="A218">
        <f t="shared" si="14"/>
        <v>15</v>
      </c>
      <c r="B218">
        <f t="shared" si="16"/>
        <v>900</v>
      </c>
      <c r="C218">
        <f t="shared" si="17"/>
        <v>8.3432439783093348E-9</v>
      </c>
      <c r="D218">
        <f t="shared" si="15"/>
        <v>8.3432439783093351</v>
      </c>
    </row>
    <row r="219" spans="1:4">
      <c r="A219">
        <f t="shared" si="14"/>
        <v>15.083333333333334</v>
      </c>
      <c r="B219">
        <f t="shared" si="16"/>
        <v>905</v>
      </c>
      <c r="C219">
        <f t="shared" si="17"/>
        <v>8.2124110394030741E-9</v>
      </c>
      <c r="D219">
        <f t="shared" si="15"/>
        <v>8.212411039403074</v>
      </c>
    </row>
    <row r="220" spans="1:4">
      <c r="A220">
        <f t="shared" si="14"/>
        <v>15.166666666666666</v>
      </c>
      <c r="B220">
        <f t="shared" si="16"/>
        <v>910</v>
      </c>
      <c r="C220">
        <f t="shared" si="17"/>
        <v>8.0836297314867914E-9</v>
      </c>
      <c r="D220">
        <f t="shared" si="15"/>
        <v>8.0836297314867913</v>
      </c>
    </row>
    <row r="221" spans="1:4">
      <c r="A221">
        <f t="shared" si="14"/>
        <v>15.25</v>
      </c>
      <c r="B221">
        <f t="shared" si="16"/>
        <v>915</v>
      </c>
      <c r="C221">
        <f t="shared" si="17"/>
        <v>7.9568678823127814E-9</v>
      </c>
      <c r="D221">
        <f t="shared" si="15"/>
        <v>7.956867882312781</v>
      </c>
    </row>
    <row r="222" spans="1:4">
      <c r="A222">
        <f t="shared" si="14"/>
        <v>15.333333333333334</v>
      </c>
      <c r="B222">
        <f t="shared" si="16"/>
        <v>920</v>
      </c>
      <c r="C222">
        <f t="shared" si="17"/>
        <v>7.8320938241360983E-9</v>
      </c>
      <c r="D222">
        <f t="shared" si="15"/>
        <v>7.8320938241360984</v>
      </c>
    </row>
    <row r="223" spans="1:4">
      <c r="A223">
        <f t="shared" si="14"/>
        <v>15.416666666666666</v>
      </c>
      <c r="B223">
        <f t="shared" si="16"/>
        <v>925</v>
      </c>
      <c r="C223">
        <f t="shared" si="17"/>
        <v>7.709276385803326E-9</v>
      </c>
      <c r="D223">
        <f t="shared" si="15"/>
        <v>7.7092763858033262</v>
      </c>
    </row>
    <row r="224" spans="1:4">
      <c r="A224">
        <f t="shared" si="14"/>
        <v>15.5</v>
      </c>
      <c r="B224">
        <f t="shared" si="16"/>
        <v>930</v>
      </c>
      <c r="C224">
        <f t="shared" si="17"/>
        <v>7.5883848849653423E-9</v>
      </c>
      <c r="D224">
        <f t="shared" si="15"/>
        <v>7.5883848849653424</v>
      </c>
    </row>
    <row r="225" spans="1:4">
      <c r="A225">
        <f t="shared" si="14"/>
        <v>15.583333333333334</v>
      </c>
      <c r="B225">
        <f t="shared" si="16"/>
        <v>935</v>
      </c>
      <c r="C225">
        <f t="shared" si="17"/>
        <v>7.4693891204122538E-9</v>
      </c>
      <c r="D225">
        <f t="shared" si="15"/>
        <v>7.469389120412254</v>
      </c>
    </row>
    <row r="226" spans="1:4">
      <c r="A226">
        <f t="shared" si="14"/>
        <v>15.666666666666666</v>
      </c>
      <c r="B226">
        <f t="shared" si="16"/>
        <v>940</v>
      </c>
      <c r="C226">
        <f t="shared" si="17"/>
        <v>7.3522593645285004E-9</v>
      </c>
      <c r="D226">
        <f t="shared" si="15"/>
        <v>7.3522593645285008</v>
      </c>
    </row>
    <row r="227" spans="1:4">
      <c r="A227">
        <f t="shared" si="14"/>
        <v>15.75</v>
      </c>
      <c r="B227">
        <f t="shared" si="16"/>
        <v>945</v>
      </c>
      <c r="C227">
        <f t="shared" si="17"/>
        <v>7.2369663558662679E-9</v>
      </c>
      <c r="D227">
        <f t="shared" si="15"/>
        <v>7.2369663558662678</v>
      </c>
    </row>
    <row r="228" spans="1:4">
      <c r="A228">
        <f t="shared" si="14"/>
        <v>15.833333333333334</v>
      </c>
      <c r="B228">
        <f t="shared" si="16"/>
        <v>950</v>
      </c>
      <c r="C228">
        <f t="shared" si="17"/>
        <v>7.1234812918353856E-9</v>
      </c>
      <c r="D228">
        <f t="shared" si="15"/>
        <v>7.123481291835386</v>
      </c>
    </row>
    <row r="229" spans="1:4">
      <c r="A229">
        <f t="shared" si="14"/>
        <v>15.916666666666666</v>
      </c>
      <c r="B229">
        <f t="shared" si="16"/>
        <v>955</v>
      </c>
      <c r="C229">
        <f t="shared" si="17"/>
        <v>7.0117758215078298E-9</v>
      </c>
      <c r="D229">
        <f t="shared" si="15"/>
        <v>7.0117758215078299</v>
      </c>
    </row>
    <row r="230" spans="1:4">
      <c r="A230">
        <f t="shared" si="14"/>
        <v>16</v>
      </c>
      <c r="B230">
        <f t="shared" si="16"/>
        <v>960</v>
      </c>
      <c r="C230">
        <f t="shared" si="17"/>
        <v>6.9018220385350806E-9</v>
      </c>
      <c r="D230">
        <f t="shared" si="15"/>
        <v>6.9018220385350801</v>
      </c>
    </row>
    <row r="231" spans="1:4">
      <c r="A231">
        <f t="shared" ref="A231:A294" si="18">B231/60</f>
        <v>16.083333333333332</v>
      </c>
      <c r="B231">
        <f t="shared" si="16"/>
        <v>965</v>
      </c>
      <c r="C231">
        <f t="shared" si="17"/>
        <v>6.7935924741765275E-9</v>
      </c>
      <c r="D231">
        <f t="shared" ref="D231:D294" si="19">C231*10^9</f>
        <v>6.7935924741765277</v>
      </c>
    </row>
    <row r="232" spans="1:4">
      <c r="A232">
        <f t="shared" si="18"/>
        <v>16.166666666666668</v>
      </c>
      <c r="B232">
        <f t="shared" si="16"/>
        <v>970</v>
      </c>
      <c r="C232">
        <f t="shared" si="17"/>
        <v>6.6870600904372146E-9</v>
      </c>
      <c r="D232">
        <f t="shared" si="19"/>
        <v>6.6870600904372148</v>
      </c>
    </row>
    <row r="233" spans="1:4">
      <c r="A233">
        <f t="shared" si="18"/>
        <v>16.25</v>
      </c>
      <c r="B233">
        <f t="shared" si="16"/>
        <v>975</v>
      </c>
      <c r="C233">
        <f t="shared" si="17"/>
        <v>6.5821982733131816E-9</v>
      </c>
      <c r="D233">
        <f t="shared" si="19"/>
        <v>6.5821982733131819</v>
      </c>
    </row>
    <row r="234" spans="1:4">
      <c r="A234">
        <f t="shared" si="18"/>
        <v>16.333333333333332</v>
      </c>
      <c r="B234">
        <f t="shared" ref="B234:B297" si="20">B233+$J$31/372</f>
        <v>980</v>
      </c>
      <c r="C234">
        <f t="shared" si="17"/>
        <v>6.4789808261427374E-9</v>
      </c>
      <c r="D234">
        <f t="shared" si="19"/>
        <v>6.4789808261427373</v>
      </c>
    </row>
    <row r="235" spans="1:4">
      <c r="A235">
        <f t="shared" si="18"/>
        <v>16.416666666666668</v>
      </c>
      <c r="B235">
        <f t="shared" si="20"/>
        <v>985</v>
      </c>
      <c r="C235">
        <f t="shared" si="17"/>
        <v>6.3773819630619842E-9</v>
      </c>
      <c r="D235">
        <f t="shared" si="19"/>
        <v>6.3773819630619846</v>
      </c>
    </row>
    <row r="236" spans="1:4">
      <c r="A236">
        <f t="shared" si="18"/>
        <v>16.5</v>
      </c>
      <c r="B236">
        <f t="shared" si="20"/>
        <v>990</v>
      </c>
      <c r="C236">
        <f t="shared" si="17"/>
        <v>6.2773763025629792E-9</v>
      </c>
      <c r="D236">
        <f t="shared" si="19"/>
        <v>6.2773763025629794</v>
      </c>
    </row>
    <row r="237" spans="1:4">
      <c r="A237">
        <f t="shared" si="18"/>
        <v>16.583333333333332</v>
      </c>
      <c r="B237">
        <f t="shared" si="20"/>
        <v>995</v>
      </c>
      <c r="C237">
        <f t="shared" si="17"/>
        <v>6.1789388611528992E-9</v>
      </c>
      <c r="D237">
        <f t="shared" si="19"/>
        <v>6.1789388611528988</v>
      </c>
    </row>
    <row r="238" spans="1:4">
      <c r="A238">
        <f t="shared" si="18"/>
        <v>16.666666666666668</v>
      </c>
      <c r="B238">
        <f t="shared" si="20"/>
        <v>1000</v>
      </c>
      <c r="C238">
        <f t="shared" si="17"/>
        <v>6.0820450471126506E-9</v>
      </c>
      <c r="D238">
        <f t="shared" si="19"/>
        <v>6.0820450471126506</v>
      </c>
    </row>
    <row r="239" spans="1:4">
      <c r="A239">
        <f t="shared" si="18"/>
        <v>16.75</v>
      </c>
      <c r="B239">
        <f t="shared" si="20"/>
        <v>1005</v>
      </c>
      <c r="C239">
        <f t="shared" si="17"/>
        <v>5.9866706543533417E-9</v>
      </c>
      <c r="D239">
        <f t="shared" si="19"/>
        <v>5.9866706543533414</v>
      </c>
    </row>
    <row r="240" spans="1:4">
      <c r="A240">
        <f t="shared" si="18"/>
        <v>16.833333333333332</v>
      </c>
      <c r="B240">
        <f t="shared" si="20"/>
        <v>1010</v>
      </c>
      <c r="C240">
        <f t="shared" si="17"/>
        <v>5.8927918563691038E-9</v>
      </c>
      <c r="D240">
        <f t="shared" si="19"/>
        <v>5.8927918563691035</v>
      </c>
    </row>
    <row r="241" spans="1:4">
      <c r="A241">
        <f t="shared" si="18"/>
        <v>16.916666666666668</v>
      </c>
      <c r="B241">
        <f t="shared" si="20"/>
        <v>1015</v>
      </c>
      <c r="C241">
        <f t="shared" si="17"/>
        <v>5.8003852002847315E-9</v>
      </c>
      <c r="D241">
        <f t="shared" si="19"/>
        <v>5.8003852002847314</v>
      </c>
    </row>
    <row r="242" spans="1:4">
      <c r="A242">
        <f t="shared" si="18"/>
        <v>17</v>
      </c>
      <c r="B242" s="16">
        <f t="shared" si="20"/>
        <v>1020</v>
      </c>
      <c r="C242">
        <f>$E$36*EXP(-$E$32*(B242-720))+(1/$E$32)*($E$33+$E$34*((B242-720)-1/$E$32))</f>
        <v>5.7094276009966648E-9</v>
      </c>
      <c r="D242">
        <f t="shared" si="19"/>
        <v>5.7094276009966647</v>
      </c>
    </row>
    <row r="243" spans="1:4">
      <c r="A243">
        <f t="shared" si="18"/>
        <v>17.083333333333332</v>
      </c>
      <c r="B243">
        <f t="shared" si="20"/>
        <v>1025</v>
      </c>
      <c r="C243">
        <f>$F$36*EXP(-$F$32*(B243-1020))+(1/$F$32)*($F$33+$F$34*((B243-1020)-1/$F$32))</f>
        <v>6.3256883310851213E-9</v>
      </c>
      <c r="D243">
        <f t="shared" si="19"/>
        <v>6.3256883310851215</v>
      </c>
    </row>
    <row r="244" spans="1:4">
      <c r="A244">
        <f t="shared" si="18"/>
        <v>17.166666666666668</v>
      </c>
      <c r="B244">
        <f t="shared" si="20"/>
        <v>1030</v>
      </c>
      <c r="C244">
        <f t="shared" ref="C244:C278" si="21">$F$36*EXP(-$F$32*(B244-1020))+(1/$F$32)*($F$33+$F$34*((B244-1020)-1/$F$32))</f>
        <v>8.3401605880479437E-9</v>
      </c>
      <c r="D244">
        <f t="shared" si="19"/>
        <v>8.3401605880479437</v>
      </c>
    </row>
    <row r="245" spans="1:4">
      <c r="A245">
        <f t="shared" si="18"/>
        <v>17.25</v>
      </c>
      <c r="B245">
        <f t="shared" si="20"/>
        <v>1035</v>
      </c>
      <c r="C245">
        <f t="shared" si="21"/>
        <v>1.1730918592924712E-8</v>
      </c>
      <c r="D245">
        <f t="shared" si="19"/>
        <v>11.730918592924713</v>
      </c>
    </row>
    <row r="246" spans="1:4">
      <c r="A246">
        <f t="shared" si="18"/>
        <v>17.333333333333332</v>
      </c>
      <c r="B246">
        <f t="shared" si="20"/>
        <v>1040</v>
      </c>
      <c r="C246">
        <f t="shared" si="21"/>
        <v>1.6476380391543571E-8</v>
      </c>
      <c r="D246">
        <f t="shared" si="19"/>
        <v>16.476380391543572</v>
      </c>
    </row>
    <row r="247" spans="1:4">
      <c r="A247">
        <f t="shared" si="18"/>
        <v>17.416666666666668</v>
      </c>
      <c r="B247">
        <f t="shared" si="20"/>
        <v>1045</v>
      </c>
      <c r="C247">
        <f t="shared" si="21"/>
        <v>2.2555302462902939E-8</v>
      </c>
      <c r="D247">
        <f t="shared" si="19"/>
        <v>22.55530246290294</v>
      </c>
    </row>
    <row r="248" spans="1:4">
      <c r="A248">
        <f t="shared" si="18"/>
        <v>17.5</v>
      </c>
      <c r="B248">
        <f t="shared" si="20"/>
        <v>1050</v>
      </c>
      <c r="C248">
        <f t="shared" si="21"/>
        <v>2.9946774412095052E-8</v>
      </c>
      <c r="D248">
        <f t="shared" si="19"/>
        <v>29.946774412095053</v>
      </c>
    </row>
    <row r="249" spans="1:4">
      <c r="A249">
        <f t="shared" si="18"/>
        <v>17.583333333333332</v>
      </c>
      <c r="B249">
        <f t="shared" si="20"/>
        <v>1055</v>
      </c>
      <c r="C249">
        <f t="shared" si="21"/>
        <v>3.8630213746454721E-8</v>
      </c>
      <c r="D249">
        <f t="shared" si="19"/>
        <v>38.630213746454722</v>
      </c>
    </row>
    <row r="250" spans="1:4">
      <c r="A250">
        <f t="shared" si="18"/>
        <v>17.666666666666668</v>
      </c>
      <c r="B250">
        <f t="shared" si="20"/>
        <v>1060</v>
      </c>
      <c r="C250">
        <f t="shared" si="21"/>
        <v>4.8585360733629731E-8</v>
      </c>
      <c r="D250">
        <f t="shared" si="19"/>
        <v>48.585360733629734</v>
      </c>
    </row>
    <row r="251" spans="1:4">
      <c r="A251">
        <f t="shared" si="18"/>
        <v>17.75</v>
      </c>
      <c r="B251">
        <f t="shared" si="20"/>
        <v>1065</v>
      </c>
      <c r="C251">
        <f>$F$36*EXP(-$F$32*(B251-1020))+(1/$F$32)*($F$33+$F$34*((B251-1020)-1/$F$32))</f>
        <v>5.9792273340269303E-8</v>
      </c>
      <c r="D251">
        <f t="shared" si="19"/>
        <v>59.792273340269304</v>
      </c>
    </row>
    <row r="252" spans="1:4">
      <c r="A252">
        <f t="shared" si="18"/>
        <v>17.833333333333332</v>
      </c>
      <c r="B252">
        <f t="shared" si="20"/>
        <v>1070</v>
      </c>
      <c r="C252">
        <f t="shared" si="21"/>
        <v>7.2231322250099008E-8</v>
      </c>
      <c r="D252">
        <f t="shared" si="19"/>
        <v>72.231322250099012</v>
      </c>
    </row>
    <row r="253" spans="1:4">
      <c r="A253">
        <f t="shared" si="18"/>
        <v>17.916666666666668</v>
      </c>
      <c r="B253">
        <f t="shared" si="20"/>
        <v>1075</v>
      </c>
      <c r="C253">
        <f t="shared" si="21"/>
        <v>8.5883185960103149E-8</v>
      </c>
      <c r="D253">
        <f t="shared" si="19"/>
        <v>85.883185960103148</v>
      </c>
    </row>
    <row r="254" spans="1:4">
      <c r="A254">
        <f t="shared" si="18"/>
        <v>18</v>
      </c>
      <c r="B254">
        <f t="shared" si="20"/>
        <v>1080</v>
      </c>
      <c r="C254">
        <f t="shared" si="21"/>
        <v>1.0072884595361602E-7</v>
      </c>
      <c r="D254">
        <f t="shared" si="19"/>
        <v>100.72884595361603</v>
      </c>
    </row>
    <row r="255" spans="1:4">
      <c r="A255">
        <f t="shared" si="18"/>
        <v>18.083333333333332</v>
      </c>
      <c r="B255">
        <f t="shared" si="20"/>
        <v>1085</v>
      </c>
      <c r="C255">
        <f t="shared" si="21"/>
        <v>1.1674958194909729E-7</v>
      </c>
      <c r="D255">
        <f t="shared" si="19"/>
        <v>116.74958194909729</v>
      </c>
    </row>
    <row r="256" spans="1:4">
      <c r="A256">
        <f t="shared" si="18"/>
        <v>18.166666666666668</v>
      </c>
      <c r="B256">
        <f t="shared" si="20"/>
        <v>1090</v>
      </c>
      <c r="C256">
        <f t="shared" si="21"/>
        <v>1.3392696722341997E-7</v>
      </c>
      <c r="D256">
        <f t="shared" si="19"/>
        <v>133.92696722341998</v>
      </c>
    </row>
    <row r="257" spans="1:4">
      <c r="A257">
        <f t="shared" si="18"/>
        <v>18.25</v>
      </c>
      <c r="B257">
        <f t="shared" si="20"/>
        <v>1095</v>
      </c>
      <c r="C257">
        <f t="shared" si="21"/>
        <v>1.522428640084886E-7</v>
      </c>
      <c r="D257">
        <f t="shared" si="19"/>
        <v>152.2428640084886</v>
      </c>
    </row>
    <row r="258" spans="1:4">
      <c r="A258">
        <f t="shared" si="18"/>
        <v>18.333333333333332</v>
      </c>
      <c r="B258">
        <f t="shared" si="20"/>
        <v>1100</v>
      </c>
      <c r="C258">
        <f t="shared" si="21"/>
        <v>1.7167941896005093E-7</v>
      </c>
      <c r="D258">
        <f t="shared" si="19"/>
        <v>171.67941896005092</v>
      </c>
    </row>
    <row r="259" spans="1:4">
      <c r="A259">
        <f t="shared" si="18"/>
        <v>18.416666666666668</v>
      </c>
      <c r="B259">
        <f t="shared" si="20"/>
        <v>1105</v>
      </c>
      <c r="C259">
        <f t="shared" si="21"/>
        <v>1.9221905869755951E-7</v>
      </c>
      <c r="D259">
        <f t="shared" si="19"/>
        <v>192.21905869755952</v>
      </c>
    </row>
    <row r="260" spans="1:4">
      <c r="A260">
        <f t="shared" si="18"/>
        <v>18.5</v>
      </c>
      <c r="B260">
        <f t="shared" si="20"/>
        <v>1110</v>
      </c>
      <c r="C260">
        <f t="shared" si="21"/>
        <v>2.1384448541397706E-7</v>
      </c>
      <c r="D260">
        <f t="shared" si="19"/>
        <v>213.84448541397705</v>
      </c>
    </row>
    <row r="261" spans="1:4">
      <c r="A261">
        <f t="shared" si="18"/>
        <v>18.583333333333332</v>
      </c>
      <c r="B261">
        <f t="shared" si="20"/>
        <v>1115</v>
      </c>
      <c r="C261">
        <f t="shared" si="21"/>
        <v>2.3653867255442105E-7</v>
      </c>
      <c r="D261">
        <f t="shared" si="19"/>
        <v>236.53867255442105</v>
      </c>
    </row>
    <row r="262" spans="1:4">
      <c r="A262">
        <f t="shared" si="18"/>
        <v>18.666666666666668</v>
      </c>
      <c r="B262">
        <f t="shared" si="20"/>
        <v>1120</v>
      </c>
      <c r="C262">
        <f t="shared" si="21"/>
        <v>2.6028486056258277E-7</v>
      </c>
      <c r="D262">
        <f t="shared" si="19"/>
        <v>260.28486056258276</v>
      </c>
    </row>
    <row r="263" spans="1:4">
      <c r="A263">
        <f t="shared" si="18"/>
        <v>18.75</v>
      </c>
      <c r="B263">
        <f t="shared" si="20"/>
        <v>1125</v>
      </c>
      <c r="C263">
        <f t="shared" si="21"/>
        <v>2.8506655269383924E-7</v>
      </c>
      <c r="D263">
        <f t="shared" si="19"/>
        <v>285.06655269383924</v>
      </c>
    </row>
    <row r="264" spans="1:4">
      <c r="A264">
        <f t="shared" si="18"/>
        <v>18.833333333333332</v>
      </c>
      <c r="B264">
        <f t="shared" si="20"/>
        <v>1130</v>
      </c>
      <c r="C264">
        <f t="shared" si="21"/>
        <v>3.1086751089401612E-7</v>
      </c>
      <c r="D264">
        <f t="shared" si="19"/>
        <v>310.86751089401611</v>
      </c>
    </row>
    <row r="265" spans="1:4">
      <c r="A265">
        <f t="shared" si="18"/>
        <v>18.916666666666668</v>
      </c>
      <c r="B265">
        <f t="shared" si="20"/>
        <v>1135</v>
      </c>
      <c r="C265">
        <f t="shared" si="21"/>
        <v>3.3767175174279822E-7</v>
      </c>
      <c r="D265">
        <f t="shared" si="19"/>
        <v>337.67175174279822</v>
      </c>
    </row>
    <row r="266" spans="1:4">
      <c r="A266">
        <f t="shared" si="18"/>
        <v>19</v>
      </c>
      <c r="B266">
        <f t="shared" si="20"/>
        <v>1140</v>
      </c>
      <c r="C266">
        <f t="shared" si="21"/>
        <v>3.6546354246072687E-7</v>
      </c>
      <c r="D266">
        <f t="shared" si="19"/>
        <v>365.4635424607269</v>
      </c>
    </row>
    <row r="267" spans="1:4">
      <c r="A267">
        <f t="shared" si="18"/>
        <v>19.083333333333332</v>
      </c>
      <c r="B267">
        <f t="shared" si="20"/>
        <v>1145</v>
      </c>
      <c r="C267">
        <f t="shared" si="21"/>
        <v>3.9422739697882983E-7</v>
      </c>
      <c r="D267">
        <f t="shared" si="19"/>
        <v>394.2273969788298</v>
      </c>
    </row>
    <row r="268" spans="1:4">
      <c r="A268">
        <f t="shared" si="18"/>
        <v>19.166666666666668</v>
      </c>
      <c r="B268">
        <f t="shared" si="20"/>
        <v>1150</v>
      </c>
      <c r="C268">
        <f t="shared" si="21"/>
        <v>4.2394807206988083E-7</v>
      </c>
      <c r="D268">
        <f t="shared" si="19"/>
        <v>423.94807206988082</v>
      </c>
    </row>
    <row r="269" spans="1:4">
      <c r="A269">
        <f t="shared" si="18"/>
        <v>19.25</v>
      </c>
      <c r="B269">
        <f t="shared" si="20"/>
        <v>1155</v>
      </c>
      <c r="C269">
        <f t="shared" si="21"/>
        <v>4.5461056354031866E-7</v>
      </c>
      <c r="D269">
        <f t="shared" si="19"/>
        <v>454.61056354031865</v>
      </c>
    </row>
    <row r="270" spans="1:4">
      <c r="A270">
        <f t="shared" si="18"/>
        <v>19.333333333333332</v>
      </c>
      <c r="B270">
        <f t="shared" si="20"/>
        <v>1160</v>
      </c>
      <c r="C270">
        <f t="shared" si="21"/>
        <v>4.862001024818934E-7</v>
      </c>
      <c r="D270">
        <f t="shared" si="19"/>
        <v>486.2001024818934</v>
      </c>
    </row>
    <row r="271" spans="1:4">
      <c r="A271">
        <f t="shared" si="18"/>
        <v>19.416666666666668</v>
      </c>
      <c r="B271">
        <f t="shared" si="20"/>
        <v>1165</v>
      </c>
      <c r="C271">
        <f t="shared" si="21"/>
        <v>5.1870215158208281E-7</v>
      </c>
      <c r="D271">
        <f t="shared" si="19"/>
        <v>518.70215158208282</v>
      </c>
    </row>
    <row r="272" spans="1:4">
      <c r="A272">
        <f t="shared" si="18"/>
        <v>19.5</v>
      </c>
      <c r="B272">
        <f t="shared" si="20"/>
        <v>1170</v>
      </c>
      <c r="C272">
        <f t="shared" si="21"/>
        <v>5.5210240149237337E-7</v>
      </c>
      <c r="D272">
        <f t="shared" si="19"/>
        <v>552.10240149237336</v>
      </c>
    </row>
    <row r="273" spans="1:4">
      <c r="A273">
        <f t="shared" si="18"/>
        <v>19.583333333333332</v>
      </c>
      <c r="B273">
        <f t="shared" si="20"/>
        <v>1175</v>
      </c>
      <c r="C273">
        <f t="shared" si="21"/>
        <v>5.8638676725348305E-7</v>
      </c>
      <c r="D273">
        <f t="shared" si="19"/>
        <v>586.38676725348307</v>
      </c>
    </row>
    <row r="274" spans="1:4">
      <c r="A274">
        <f t="shared" si="18"/>
        <v>19.666666666666668</v>
      </c>
      <c r="B274">
        <f t="shared" si="20"/>
        <v>1180</v>
      </c>
      <c r="C274">
        <f t="shared" si="21"/>
        <v>6.2154138477664545E-7</v>
      </c>
      <c r="D274">
        <f t="shared" si="19"/>
        <v>621.54138477664549</v>
      </c>
    </row>
    <row r="275" spans="1:4">
      <c r="A275">
        <f t="shared" si="18"/>
        <v>19.75</v>
      </c>
      <c r="B275">
        <f t="shared" si="20"/>
        <v>1185</v>
      </c>
      <c r="C275">
        <f t="shared" si="21"/>
        <v>6.5755260738007977E-7</v>
      </c>
      <c r="D275">
        <f t="shared" si="19"/>
        <v>657.55260738007973</v>
      </c>
    </row>
    <row r="276" spans="1:4">
      <c r="A276">
        <f t="shared" si="18"/>
        <v>19.833333333333332</v>
      </c>
      <c r="B276">
        <f t="shared" si="20"/>
        <v>1190</v>
      </c>
      <c r="C276">
        <f t="shared" si="21"/>
        <v>6.9440700237975479E-7</v>
      </c>
      <c r="D276">
        <f t="shared" si="19"/>
        <v>694.40700237975477</v>
      </c>
    </row>
    <row r="277" spans="1:4">
      <c r="A277">
        <f t="shared" si="18"/>
        <v>19.916666666666668</v>
      </c>
      <c r="B277">
        <f t="shared" si="20"/>
        <v>1195</v>
      </c>
      <c r="C277">
        <f t="shared" si="21"/>
        <v>7.3209134773363493E-7</v>
      </c>
      <c r="D277">
        <f t="shared" si="19"/>
        <v>732.09134773363496</v>
      </c>
    </row>
    <row r="278" spans="1:4">
      <c r="A278">
        <f t="shared" si="18"/>
        <v>20</v>
      </c>
      <c r="B278" s="16">
        <f t="shared" si="20"/>
        <v>1200</v>
      </c>
      <c r="C278">
        <f t="shared" si="21"/>
        <v>7.7059262873853462E-7</v>
      </c>
      <c r="D278">
        <f t="shared" si="19"/>
        <v>770.59262873853459</v>
      </c>
    </row>
    <row r="279" spans="1:4">
      <c r="A279">
        <f t="shared" si="18"/>
        <v>20.083333333333332</v>
      </c>
      <c r="B279">
        <f t="shared" si="20"/>
        <v>1205</v>
      </c>
      <c r="C279">
        <f>$G$36*EXP(-$G$32*(B279-1200))+(1/$G$32)*($G$33+$G$34*((B279-1200)-1/$G$32))</f>
        <v>8.0919224278309322E-7</v>
      </c>
      <c r="D279">
        <f t="shared" si="19"/>
        <v>809.19224278309321</v>
      </c>
    </row>
    <row r="280" spans="1:4">
      <c r="A280">
        <f t="shared" si="18"/>
        <v>20.166666666666668</v>
      </c>
      <c r="B280">
        <f t="shared" si="20"/>
        <v>1210</v>
      </c>
      <c r="C280">
        <f t="shared" ref="C280:C314" si="22">$G$36*EXP(-$G$32*(B280-1200))+(1/$G$32)*($G$33+$G$34*((B280-1200)-1/$G$32))</f>
        <v>8.4718656457451628E-7</v>
      </c>
      <c r="D280">
        <f t="shared" si="19"/>
        <v>847.1865645745163</v>
      </c>
    </row>
    <row r="281" spans="1:4">
      <c r="A281">
        <f t="shared" si="18"/>
        <v>20.25</v>
      </c>
      <c r="B281">
        <f t="shared" si="20"/>
        <v>1215</v>
      </c>
      <c r="C281">
        <f t="shared" si="22"/>
        <v>8.8458508588417827E-7</v>
      </c>
      <c r="D281">
        <f t="shared" si="19"/>
        <v>884.58508588417828</v>
      </c>
    </row>
    <row r="282" spans="1:4">
      <c r="A282">
        <f t="shared" si="18"/>
        <v>20.333333333333332</v>
      </c>
      <c r="B282">
        <f t="shared" si="20"/>
        <v>1220</v>
      </c>
      <c r="C282">
        <f t="shared" si="22"/>
        <v>9.2139714964011033E-7</v>
      </c>
      <c r="D282">
        <f t="shared" si="19"/>
        <v>921.39714964011034</v>
      </c>
    </row>
    <row r="283" spans="1:4">
      <c r="A283">
        <f t="shared" si="18"/>
        <v>20.416666666666668</v>
      </c>
      <c r="B283">
        <f t="shared" si="20"/>
        <v>1225</v>
      </c>
      <c r="C283">
        <f t="shared" si="22"/>
        <v>9.5763195226105536E-7</v>
      </c>
      <c r="D283">
        <f t="shared" si="19"/>
        <v>957.6319522610554</v>
      </c>
    </row>
    <row r="284" spans="1:4">
      <c r="A284">
        <f t="shared" si="18"/>
        <v>20.5</v>
      </c>
      <c r="B284">
        <f t="shared" si="20"/>
        <v>1230</v>
      </c>
      <c r="C284">
        <f t="shared" si="22"/>
        <v>9.9329854595392511E-7</v>
      </c>
      <c r="D284">
        <f t="shared" si="19"/>
        <v>993.2985459539251</v>
      </c>
    </row>
    <row r="285" spans="1:4">
      <c r="A285">
        <f t="shared" si="18"/>
        <v>20.583333333333332</v>
      </c>
      <c r="B285">
        <f t="shared" si="20"/>
        <v>1235</v>
      </c>
      <c r="C285">
        <f t="shared" si="22"/>
        <v>1.0284058409752295E-6</v>
      </c>
      <c r="D285">
        <f t="shared" si="19"/>
        <v>1028.4058409752295</v>
      </c>
    </row>
    <row r="286" spans="1:4">
      <c r="A286">
        <f t="shared" si="18"/>
        <v>20.666666666666668</v>
      </c>
      <c r="B286">
        <f t="shared" si="20"/>
        <v>1240</v>
      </c>
      <c r="C286">
        <f t="shared" si="22"/>
        <v>1.0629626078570443E-6</v>
      </c>
      <c r="D286">
        <f t="shared" si="19"/>
        <v>1062.9626078570443</v>
      </c>
    </row>
    <row r="287" spans="1:4">
      <c r="A287">
        <f t="shared" si="18"/>
        <v>20.75</v>
      </c>
      <c r="B287">
        <f t="shared" si="20"/>
        <v>1245</v>
      </c>
      <c r="C287">
        <f t="shared" si="22"/>
        <v>1.0969774795980722E-6</v>
      </c>
      <c r="D287">
        <f t="shared" si="19"/>
        <v>1096.9774795980723</v>
      </c>
    </row>
    <row r="288" spans="1:4">
      <c r="A288">
        <f t="shared" si="18"/>
        <v>20.833333333333332</v>
      </c>
      <c r="B288">
        <f t="shared" si="20"/>
        <v>1250</v>
      </c>
      <c r="C288">
        <f t="shared" si="22"/>
        <v>1.1304589538203447E-6</v>
      </c>
      <c r="D288">
        <f t="shared" si="19"/>
        <v>1130.4589538203447</v>
      </c>
    </row>
    <row r="289" spans="1:4">
      <c r="A289">
        <f t="shared" si="18"/>
        <v>20.916666666666668</v>
      </c>
      <c r="B289">
        <f t="shared" si="20"/>
        <v>1255</v>
      </c>
      <c r="C289">
        <f t="shared" si="22"/>
        <v>1.1634153948921064E-6</v>
      </c>
      <c r="D289">
        <f t="shared" si="19"/>
        <v>1163.4153948921064</v>
      </c>
    </row>
    <row r="290" spans="1:4">
      <c r="A290">
        <f t="shared" si="18"/>
        <v>21</v>
      </c>
      <c r="B290">
        <f t="shared" si="20"/>
        <v>1260</v>
      </c>
      <c r="C290">
        <f t="shared" si="22"/>
        <v>1.1958550360174063E-6</v>
      </c>
      <c r="D290">
        <f t="shared" si="19"/>
        <v>1195.8550360174063</v>
      </c>
    </row>
    <row r="291" spans="1:4">
      <c r="A291">
        <f t="shared" si="18"/>
        <v>21.083333333333332</v>
      </c>
      <c r="B291">
        <f t="shared" si="20"/>
        <v>1265</v>
      </c>
      <c r="C291">
        <f t="shared" si="22"/>
        <v>1.2277859812929237E-6</v>
      </c>
      <c r="D291">
        <f t="shared" si="19"/>
        <v>1227.7859812929237</v>
      </c>
    </row>
    <row r="292" spans="1:4">
      <c r="A292">
        <f t="shared" si="18"/>
        <v>21.166666666666668</v>
      </c>
      <c r="B292">
        <f t="shared" si="20"/>
        <v>1270</v>
      </c>
      <c r="C292">
        <f t="shared" si="22"/>
        <v>1.2592162077325405E-6</v>
      </c>
      <c r="D292">
        <f t="shared" si="19"/>
        <v>1259.2162077325406</v>
      </c>
    </row>
    <row r="293" spans="1:4">
      <c r="A293">
        <f t="shared" si="18"/>
        <v>21.25</v>
      </c>
      <c r="B293">
        <f t="shared" si="20"/>
        <v>1275</v>
      </c>
      <c r="C293">
        <f t="shared" si="22"/>
        <v>1.2901535672601659E-6</v>
      </c>
      <c r="D293">
        <f t="shared" si="19"/>
        <v>1290.153567260166</v>
      </c>
    </row>
    <row r="294" spans="1:4">
      <c r="A294">
        <f t="shared" si="18"/>
        <v>21.333333333333332</v>
      </c>
      <c r="B294">
        <f t="shared" si="20"/>
        <v>1280</v>
      </c>
      <c r="C294">
        <f t="shared" si="22"/>
        <v>1.3206057886713078E-6</v>
      </c>
      <c r="D294">
        <f t="shared" si="19"/>
        <v>1320.6057886713079</v>
      </c>
    </row>
    <row r="295" spans="1:4">
      <c r="A295">
        <f t="shared" ref="A295:A358" si="23">B295/60</f>
        <v>21.416666666666668</v>
      </c>
      <c r="B295">
        <f t="shared" si="20"/>
        <v>1285</v>
      </c>
      <c r="C295">
        <f t="shared" si="22"/>
        <v>1.3505804795638883E-6</v>
      </c>
      <c r="D295">
        <f t="shared" ref="D295:D358" si="24">C295*10^9</f>
        <v>1350.5804795638883</v>
      </c>
    </row>
    <row r="296" spans="1:4">
      <c r="A296">
        <f t="shared" si="23"/>
        <v>21.5</v>
      </c>
      <c r="B296">
        <f t="shared" si="20"/>
        <v>1290</v>
      </c>
      <c r="C296">
        <f t="shared" si="22"/>
        <v>1.3800851282387803E-6</v>
      </c>
      <c r="D296">
        <f t="shared" si="24"/>
        <v>1380.0851282387803</v>
      </c>
    </row>
    <row r="297" spans="1:4">
      <c r="A297">
        <f t="shared" si="23"/>
        <v>21.583333333333332</v>
      </c>
      <c r="B297">
        <f t="shared" si="20"/>
        <v>1295</v>
      </c>
      <c r="C297">
        <f t="shared" si="22"/>
        <v>1.4091271055705389E-6</v>
      </c>
      <c r="D297">
        <f t="shared" si="24"/>
        <v>1409.1271055705388</v>
      </c>
    </row>
    <row r="298" spans="1:4">
      <c r="A298">
        <f t="shared" si="23"/>
        <v>21.666666666666668</v>
      </c>
      <c r="B298">
        <f t="shared" ref="B298:B361" si="25">B297+$J$31/372</f>
        <v>1300</v>
      </c>
      <c r="C298">
        <f t="shared" si="22"/>
        <v>1.4377136668488007E-6</v>
      </c>
      <c r="D298">
        <f t="shared" si="24"/>
        <v>1437.7136668488008</v>
      </c>
    </row>
    <row r="299" spans="1:4">
      <c r="A299">
        <f t="shared" si="23"/>
        <v>21.75</v>
      </c>
      <c r="B299">
        <f t="shared" si="25"/>
        <v>1305</v>
      </c>
      <c r="C299">
        <f t="shared" si="22"/>
        <v>1.465851953590805E-6</v>
      </c>
      <c r="D299">
        <f t="shared" si="24"/>
        <v>1465.8519535908049</v>
      </c>
    </row>
    <row r="300" spans="1:4">
      <c r="A300">
        <f t="shared" si="23"/>
        <v>21.833333333333332</v>
      </c>
      <c r="B300">
        <f t="shared" si="25"/>
        <v>1310</v>
      </c>
      <c r="C300">
        <f t="shared" si="22"/>
        <v>1.4935489953254939E-6</v>
      </c>
      <c r="D300">
        <f t="shared" si="24"/>
        <v>1493.5489953254939</v>
      </c>
    </row>
    <row r="301" spans="1:4">
      <c r="A301">
        <f t="shared" si="23"/>
        <v>21.916666666666668</v>
      </c>
      <c r="B301">
        <f t="shared" si="25"/>
        <v>1315</v>
      </c>
      <c r="C301">
        <f t="shared" si="22"/>
        <v>1.5208117113496346E-6</v>
      </c>
      <c r="D301">
        <f t="shared" si="24"/>
        <v>1520.8117113496346</v>
      </c>
    </row>
    <row r="302" spans="1:4">
      <c r="A302">
        <f t="shared" si="23"/>
        <v>22</v>
      </c>
      <c r="B302">
        <f t="shared" si="25"/>
        <v>1320</v>
      </c>
      <c r="C302">
        <f t="shared" si="22"/>
        <v>1.5476469124564025E-6</v>
      </c>
      <c r="D302">
        <f t="shared" si="24"/>
        <v>1547.6469124564026</v>
      </c>
    </row>
    <row r="303" spans="1:4">
      <c r="A303">
        <f t="shared" si="23"/>
        <v>22.083333333333332</v>
      </c>
      <c r="B303">
        <f t="shared" si="25"/>
        <v>1325</v>
      </c>
      <c r="C303">
        <f t="shared" si="22"/>
        <v>1.5740613026368609E-6</v>
      </c>
      <c r="D303">
        <f t="shared" si="24"/>
        <v>1574.061302636861</v>
      </c>
    </row>
    <row r="304" spans="1:4">
      <c r="A304">
        <f t="shared" si="23"/>
        <v>22.166666666666668</v>
      </c>
      <c r="B304">
        <f t="shared" si="25"/>
        <v>1330</v>
      </c>
      <c r="C304">
        <f t="shared" si="22"/>
        <v>1.6000614807547561E-6</v>
      </c>
      <c r="D304">
        <f t="shared" si="24"/>
        <v>1600.0614807547561</v>
      </c>
    </row>
    <row r="305" spans="1:4">
      <c r="A305">
        <f t="shared" si="23"/>
        <v>22.25</v>
      </c>
      <c r="B305">
        <f t="shared" si="25"/>
        <v>1335</v>
      </c>
      <c r="C305">
        <f t="shared" si="22"/>
        <v>1.62565394219505E-6</v>
      </c>
      <c r="D305">
        <f t="shared" si="24"/>
        <v>1625.6539421950501</v>
      </c>
    </row>
    <row r="306" spans="1:4">
      <c r="A306">
        <f t="shared" si="23"/>
        <v>22.333333333333332</v>
      </c>
      <c r="B306">
        <f t="shared" si="25"/>
        <v>1340</v>
      </c>
      <c r="C306">
        <f t="shared" si="22"/>
        <v>1.6508450804866041E-6</v>
      </c>
      <c r="D306">
        <f t="shared" si="24"/>
        <v>1650.845080486604</v>
      </c>
    </row>
    <row r="307" spans="1:4">
      <c r="A307">
        <f t="shared" si="23"/>
        <v>22.416666666666668</v>
      </c>
      <c r="B307">
        <f t="shared" si="25"/>
        <v>1345</v>
      </c>
      <c r="C307">
        <f t="shared" si="22"/>
        <v>1.6756411888994152E-6</v>
      </c>
      <c r="D307">
        <f t="shared" si="24"/>
        <v>1675.6411888994151</v>
      </c>
    </row>
    <row r="308" spans="1:4">
      <c r="A308">
        <f t="shared" si="23"/>
        <v>22.5</v>
      </c>
      <c r="B308">
        <f t="shared" si="25"/>
        <v>1350</v>
      </c>
      <c r="C308">
        <f t="shared" si="22"/>
        <v>1.7000484620168039E-6</v>
      </c>
      <c r="D308">
        <f t="shared" si="24"/>
        <v>1700.048462016804</v>
      </c>
    </row>
    <row r="309" spans="1:4">
      <c r="A309">
        <f t="shared" si="23"/>
        <v>22.583333333333332</v>
      </c>
      <c r="B309">
        <f t="shared" si="25"/>
        <v>1355</v>
      </c>
      <c r="C309">
        <f t="shared" si="22"/>
        <v>1.7240729972829515E-6</v>
      </c>
      <c r="D309">
        <f t="shared" si="24"/>
        <v>1724.0729972829515</v>
      </c>
    </row>
    <row r="310" spans="1:4">
      <c r="A310">
        <f t="shared" si="23"/>
        <v>22.666666666666668</v>
      </c>
      <c r="B310">
        <f t="shared" si="25"/>
        <v>1360</v>
      </c>
      <c r="C310">
        <f t="shared" si="22"/>
        <v>1.7477207965261689E-6</v>
      </c>
      <c r="D310">
        <f t="shared" si="24"/>
        <v>1747.7207965261689</v>
      </c>
    </row>
    <row r="311" spans="1:4">
      <c r="A311">
        <f t="shared" si="23"/>
        <v>22.75</v>
      </c>
      <c r="B311">
        <f t="shared" si="25"/>
        <v>1365</v>
      </c>
      <c r="C311">
        <f t="shared" si="22"/>
        <v>1.7709977674582761E-6</v>
      </c>
      <c r="D311">
        <f t="shared" si="24"/>
        <v>1770.997767458276</v>
      </c>
    </row>
    <row r="312" spans="1:4">
      <c r="A312">
        <f t="shared" si="23"/>
        <v>22.833333333333332</v>
      </c>
      <c r="B312">
        <f t="shared" si="25"/>
        <v>1370</v>
      </c>
      <c r="C312">
        <f t="shared" si="22"/>
        <v>1.7939097251504734E-6</v>
      </c>
      <c r="D312">
        <f t="shared" si="24"/>
        <v>1793.9097251504734</v>
      </c>
    </row>
    <row r="313" spans="1:4">
      <c r="A313">
        <f t="shared" si="23"/>
        <v>22.916666666666668</v>
      </c>
      <c r="B313">
        <f t="shared" si="25"/>
        <v>1375</v>
      </c>
      <c r="C313">
        <f t="shared" si="22"/>
        <v>1.8164623934860656E-6</v>
      </c>
      <c r="D313">
        <f t="shared" si="24"/>
        <v>1816.4623934860656</v>
      </c>
    </row>
    <row r="314" spans="1:4">
      <c r="A314">
        <f t="shared" si="23"/>
        <v>23</v>
      </c>
      <c r="B314" s="16">
        <f t="shared" si="25"/>
        <v>1380</v>
      </c>
      <c r="C314">
        <f t="shared" si="22"/>
        <v>1.8386614065904074E-6</v>
      </c>
      <c r="D314">
        <f t="shared" si="24"/>
        <v>1838.6614065904075</v>
      </c>
    </row>
    <row r="315" spans="1:4">
      <c r="A315">
        <f t="shared" si="23"/>
        <v>23.083333333333332</v>
      </c>
      <c r="B315">
        <f t="shared" si="25"/>
        <v>1385</v>
      </c>
      <c r="C315">
        <f>$H$36*EXP(-$H$32*(B315-1380))+(1/$H$32)*($H$33+$H$34*((B315-1380)-1/$H$32))</f>
        <v>1.8091230075053101E-6</v>
      </c>
      <c r="D315">
        <f t="shared" si="24"/>
        <v>1809.1230075053102</v>
      </c>
    </row>
    <row r="316" spans="1:4">
      <c r="A316">
        <f t="shared" si="23"/>
        <v>23.166666666666668</v>
      </c>
      <c r="B316">
        <f t="shared" si="25"/>
        <v>1390</v>
      </c>
      <c r="C316">
        <f t="shared" ref="C316:C350" si="26">$H$36*EXP(-$H$32*(B316-1380))+(1/$H$32)*($H$33+$H$34*((B316-1380)-1/$H$32))</f>
        <v>1.7786399337155007E-6</v>
      </c>
      <c r="D316">
        <f t="shared" si="24"/>
        <v>1778.6399337155008</v>
      </c>
    </row>
    <row r="317" spans="1:4">
      <c r="A317">
        <f t="shared" si="23"/>
        <v>23.25</v>
      </c>
      <c r="B317">
        <f t="shared" si="25"/>
        <v>1395</v>
      </c>
      <c r="C317">
        <f t="shared" si="26"/>
        <v>1.7472269989514957E-6</v>
      </c>
      <c r="D317">
        <f t="shared" si="24"/>
        <v>1747.2269989514957</v>
      </c>
    </row>
    <row r="318" spans="1:4">
      <c r="A318">
        <f t="shared" si="23"/>
        <v>23.333333333333332</v>
      </c>
      <c r="B318">
        <f t="shared" si="25"/>
        <v>1400</v>
      </c>
      <c r="C318">
        <f t="shared" si="26"/>
        <v>1.7148987846452114E-6</v>
      </c>
      <c r="D318">
        <f t="shared" si="24"/>
        <v>1714.8987846452114</v>
      </c>
    </row>
    <row r="319" spans="1:4">
      <c r="A319">
        <f t="shared" si="23"/>
        <v>23.416666666666668</v>
      </c>
      <c r="B319">
        <f t="shared" si="25"/>
        <v>1405</v>
      </c>
      <c r="C319">
        <f t="shared" si="26"/>
        <v>1.6816696435727091E-6</v>
      </c>
      <c r="D319">
        <f t="shared" si="24"/>
        <v>1681.669643572709</v>
      </c>
    </row>
    <row r="320" spans="1:4">
      <c r="A320">
        <f t="shared" si="23"/>
        <v>23.5</v>
      </c>
      <c r="B320">
        <f t="shared" si="25"/>
        <v>1410</v>
      </c>
      <c r="C320">
        <f t="shared" si="26"/>
        <v>1.647553703439813E-6</v>
      </c>
      <c r="D320">
        <f t="shared" si="24"/>
        <v>1647.553703439813</v>
      </c>
    </row>
    <row r="321" spans="1:4">
      <c r="A321">
        <f t="shared" si="23"/>
        <v>23.583333333333332</v>
      </c>
      <c r="B321">
        <f t="shared" si="25"/>
        <v>1415</v>
      </c>
      <c r="C321">
        <f t="shared" si="26"/>
        <v>1.6125648704115139E-6</v>
      </c>
      <c r="D321">
        <f t="shared" si="24"/>
        <v>1612.5648704115138</v>
      </c>
    </row>
    <row r="322" spans="1:4">
      <c r="A322">
        <f t="shared" si="23"/>
        <v>23.666666666666668</v>
      </c>
      <c r="B322">
        <f t="shared" si="25"/>
        <v>1420</v>
      </c>
      <c r="C322">
        <f t="shared" si="26"/>
        <v>1.5767168325860042E-6</v>
      </c>
      <c r="D322">
        <f t="shared" si="24"/>
        <v>1576.7168325860043</v>
      </c>
    </row>
    <row r="323" spans="1:4">
      <c r="A323">
        <f t="shared" si="23"/>
        <v>23.75</v>
      </c>
      <c r="B323">
        <f t="shared" si="25"/>
        <v>1425</v>
      </c>
      <c r="C323">
        <f t="shared" si="26"/>
        <v>1.5400230634142656E-6</v>
      </c>
      <c r="D323">
        <f t="shared" si="24"/>
        <v>1540.0230634142656</v>
      </c>
    </row>
    <row r="324" spans="1:4">
      <c r="A324">
        <f t="shared" si="23"/>
        <v>23.833333333333332</v>
      </c>
      <c r="B324">
        <f t="shared" si="25"/>
        <v>1430</v>
      </c>
      <c r="C324">
        <f t="shared" si="26"/>
        <v>1.5024968250660036E-6</v>
      </c>
      <c r="D324">
        <f t="shared" si="24"/>
        <v>1502.4968250660036</v>
      </c>
    </row>
    <row r="325" spans="1:4">
      <c r="A325">
        <f t="shared" si="23"/>
        <v>23.916666666666668</v>
      </c>
      <c r="B325">
        <f t="shared" si="25"/>
        <v>1435</v>
      </c>
      <c r="C325">
        <f t="shared" si="26"/>
        <v>1.4641511717428228E-6</v>
      </c>
      <c r="D325">
        <f t="shared" si="24"/>
        <v>1464.1511717428227</v>
      </c>
    </row>
    <row r="326" spans="1:4">
      <c r="A326">
        <f t="shared" si="23"/>
        <v>24</v>
      </c>
      <c r="B326">
        <f t="shared" si="25"/>
        <v>1440</v>
      </c>
      <c r="C326">
        <f t="shared" si="26"/>
        <v>1.4249989529394298E-6</v>
      </c>
      <c r="D326">
        <f t="shared" si="24"/>
        <v>1424.9989529394297</v>
      </c>
    </row>
    <row r="327" spans="1:4">
      <c r="A327">
        <f t="shared" si="23"/>
        <v>24.083333333333332</v>
      </c>
      <c r="B327">
        <f t="shared" si="25"/>
        <v>1445</v>
      </c>
      <c r="C327">
        <f t="shared" si="26"/>
        <v>1.3850528166537121E-6</v>
      </c>
      <c r="D327">
        <f t="shared" si="24"/>
        <v>1385.0528166537122</v>
      </c>
    </row>
    <row r="328" spans="1:4">
      <c r="A328">
        <f t="shared" si="23"/>
        <v>24.166666666666668</v>
      </c>
      <c r="B328">
        <f t="shared" si="25"/>
        <v>1450</v>
      </c>
      <c r="C328">
        <f t="shared" si="26"/>
        <v>1.3443252125464641E-6</v>
      </c>
      <c r="D328">
        <f t="shared" si="24"/>
        <v>1344.3252125464642</v>
      </c>
    </row>
    <row r="329" spans="1:4">
      <c r="A329">
        <f t="shared" si="23"/>
        <v>24.25</v>
      </c>
      <c r="B329">
        <f t="shared" si="25"/>
        <v>1455</v>
      </c>
      <c r="C329">
        <f t="shared" si="26"/>
        <v>1.302828395051574E-6</v>
      </c>
      <c r="D329">
        <f t="shared" si="24"/>
        <v>1302.828395051574</v>
      </c>
    </row>
    <row r="330" spans="1:4">
      <c r="A330">
        <f t="shared" si="23"/>
        <v>24.333333333333332</v>
      </c>
      <c r="B330">
        <f t="shared" si="25"/>
        <v>1460</v>
      </c>
      <c r="C330">
        <f t="shared" si="26"/>
        <v>1.2605744264374383E-6</v>
      </c>
      <c r="D330">
        <f t="shared" si="24"/>
        <v>1260.5744264374384</v>
      </c>
    </row>
    <row r="331" spans="1:4">
      <c r="A331">
        <f t="shared" si="23"/>
        <v>24.416666666666668</v>
      </c>
      <c r="B331">
        <f t="shared" si="25"/>
        <v>1465</v>
      </c>
      <c r="C331">
        <f t="shared" si="26"/>
        <v>1.2175751798203623E-6</v>
      </c>
      <c r="D331">
        <f t="shared" si="24"/>
        <v>1217.5751798203623</v>
      </c>
    </row>
    <row r="332" spans="1:4">
      <c r="A332">
        <f t="shared" si="23"/>
        <v>24.5</v>
      </c>
      <c r="B332">
        <f t="shared" si="25"/>
        <v>1470</v>
      </c>
      <c r="C332">
        <f t="shared" si="26"/>
        <v>1.1738423421307147E-6</v>
      </c>
      <c r="D332">
        <f t="shared" si="24"/>
        <v>1173.8423421307148</v>
      </c>
    </row>
    <row r="333" spans="1:4">
      <c r="A333">
        <f t="shared" si="23"/>
        <v>24.583333333333332</v>
      </c>
      <c r="B333">
        <f t="shared" si="25"/>
        <v>1475</v>
      </c>
      <c r="C333">
        <f t="shared" si="26"/>
        <v>1.1293874170325669E-6</v>
      </c>
      <c r="D333">
        <f t="shared" si="24"/>
        <v>1129.3874170325669</v>
      </c>
    </row>
    <row r="334" spans="1:4">
      <c r="A334">
        <f t="shared" si="23"/>
        <v>24.666666666666668</v>
      </c>
      <c r="B334">
        <f t="shared" si="25"/>
        <v>1480</v>
      </c>
      <c r="C334">
        <f t="shared" si="26"/>
        <v>1.0842217277975436E-6</v>
      </c>
      <c r="D334">
        <f t="shared" si="24"/>
        <v>1084.2217277975437</v>
      </c>
    </row>
    <row r="335" spans="1:4">
      <c r="A335">
        <f t="shared" si="23"/>
        <v>24.75</v>
      </c>
      <c r="B335">
        <f t="shared" si="25"/>
        <v>1485</v>
      </c>
      <c r="C335">
        <f t="shared" si="26"/>
        <v>1.0383564201336122E-6</v>
      </c>
      <c r="D335">
        <f t="shared" si="24"/>
        <v>1038.3564201336121</v>
      </c>
    </row>
    <row r="336" spans="1:4">
      <c r="A336">
        <f t="shared" si="23"/>
        <v>24.833333333333332</v>
      </c>
      <c r="B336">
        <f t="shared" si="25"/>
        <v>1490</v>
      </c>
      <c r="C336">
        <f t="shared" si="26"/>
        <v>9.9180246496951732E-7</v>
      </c>
      <c r="D336">
        <f t="shared" si="24"/>
        <v>991.80246496951736</v>
      </c>
    </row>
    <row r="337" spans="1:4">
      <c r="A337">
        <f t="shared" si="23"/>
        <v>24.916666666666668</v>
      </c>
      <c r="B337">
        <f t="shared" si="25"/>
        <v>1495</v>
      </c>
      <c r="C337">
        <f t="shared" si="26"/>
        <v>9.4457066119554011E-7</v>
      </c>
      <c r="D337">
        <f t="shared" si="24"/>
        <v>944.57066119554008</v>
      </c>
    </row>
    <row r="338" spans="1:4">
      <c r="A338">
        <f t="shared" si="23"/>
        <v>25</v>
      </c>
      <c r="B338">
        <f t="shared" si="25"/>
        <v>1500</v>
      </c>
      <c r="C338">
        <f t="shared" si="26"/>
        <v>8.9667163836128884E-7</v>
      </c>
      <c r="D338">
        <f t="shared" si="24"/>
        <v>896.67163836128884</v>
      </c>
    </row>
    <row r="339" spans="1:4">
      <c r="A339">
        <f t="shared" si="23"/>
        <v>25.083333333333332</v>
      </c>
      <c r="B339">
        <f t="shared" si="25"/>
        <v>1505</v>
      </c>
      <c r="C339">
        <f t="shared" si="26"/>
        <v>8.4811585933118185E-7</v>
      </c>
      <c r="D339">
        <f t="shared" si="24"/>
        <v>848.11585933118181</v>
      </c>
    </row>
    <row r="340" spans="1:4">
      <c r="A340">
        <f t="shared" si="23"/>
        <v>25.166666666666668</v>
      </c>
      <c r="B340">
        <f t="shared" si="25"/>
        <v>1510</v>
      </c>
      <c r="C340">
        <f t="shared" si="26"/>
        <v>7.9891362289828623E-7</v>
      </c>
      <c r="D340">
        <f t="shared" si="24"/>
        <v>798.91362289828623</v>
      </c>
    </row>
    <row r="341" spans="1:4">
      <c r="A341">
        <f t="shared" si="23"/>
        <v>25.25</v>
      </c>
      <c r="B341">
        <f t="shared" si="25"/>
        <v>1515</v>
      </c>
      <c r="C341">
        <f t="shared" si="26"/>
        <v>7.490750663571736E-7</v>
      </c>
      <c r="D341">
        <f t="shared" si="24"/>
        <v>749.07506635717357</v>
      </c>
    </row>
    <row r="342" spans="1:4">
      <c r="A342">
        <f t="shared" si="23"/>
        <v>25.333333333333332</v>
      </c>
      <c r="B342">
        <f t="shared" si="25"/>
        <v>1520</v>
      </c>
      <c r="C342">
        <f t="shared" si="26"/>
        <v>6.9861016803642454E-7</v>
      </c>
      <c r="D342">
        <f t="shared" si="24"/>
        <v>698.61016803642451</v>
      </c>
    </row>
    <row r="343" spans="1:4">
      <c r="A343">
        <f t="shared" si="23"/>
        <v>25.416666666666668</v>
      </c>
      <c r="B343">
        <f t="shared" si="25"/>
        <v>1525</v>
      </c>
      <c r="C343">
        <f t="shared" si="26"/>
        <v>6.4752874979142369E-7</v>
      </c>
      <c r="D343">
        <f t="shared" si="24"/>
        <v>647.52874979142371</v>
      </c>
    </row>
    <row r="344" spans="1:4">
      <c r="A344">
        <f t="shared" si="23"/>
        <v>25.5</v>
      </c>
      <c r="B344">
        <f t="shared" si="25"/>
        <v>1530</v>
      </c>
      <c r="C344">
        <f t="shared" si="26"/>
        <v>5.9584047945806129E-7</v>
      </c>
      <c r="D344">
        <f t="shared" si="24"/>
        <v>595.84047945806128</v>
      </c>
    </row>
    <row r="345" spans="1:4">
      <c r="A345">
        <f t="shared" si="23"/>
        <v>25.583333333333332</v>
      </c>
      <c r="B345">
        <f t="shared" si="25"/>
        <v>1535</v>
      </c>
      <c r="C345">
        <f t="shared" si="26"/>
        <v>5.4355487326796254E-7</v>
      </c>
      <c r="D345">
        <f t="shared" si="24"/>
        <v>543.55487326796253</v>
      </c>
    </row>
    <row r="346" spans="1:4">
      <c r="A346">
        <f t="shared" si="23"/>
        <v>25.666666666666668</v>
      </c>
      <c r="B346">
        <f t="shared" si="25"/>
        <v>1540</v>
      </c>
      <c r="C346">
        <f t="shared" si="26"/>
        <v>4.9068129822583968E-7</v>
      </c>
      <c r="D346">
        <f t="shared" si="24"/>
        <v>490.68129822583967</v>
      </c>
    </row>
    <row r="347" spans="1:4">
      <c r="A347">
        <f t="shared" si="23"/>
        <v>25.75</v>
      </c>
      <c r="B347">
        <f t="shared" si="25"/>
        <v>1545</v>
      </c>
      <c r="C347">
        <f t="shared" si="26"/>
        <v>4.3722897444956071E-7</v>
      </c>
      <c r="D347">
        <f t="shared" si="24"/>
        <v>437.22897444956072</v>
      </c>
    </row>
    <row r="348" spans="1:4">
      <c r="A348">
        <f t="shared" si="23"/>
        <v>25.833333333333332</v>
      </c>
      <c r="B348">
        <f t="shared" si="25"/>
        <v>1550</v>
      </c>
      <c r="C348">
        <f t="shared" si="26"/>
        <v>3.832069774735327E-7</v>
      </c>
      <c r="D348">
        <f t="shared" si="24"/>
        <v>383.20697747353273</v>
      </c>
    </row>
    <row r="349" spans="1:4">
      <c r="A349">
        <f t="shared" si="23"/>
        <v>25.916666666666668</v>
      </c>
      <c r="B349">
        <f t="shared" si="25"/>
        <v>1555</v>
      </c>
      <c r="C349">
        <f t="shared" si="26"/>
        <v>3.2862424051595357E-7</v>
      </c>
      <c r="D349">
        <f t="shared" si="24"/>
        <v>328.62424051595355</v>
      </c>
    </row>
    <row r="350" spans="1:4">
      <c r="A350">
        <f t="shared" si="23"/>
        <v>26</v>
      </c>
      <c r="B350" s="16">
        <f t="shared" si="25"/>
        <v>1560</v>
      </c>
      <c r="C350">
        <f t="shared" si="26"/>
        <v>2.7348955671051689E-7</v>
      </c>
      <c r="D350">
        <f t="shared" si="24"/>
        <v>273.48955671051687</v>
      </c>
    </row>
    <row r="351" spans="1:4">
      <c r="A351">
        <f t="shared" si="23"/>
        <v>26.083333333333332</v>
      </c>
      <c r="B351">
        <f t="shared" si="25"/>
        <v>1565</v>
      </c>
      <c r="C351">
        <f>$I$36*EXP(-$I$32*(B351-1560))+(1/$I$32)*($I$33+$I$34*((B351-1560)-1/$I$32))</f>
        <v>2.6920088403623923E-7</v>
      </c>
      <c r="D351">
        <f t="shared" si="24"/>
        <v>269.20088403623924</v>
      </c>
    </row>
    <row r="352" spans="1:4">
      <c r="A352">
        <f t="shared" si="23"/>
        <v>26.166666666666668</v>
      </c>
      <c r="B352">
        <f t="shared" si="25"/>
        <v>1570</v>
      </c>
      <c r="C352">
        <f t="shared" ref="C352:C415" si="27">$I$36*EXP(-$I$32*(B352-1560))+(1/$I$32)*($I$33+$I$34*((B352-1560)-1/$I$32))</f>
        <v>2.6497946333870353E-7</v>
      </c>
      <c r="D352">
        <f t="shared" si="24"/>
        <v>264.97946333870351</v>
      </c>
    </row>
    <row r="353" spans="1:4">
      <c r="A353">
        <f t="shared" si="23"/>
        <v>26.25</v>
      </c>
      <c r="B353">
        <f t="shared" si="25"/>
        <v>1575</v>
      </c>
      <c r="C353">
        <f t="shared" si="27"/>
        <v>2.6082424001926863E-7</v>
      </c>
      <c r="D353">
        <f t="shared" si="24"/>
        <v>260.82424001926864</v>
      </c>
    </row>
    <row r="354" spans="1:4">
      <c r="A354">
        <f t="shared" si="23"/>
        <v>26.333333333333332</v>
      </c>
      <c r="B354">
        <f t="shared" si="25"/>
        <v>1580</v>
      </c>
      <c r="C354">
        <f t="shared" si="27"/>
        <v>2.5673417601677401E-7</v>
      </c>
      <c r="D354">
        <f t="shared" si="24"/>
        <v>256.73417601677403</v>
      </c>
    </row>
    <row r="355" spans="1:4">
      <c r="A355">
        <f t="shared" si="23"/>
        <v>26.416666666666668</v>
      </c>
      <c r="B355">
        <f t="shared" si="25"/>
        <v>1585</v>
      </c>
      <c r="C355">
        <f t="shared" si="27"/>
        <v>2.5270824954821136E-7</v>
      </c>
      <c r="D355">
        <f t="shared" si="24"/>
        <v>252.70824954821137</v>
      </c>
    </row>
    <row r="356" spans="1:4">
      <c r="A356">
        <f t="shared" si="23"/>
        <v>26.5</v>
      </c>
      <c r="B356">
        <f t="shared" si="25"/>
        <v>1590</v>
      </c>
      <c r="C356">
        <f t="shared" si="27"/>
        <v>2.4874545485346137E-7</v>
      </c>
      <c r="D356">
        <f t="shared" si="24"/>
        <v>248.74545485346138</v>
      </c>
    </row>
    <row r="357" spans="1:4">
      <c r="A357">
        <f t="shared" si="23"/>
        <v>26.583333333333332</v>
      </c>
      <c r="B357">
        <f t="shared" si="25"/>
        <v>1595</v>
      </c>
      <c r="C357">
        <f t="shared" si="27"/>
        <v>2.4484480194403422E-7</v>
      </c>
      <c r="D357">
        <f t="shared" si="24"/>
        <v>244.84480194403423</v>
      </c>
    </row>
    <row r="358" spans="1:4">
      <c r="A358">
        <f t="shared" si="23"/>
        <v>26.666666666666668</v>
      </c>
      <c r="B358">
        <f t="shared" si="25"/>
        <v>1600</v>
      </c>
      <c r="C358">
        <f t="shared" si="27"/>
        <v>2.4100531635574988E-7</v>
      </c>
      <c r="D358">
        <f t="shared" si="24"/>
        <v>241.00531635574987</v>
      </c>
    </row>
    <row r="359" spans="1:4">
      <c r="A359">
        <f t="shared" ref="A359:A422" si="28">B359/60</f>
        <v>26.75</v>
      </c>
      <c r="B359">
        <f t="shared" si="25"/>
        <v>1605</v>
      </c>
      <c r="C359">
        <f t="shared" si="27"/>
        <v>2.3722603890529647E-7</v>
      </c>
      <c r="D359">
        <f t="shared" ref="D359:D422" si="29">C359*10^9</f>
        <v>237.22603890529646</v>
      </c>
    </row>
    <row r="360" spans="1:4">
      <c r="A360">
        <f t="shared" si="28"/>
        <v>26.833333333333332</v>
      </c>
      <c r="B360">
        <f t="shared" si="25"/>
        <v>1610</v>
      </c>
      <c r="C360">
        <f t="shared" si="27"/>
        <v>2.3350602545060661E-7</v>
      </c>
      <c r="D360">
        <f t="shared" si="29"/>
        <v>233.50602545060661</v>
      </c>
    </row>
    <row r="361" spans="1:4">
      <c r="A361">
        <f t="shared" si="28"/>
        <v>26.916666666666668</v>
      </c>
      <c r="B361">
        <f t="shared" si="25"/>
        <v>1615</v>
      </c>
      <c r="C361">
        <f t="shared" si="27"/>
        <v>2.29844346654991E-7</v>
      </c>
      <c r="D361">
        <f t="shared" si="29"/>
        <v>229.844346654991</v>
      </c>
    </row>
    <row r="362" spans="1:4">
      <c r="A362">
        <f t="shared" si="28"/>
        <v>27</v>
      </c>
      <c r="B362">
        <f t="shared" ref="B362:B425" si="30">B361+$J$31/372</f>
        <v>1620</v>
      </c>
      <c r="C362">
        <f t="shared" si="27"/>
        <v>2.2624008775497078E-7</v>
      </c>
      <c r="D362">
        <f t="shared" si="29"/>
        <v>226.24008775497077</v>
      </c>
    </row>
    <row r="363" spans="1:4">
      <c r="A363">
        <f t="shared" si="28"/>
        <v>27.083333333333332</v>
      </c>
      <c r="B363">
        <f t="shared" si="30"/>
        <v>1625</v>
      </c>
      <c r="C363">
        <f t="shared" si="27"/>
        <v>2.226923483317505E-7</v>
      </c>
      <c r="D363">
        <f t="shared" si="29"/>
        <v>222.69234833175051</v>
      </c>
    </row>
    <row r="364" spans="1:4">
      <c r="A364">
        <f t="shared" si="28"/>
        <v>27.166666666666668</v>
      </c>
      <c r="B364">
        <f t="shared" si="30"/>
        <v>1630</v>
      </c>
      <c r="C364">
        <f t="shared" si="27"/>
        <v>2.1920024208627508E-7</v>
      </c>
      <c r="D364">
        <f t="shared" si="29"/>
        <v>219.20024208627507</v>
      </c>
    </row>
    <row r="365" spans="1:4">
      <c r="A365">
        <f t="shared" si="28"/>
        <v>27.25</v>
      </c>
      <c r="B365">
        <f t="shared" si="30"/>
        <v>1635</v>
      </c>
      <c r="C365">
        <f t="shared" si="27"/>
        <v>2.1576289661781349E-7</v>
      </c>
      <c r="D365">
        <f t="shared" si="29"/>
        <v>215.76289661781348</v>
      </c>
    </row>
    <row r="366" spans="1:4">
      <c r="A366">
        <f t="shared" si="28"/>
        <v>27.333333333333332</v>
      </c>
      <c r="B366">
        <f t="shared" si="30"/>
        <v>1640</v>
      </c>
      <c r="C366">
        <f t="shared" si="27"/>
        <v>2.1237945320601522E-7</v>
      </c>
      <c r="D366">
        <f t="shared" si="29"/>
        <v>212.37945320601523</v>
      </c>
    </row>
    <row r="367" spans="1:4">
      <c r="A367">
        <f t="shared" si="28"/>
        <v>27.416666666666668</v>
      </c>
      <c r="B367">
        <f t="shared" si="30"/>
        <v>1645</v>
      </c>
      <c r="C367">
        <f t="shared" si="27"/>
        <v>2.0904906659638402E-7</v>
      </c>
      <c r="D367">
        <f t="shared" si="29"/>
        <v>209.04906659638402</v>
      </c>
    </row>
    <row r="368" spans="1:4">
      <c r="A368">
        <f t="shared" si="28"/>
        <v>27.5</v>
      </c>
      <c r="B368">
        <f t="shared" si="30"/>
        <v>1650</v>
      </c>
      <c r="C368">
        <f t="shared" si="27"/>
        <v>2.0577090478911569E-7</v>
      </c>
      <c r="D368">
        <f t="shared" si="29"/>
        <v>205.77090478911569</v>
      </c>
    </row>
    <row r="369" spans="1:4">
      <c r="A369">
        <f t="shared" si="28"/>
        <v>27.583333333333332</v>
      </c>
      <c r="B369">
        <f t="shared" si="30"/>
        <v>1655</v>
      </c>
      <c r="C369">
        <f t="shared" si="27"/>
        <v>2.0254414883124716E-7</v>
      </c>
      <c r="D369">
        <f t="shared" si="29"/>
        <v>202.54414883124716</v>
      </c>
    </row>
    <row r="370" spans="1:4">
      <c r="A370">
        <f t="shared" si="28"/>
        <v>27.666666666666668</v>
      </c>
      <c r="B370">
        <f t="shared" si="30"/>
        <v>1660</v>
      </c>
      <c r="C370">
        <f t="shared" si="27"/>
        <v>1.9936799261206528E-7</v>
      </c>
      <c r="D370">
        <f t="shared" si="29"/>
        <v>199.36799261206528</v>
      </c>
    </row>
    <row r="371" spans="1:4">
      <c r="A371">
        <f t="shared" si="28"/>
        <v>27.75</v>
      </c>
      <c r="B371">
        <f t="shared" si="30"/>
        <v>1665</v>
      </c>
      <c r="C371">
        <f t="shared" si="27"/>
        <v>1.9624164266172336E-7</v>
      </c>
      <c r="D371">
        <f t="shared" si="29"/>
        <v>196.24164266172335</v>
      </c>
    </row>
    <row r="372" spans="1:4">
      <c r="A372">
        <f t="shared" si="28"/>
        <v>27.833333333333332</v>
      </c>
      <c r="B372">
        <f t="shared" si="30"/>
        <v>1670</v>
      </c>
      <c r="C372">
        <f t="shared" si="27"/>
        <v>1.9316431795301599E-7</v>
      </c>
      <c r="D372">
        <f t="shared" si="29"/>
        <v>193.164317953016</v>
      </c>
    </row>
    <row r="373" spans="1:4">
      <c r="A373">
        <f t="shared" si="28"/>
        <v>27.916666666666668</v>
      </c>
      <c r="B373">
        <f t="shared" si="30"/>
        <v>1675</v>
      </c>
      <c r="C373">
        <f t="shared" si="27"/>
        <v>1.9013524970626219E-7</v>
      </c>
      <c r="D373">
        <f t="shared" si="29"/>
        <v>190.13524970626219</v>
      </c>
    </row>
    <row r="374" spans="1:4">
      <c r="A374">
        <f t="shared" si="28"/>
        <v>28</v>
      </c>
      <c r="B374">
        <f t="shared" si="30"/>
        <v>1680</v>
      </c>
      <c r="C374">
        <f t="shared" si="27"/>
        <v>1.8715368119724845E-7</v>
      </c>
      <c r="D374">
        <f t="shared" si="29"/>
        <v>187.15368119724846</v>
      </c>
    </row>
    <row r="375" spans="1:4">
      <c r="A375">
        <f t="shared" si="28"/>
        <v>28.083333333333332</v>
      </c>
      <c r="B375">
        <f t="shared" si="30"/>
        <v>1685</v>
      </c>
      <c r="C375">
        <f t="shared" si="27"/>
        <v>1.8421886756818291E-7</v>
      </c>
      <c r="D375">
        <f t="shared" si="29"/>
        <v>184.2188675681829</v>
      </c>
    </row>
    <row r="376" spans="1:4">
      <c r="A376">
        <f t="shared" si="28"/>
        <v>28.166666666666668</v>
      </c>
      <c r="B376">
        <f t="shared" si="30"/>
        <v>1690</v>
      </c>
      <c r="C376">
        <f t="shared" si="27"/>
        <v>1.8133007564161473E-7</v>
      </c>
      <c r="D376">
        <f t="shared" si="29"/>
        <v>181.33007564161474</v>
      </c>
    </row>
    <row r="377" spans="1:4">
      <c r="A377">
        <f t="shared" si="28"/>
        <v>28.25</v>
      </c>
      <c r="B377">
        <f t="shared" si="30"/>
        <v>1695</v>
      </c>
      <c r="C377">
        <f t="shared" si="27"/>
        <v>1.7848658373727103E-7</v>
      </c>
      <c r="D377">
        <f t="shared" si="29"/>
        <v>178.48658373727102</v>
      </c>
    </row>
    <row r="378" spans="1:4">
      <c r="A378">
        <f t="shared" si="28"/>
        <v>28.333333333333332</v>
      </c>
      <c r="B378">
        <f t="shared" si="30"/>
        <v>1700</v>
      </c>
      <c r="C378">
        <f t="shared" si="27"/>
        <v>1.7568768149176611E-7</v>
      </c>
      <c r="D378">
        <f t="shared" si="29"/>
        <v>175.68768149176611</v>
      </c>
    </row>
    <row r="379" spans="1:4">
      <c r="A379">
        <f t="shared" si="28"/>
        <v>28.416666666666668</v>
      </c>
      <c r="B379">
        <f t="shared" si="30"/>
        <v>1705</v>
      </c>
      <c r="C379">
        <f t="shared" si="27"/>
        <v>1.7293266968113791E-7</v>
      </c>
      <c r="D379">
        <f t="shared" si="29"/>
        <v>172.93266968113792</v>
      </c>
    </row>
    <row r="380" spans="1:4">
      <c r="A380">
        <f t="shared" si="28"/>
        <v>28.5</v>
      </c>
      <c r="B380">
        <f t="shared" si="30"/>
        <v>1710</v>
      </c>
      <c r="C380">
        <f t="shared" si="27"/>
        <v>1.7022086004616742E-7</v>
      </c>
      <c r="D380">
        <f t="shared" si="29"/>
        <v>170.22086004616742</v>
      </c>
    </row>
    <row r="381" spans="1:4">
      <c r="A381">
        <f t="shared" si="28"/>
        <v>28.583333333333332</v>
      </c>
      <c r="B381">
        <f t="shared" si="30"/>
        <v>1715</v>
      </c>
      <c r="C381">
        <f t="shared" si="27"/>
        <v>1.6755157512043714E-7</v>
      </c>
      <c r="D381">
        <f t="shared" si="29"/>
        <v>167.55157512043715</v>
      </c>
    </row>
    <row r="382" spans="1:4">
      <c r="A382">
        <f t="shared" si="28"/>
        <v>28.666666666666668</v>
      </c>
      <c r="B382">
        <f t="shared" si="30"/>
        <v>1720</v>
      </c>
      <c r="C382">
        <f t="shared" si="27"/>
        <v>1.6492414806108583E-7</v>
      </c>
      <c r="D382">
        <f t="shared" si="29"/>
        <v>164.92414806108582</v>
      </c>
    </row>
    <row r="383" spans="1:4">
      <c r="A383">
        <f t="shared" si="28"/>
        <v>28.75</v>
      </c>
      <c r="B383">
        <f t="shared" si="30"/>
        <v>1725</v>
      </c>
      <c r="C383">
        <f t="shared" si="27"/>
        <v>1.6233792248221749E-7</v>
      </c>
      <c r="D383">
        <f t="shared" si="29"/>
        <v>162.33792248221749</v>
      </c>
    </row>
    <row r="384" spans="1:4">
      <c r="A384">
        <f t="shared" si="28"/>
        <v>28.833333333333332</v>
      </c>
      <c r="B384">
        <f t="shared" si="30"/>
        <v>1730</v>
      </c>
      <c r="C384">
        <f t="shared" si="27"/>
        <v>1.5979225229092227E-7</v>
      </c>
      <c r="D384">
        <f t="shared" si="29"/>
        <v>159.79225229092228</v>
      </c>
    </row>
    <row r="385" spans="1:4">
      <c r="A385">
        <f t="shared" si="28"/>
        <v>28.916666666666668</v>
      </c>
      <c r="B385">
        <f t="shared" si="30"/>
        <v>1735</v>
      </c>
      <c r="C385">
        <f t="shared" si="27"/>
        <v>1.5728650152586933E-7</v>
      </c>
      <c r="D385">
        <f t="shared" si="29"/>
        <v>157.28650152586934</v>
      </c>
    </row>
    <row r="386" spans="1:4">
      <c r="A386">
        <f t="shared" si="28"/>
        <v>29</v>
      </c>
      <c r="B386">
        <f t="shared" si="30"/>
        <v>1740</v>
      </c>
      <c r="C386">
        <f t="shared" si="27"/>
        <v>1.5482004419843023E-7</v>
      </c>
      <c r="D386">
        <f t="shared" si="29"/>
        <v>154.82004419843022</v>
      </c>
    </row>
    <row r="387" spans="1:4">
      <c r="A387">
        <f t="shared" si="28"/>
        <v>29.083333333333332</v>
      </c>
      <c r="B387">
        <f t="shared" si="30"/>
        <v>1745</v>
      </c>
      <c r="C387">
        <f t="shared" si="27"/>
        <v>1.5239226413629396E-7</v>
      </c>
      <c r="D387">
        <f t="shared" si="29"/>
        <v>152.39226413629396</v>
      </c>
    </row>
    <row r="388" spans="1:4">
      <c r="A388">
        <f t="shared" si="28"/>
        <v>29.166666666666668</v>
      </c>
      <c r="B388">
        <f t="shared" si="30"/>
        <v>1750</v>
      </c>
      <c r="C388">
        <f t="shared" si="27"/>
        <v>1.5000255482953454E-7</v>
      </c>
      <c r="D388">
        <f t="shared" si="29"/>
        <v>150.00255482953455</v>
      </c>
    </row>
    <row r="389" spans="1:4">
      <c r="A389">
        <f t="shared" si="28"/>
        <v>29.25</v>
      </c>
      <c r="B389">
        <f t="shared" si="30"/>
        <v>1755</v>
      </c>
      <c r="C389">
        <f t="shared" si="27"/>
        <v>1.4765031927909195E-7</v>
      </c>
      <c r="D389">
        <f t="shared" si="29"/>
        <v>147.65031927909195</v>
      </c>
    </row>
    <row r="390" spans="1:4">
      <c r="A390">
        <f t="shared" si="28"/>
        <v>29.333333333333332</v>
      </c>
      <c r="B390">
        <f t="shared" si="30"/>
        <v>1760</v>
      </c>
      <c r="C390">
        <f t="shared" si="27"/>
        <v>1.4533496984762943E-7</v>
      </c>
      <c r="D390">
        <f t="shared" si="29"/>
        <v>145.33496984762942</v>
      </c>
    </row>
    <row r="391" spans="1:4">
      <c r="A391">
        <f t="shared" si="28"/>
        <v>29.416666666666668</v>
      </c>
      <c r="B391">
        <f t="shared" si="30"/>
        <v>1765</v>
      </c>
      <c r="C391">
        <f t="shared" si="27"/>
        <v>1.4305592811272972E-7</v>
      </c>
      <c r="D391">
        <f t="shared" si="29"/>
        <v>143.05592811272973</v>
      </c>
    </row>
    <row r="392" spans="1:4">
      <c r="A392">
        <f t="shared" si="28"/>
        <v>29.5</v>
      </c>
      <c r="B392">
        <f t="shared" si="30"/>
        <v>1770</v>
      </c>
      <c r="C392">
        <f t="shared" si="27"/>
        <v>1.4081262472239257E-7</v>
      </c>
      <c r="D392">
        <f t="shared" si="29"/>
        <v>140.81262472239257</v>
      </c>
    </row>
    <row r="393" spans="1:4">
      <c r="A393">
        <f t="shared" si="28"/>
        <v>29.583333333333332</v>
      </c>
      <c r="B393">
        <f t="shared" si="30"/>
        <v>1775</v>
      </c>
      <c r="C393">
        <f t="shared" si="27"/>
        <v>1.3860449925279939E-7</v>
      </c>
      <c r="D393">
        <f t="shared" si="29"/>
        <v>138.6044992527994</v>
      </c>
    </row>
    <row r="394" spans="1:4">
      <c r="A394">
        <f t="shared" si="28"/>
        <v>29.666666666666668</v>
      </c>
      <c r="B394">
        <f t="shared" si="30"/>
        <v>1780</v>
      </c>
      <c r="C394">
        <f t="shared" si="27"/>
        <v>1.3643100006830726E-7</v>
      </c>
      <c r="D394">
        <f t="shared" si="29"/>
        <v>136.43100006830727</v>
      </c>
    </row>
    <row r="395" spans="1:4">
      <c r="A395">
        <f t="shared" si="28"/>
        <v>29.75</v>
      </c>
      <c r="B395">
        <f t="shared" si="30"/>
        <v>1785</v>
      </c>
      <c r="C395">
        <f t="shared" si="27"/>
        <v>1.3429158418363912E-7</v>
      </c>
      <c r="D395">
        <f t="shared" si="29"/>
        <v>134.29158418363912</v>
      </c>
    </row>
    <row r="396" spans="1:4">
      <c r="A396">
        <f t="shared" si="28"/>
        <v>29.833333333333332</v>
      </c>
      <c r="B396">
        <f t="shared" si="30"/>
        <v>1790</v>
      </c>
      <c r="C396">
        <f t="shared" si="27"/>
        <v>1.321857171282347E-7</v>
      </c>
      <c r="D396">
        <f t="shared" si="29"/>
        <v>132.1857171282347</v>
      </c>
    </row>
    <row r="397" spans="1:4">
      <c r="A397">
        <f t="shared" si="28"/>
        <v>29.916666666666668</v>
      </c>
      <c r="B397">
        <f t="shared" si="30"/>
        <v>1795</v>
      </c>
      <c r="C397">
        <f t="shared" si="27"/>
        <v>1.3011287281272865E-7</v>
      </c>
      <c r="D397">
        <f t="shared" si="29"/>
        <v>130.11287281272865</v>
      </c>
    </row>
    <row r="398" spans="1:4">
      <c r="A398">
        <f t="shared" si="28"/>
        <v>30</v>
      </c>
      <c r="B398">
        <f t="shared" si="30"/>
        <v>1800</v>
      </c>
      <c r="C398">
        <f t="shared" si="27"/>
        <v>1.2807253339752253E-7</v>
      </c>
      <c r="D398">
        <f t="shared" si="29"/>
        <v>128.07253339752253</v>
      </c>
    </row>
    <row r="399" spans="1:4">
      <c r="A399">
        <f t="shared" si="28"/>
        <v>30.083333333333332</v>
      </c>
      <c r="B399">
        <f t="shared" si="30"/>
        <v>1805</v>
      </c>
      <c r="C399">
        <f t="shared" si="27"/>
        <v>1.2606418916341762E-7</v>
      </c>
      <c r="D399">
        <f t="shared" si="29"/>
        <v>126.06418916341762</v>
      </c>
    </row>
    <row r="400" spans="1:4">
      <c r="A400">
        <f t="shared" si="28"/>
        <v>30.166666666666668</v>
      </c>
      <c r="B400">
        <f t="shared" si="30"/>
        <v>1810</v>
      </c>
      <c r="C400">
        <f t="shared" si="27"/>
        <v>1.2408733838427659E-7</v>
      </c>
      <c r="D400">
        <f t="shared" si="29"/>
        <v>124.08733838427659</v>
      </c>
    </row>
    <row r="401" spans="1:4">
      <c r="A401">
        <f t="shared" si="28"/>
        <v>30.25</v>
      </c>
      <c r="B401">
        <f t="shared" si="30"/>
        <v>1815</v>
      </c>
      <c r="C401">
        <f t="shared" si="27"/>
        <v>1.2214148720168175E-7</v>
      </c>
      <c r="D401">
        <f t="shared" si="29"/>
        <v>122.14148720168176</v>
      </c>
    </row>
    <row r="402" spans="1:4">
      <c r="A402">
        <f t="shared" si="28"/>
        <v>30.333333333333332</v>
      </c>
      <c r="B402">
        <f t="shared" si="30"/>
        <v>1820</v>
      </c>
      <c r="C402">
        <f t="shared" si="27"/>
        <v>1.2022614950155906E-7</v>
      </c>
      <c r="D402">
        <f t="shared" si="29"/>
        <v>120.22614950155906</v>
      </c>
    </row>
    <row r="403" spans="1:4">
      <c r="A403">
        <f t="shared" si="28"/>
        <v>30.416666666666668</v>
      </c>
      <c r="B403">
        <f t="shared" si="30"/>
        <v>1825</v>
      </c>
      <c r="C403">
        <f t="shared" si="27"/>
        <v>1.1834084679273672E-7</v>
      </c>
      <c r="D403">
        <f t="shared" si="29"/>
        <v>118.34084679273671</v>
      </c>
    </row>
    <row r="404" spans="1:4">
      <c r="A404">
        <f t="shared" si="28"/>
        <v>30.5</v>
      </c>
      <c r="B404">
        <f t="shared" si="30"/>
        <v>1830</v>
      </c>
      <c r="C404">
        <f t="shared" si="27"/>
        <v>1.1648510808740801E-7</v>
      </c>
      <c r="D404">
        <f t="shared" si="29"/>
        <v>116.48510808740801</v>
      </c>
    </row>
    <row r="405" spans="1:4">
      <c r="A405">
        <f t="shared" si="28"/>
        <v>30.583333333333332</v>
      </c>
      <c r="B405">
        <f t="shared" si="30"/>
        <v>1835</v>
      </c>
      <c r="C405">
        <f t="shared" si="27"/>
        <v>1.1465846978346894E-7</v>
      </c>
      <c r="D405">
        <f t="shared" si="29"/>
        <v>114.65846978346893</v>
      </c>
    </row>
    <row r="406" spans="1:4">
      <c r="A406">
        <f t="shared" si="28"/>
        <v>30.666666666666668</v>
      </c>
      <c r="B406">
        <f t="shared" si="30"/>
        <v>1840</v>
      </c>
      <c r="C406">
        <f t="shared" si="27"/>
        <v>1.1286047554870061E-7</v>
      </c>
      <c r="D406">
        <f t="shared" si="29"/>
        <v>112.86047554870061</v>
      </c>
    </row>
    <row r="407" spans="1:4">
      <c r="A407">
        <f t="shared" si="28"/>
        <v>30.75</v>
      </c>
      <c r="B407">
        <f t="shared" si="30"/>
        <v>1845</v>
      </c>
      <c r="C407">
        <f t="shared" si="27"/>
        <v>1.1109067620676804E-7</v>
      </c>
      <c r="D407">
        <f t="shared" si="29"/>
        <v>111.09067620676804</v>
      </c>
    </row>
    <row r="408" spans="1:4">
      <c r="A408">
        <f t="shared" si="28"/>
        <v>30.833333333333332</v>
      </c>
      <c r="B408">
        <f t="shared" si="30"/>
        <v>1850</v>
      </c>
      <c r="C408">
        <f t="shared" si="27"/>
        <v>1.0934862962500663E-7</v>
      </c>
      <c r="D408">
        <f t="shared" si="29"/>
        <v>109.34862962500664</v>
      </c>
    </row>
    <row r="409" spans="1:4">
      <c r="A409">
        <f t="shared" si="28"/>
        <v>30.916666666666668</v>
      </c>
      <c r="B409">
        <f t="shared" si="30"/>
        <v>1855</v>
      </c>
      <c r="C409">
        <f t="shared" si="27"/>
        <v>1.0763390060396814E-7</v>
      </c>
      <c r="D409">
        <f t="shared" si="29"/>
        <v>107.63390060396814</v>
      </c>
    </row>
    <row r="410" spans="1:4">
      <c r="A410">
        <f t="shared" si="28"/>
        <v>31</v>
      </c>
      <c r="B410">
        <f t="shared" si="30"/>
        <v>1860</v>
      </c>
      <c r="C410">
        <f t="shared" si="27"/>
        <v>1.059460607686988E-7</v>
      </c>
      <c r="D410">
        <f t="shared" si="29"/>
        <v>105.9460607686988</v>
      </c>
    </row>
    <row r="411" spans="1:4">
      <c r="A411">
        <f t="shared" si="28"/>
        <v>31.083333333333332</v>
      </c>
      <c r="B411">
        <f t="shared" si="30"/>
        <v>1865</v>
      </c>
      <c r="C411">
        <f t="shared" si="27"/>
        <v>1.0428468846172248E-7</v>
      </c>
      <c r="D411">
        <f t="shared" si="29"/>
        <v>104.28468846172248</v>
      </c>
    </row>
    <row r="412" spans="1:4">
      <c r="A412">
        <f t="shared" si="28"/>
        <v>31.166666666666668</v>
      </c>
      <c r="B412">
        <f t="shared" si="30"/>
        <v>1870</v>
      </c>
      <c r="C412">
        <f t="shared" si="27"/>
        <v>1.0264936863770176E-7</v>
      </c>
      <c r="D412">
        <f t="shared" si="29"/>
        <v>102.64936863770176</v>
      </c>
    </row>
    <row r="413" spans="1:4">
      <c r="A413">
        <f t="shared" si="28"/>
        <v>31.25</v>
      </c>
      <c r="B413">
        <f t="shared" si="30"/>
        <v>1875</v>
      </c>
      <c r="C413">
        <f t="shared" si="27"/>
        <v>1.0103969275975097E-7</v>
      </c>
      <c r="D413">
        <f t="shared" si="29"/>
        <v>101.03969275975098</v>
      </c>
    </row>
    <row r="414" spans="1:4">
      <c r="A414">
        <f t="shared" si="28"/>
        <v>31.333333333333332</v>
      </c>
      <c r="B414">
        <f t="shared" si="30"/>
        <v>1880</v>
      </c>
      <c r="C414">
        <f t="shared" si="27"/>
        <v>9.9455258697375324E-8</v>
      </c>
      <c r="D414">
        <f t="shared" si="29"/>
        <v>99.455258697375328</v>
      </c>
    </row>
    <row r="415" spans="1:4">
      <c r="A415">
        <f t="shared" si="28"/>
        <v>31.416666666666668</v>
      </c>
      <c r="B415">
        <f t="shared" si="30"/>
        <v>1885</v>
      </c>
      <c r="C415">
        <f t="shared" si="27"/>
        <v>9.7895670626010221E-8</v>
      </c>
      <c r="D415">
        <f t="shared" si="29"/>
        <v>97.895670626010215</v>
      </c>
    </row>
    <row r="416" spans="1:4">
      <c r="A416">
        <f t="shared" si="28"/>
        <v>31.5</v>
      </c>
      <c r="B416">
        <f t="shared" si="30"/>
        <v>1890</v>
      </c>
      <c r="C416">
        <f t="shared" ref="C416:C479" si="31">$I$36*EXP(-$I$32*(B416-1560))+(1/$I$32)*($I$33+$I$34*((B416-1560)-1/$I$32))</f>
        <v>9.6360538928136104E-8</v>
      </c>
      <c r="D416">
        <f t="shared" si="29"/>
        <v>96.360538928136108</v>
      </c>
    </row>
    <row r="417" spans="1:4">
      <c r="A417">
        <f t="shared" si="28"/>
        <v>31.583333333333332</v>
      </c>
      <c r="B417">
        <f t="shared" si="30"/>
        <v>1895</v>
      </c>
      <c r="C417">
        <f t="shared" si="31"/>
        <v>9.4849480095943857E-8</v>
      </c>
      <c r="D417">
        <f t="shared" si="29"/>
        <v>94.849480095943861</v>
      </c>
    </row>
    <row r="418" spans="1:4">
      <c r="A418">
        <f t="shared" si="28"/>
        <v>31.666666666666668</v>
      </c>
      <c r="B418">
        <f t="shared" si="30"/>
        <v>1900</v>
      </c>
      <c r="C418">
        <f t="shared" si="31"/>
        <v>9.3362116635526633E-8</v>
      </c>
      <c r="D418">
        <f t="shared" si="29"/>
        <v>93.362116635526633</v>
      </c>
    </row>
    <row r="419" spans="1:4">
      <c r="A419">
        <f t="shared" si="28"/>
        <v>31.75</v>
      </c>
      <c r="B419">
        <f t="shared" si="30"/>
        <v>1905</v>
      </c>
      <c r="C419">
        <f t="shared" si="31"/>
        <v>9.1898076972574087E-8</v>
      </c>
      <c r="D419">
        <f t="shared" si="29"/>
        <v>91.898076972574088</v>
      </c>
    </row>
    <row r="420" spans="1:4">
      <c r="A420">
        <f t="shared" si="28"/>
        <v>31.833333333333332</v>
      </c>
      <c r="B420">
        <f t="shared" si="30"/>
        <v>1910</v>
      </c>
      <c r="C420">
        <f t="shared" si="31"/>
        <v>9.0456995359545206E-8</v>
      </c>
      <c r="D420">
        <f t="shared" si="29"/>
        <v>90.456995359545203</v>
      </c>
    </row>
    <row r="421" spans="1:4">
      <c r="A421">
        <f t="shared" si="28"/>
        <v>31.916666666666668</v>
      </c>
      <c r="B421">
        <f t="shared" si="30"/>
        <v>1915</v>
      </c>
      <c r="C421">
        <f t="shared" si="31"/>
        <v>8.9038511784297115E-8</v>
      </c>
      <c r="D421">
        <f t="shared" si="29"/>
        <v>89.038511784297114</v>
      </c>
    </row>
    <row r="422" spans="1:4">
      <c r="A422">
        <f t="shared" si="28"/>
        <v>32</v>
      </c>
      <c r="B422">
        <f t="shared" si="30"/>
        <v>1920</v>
      </c>
      <c r="C422">
        <f t="shared" si="31"/>
        <v>8.7642271880146577E-8</v>
      </c>
      <c r="D422">
        <f t="shared" si="29"/>
        <v>87.642271880146581</v>
      </c>
    </row>
    <row r="423" spans="1:4">
      <c r="A423">
        <f t="shared" ref="A423:A486" si="32">B423/60</f>
        <v>32.083333333333336</v>
      </c>
      <c r="B423">
        <f t="shared" si="30"/>
        <v>1925</v>
      </c>
      <c r="C423">
        <f t="shared" si="31"/>
        <v>8.6267926837341711E-8</v>
      </c>
      <c r="D423">
        <f t="shared" ref="D423:D486" si="33">C423*10^9</f>
        <v>86.267926837341705</v>
      </c>
    </row>
    <row r="424" spans="1:4">
      <c r="A424">
        <f t="shared" si="32"/>
        <v>32.166666666666664</v>
      </c>
      <c r="B424">
        <f t="shared" si="30"/>
        <v>1930</v>
      </c>
      <c r="C424">
        <f t="shared" si="31"/>
        <v>8.4915133315922136E-8</v>
      </c>
      <c r="D424">
        <f t="shared" si="33"/>
        <v>84.915133315922134</v>
      </c>
    </row>
    <row r="425" spans="1:4">
      <c r="A425">
        <f t="shared" si="32"/>
        <v>32.25</v>
      </c>
      <c r="B425">
        <f t="shared" si="30"/>
        <v>1935</v>
      </c>
      <c r="C425">
        <f t="shared" si="31"/>
        <v>8.3583553359945561E-8</v>
      </c>
      <c r="D425">
        <f t="shared" si="33"/>
        <v>83.583553359945554</v>
      </c>
    </row>
    <row r="426" spans="1:4">
      <c r="A426">
        <f t="shared" si="32"/>
        <v>32.333333333333336</v>
      </c>
      <c r="B426">
        <f t="shared" ref="B426:B489" si="34">B425+$J$31/372</f>
        <v>1940</v>
      </c>
      <c r="C426">
        <f t="shared" si="31"/>
        <v>8.2272854313059273E-8</v>
      </c>
      <c r="D426">
        <f t="shared" si="33"/>
        <v>82.27285431305927</v>
      </c>
    </row>
    <row r="427" spans="1:4">
      <c r="A427">
        <f t="shared" si="32"/>
        <v>32.416666666666664</v>
      </c>
      <c r="B427">
        <f t="shared" si="34"/>
        <v>1945</v>
      </c>
      <c r="C427">
        <f t="shared" si="31"/>
        <v>8.0982708735395677E-8</v>
      </c>
      <c r="D427">
        <f t="shared" si="33"/>
        <v>80.982708735395676</v>
      </c>
    </row>
    <row r="428" spans="1:4">
      <c r="A428">
        <f t="shared" si="32"/>
        <v>32.5</v>
      </c>
      <c r="B428">
        <f t="shared" si="34"/>
        <v>1950</v>
      </c>
      <c r="C428">
        <f t="shared" si="31"/>
        <v>7.9712794321771102E-8</v>
      </c>
      <c r="D428">
        <f t="shared" si="33"/>
        <v>79.712794321771099</v>
      </c>
    </row>
    <row r="429" spans="1:4">
      <c r="A429">
        <f t="shared" si="32"/>
        <v>32.583333333333336</v>
      </c>
      <c r="B429">
        <f t="shared" si="34"/>
        <v>1955</v>
      </c>
      <c r="C429">
        <f t="shared" si="31"/>
        <v>7.8462793821167151E-8</v>
      </c>
      <c r="D429">
        <f t="shared" si="33"/>
        <v>78.462793821167153</v>
      </c>
    </row>
    <row r="430" spans="1:4">
      <c r="A430">
        <f t="shared" si="32"/>
        <v>32.666666666666664</v>
      </c>
      <c r="B430">
        <f t="shared" si="34"/>
        <v>1960</v>
      </c>
      <c r="C430">
        <f t="shared" si="31"/>
        <v>7.7232394957474886E-8</v>
      </c>
      <c r="D430">
        <f t="shared" si="33"/>
        <v>77.232394957474881</v>
      </c>
    </row>
    <row r="431" spans="1:4">
      <c r="A431">
        <f t="shared" si="32"/>
        <v>32.75</v>
      </c>
      <c r="B431">
        <f t="shared" si="34"/>
        <v>1965</v>
      </c>
      <c r="C431">
        <f t="shared" si="31"/>
        <v>7.6021290351481691E-8</v>
      </c>
      <c r="D431">
        <f t="shared" si="33"/>
        <v>76.021290351481696</v>
      </c>
    </row>
    <row r="432" spans="1:4">
      <c r="A432">
        <f t="shared" si="32"/>
        <v>32.833333333333336</v>
      </c>
      <c r="B432">
        <f t="shared" si="34"/>
        <v>1970</v>
      </c>
      <c r="C432">
        <f t="shared" si="31"/>
        <v>7.4829177444081621E-8</v>
      </c>
      <c r="D432">
        <f t="shared" si="33"/>
        <v>74.829177444081623</v>
      </c>
    </row>
    <row r="433" spans="1:4">
      <c r="A433">
        <f t="shared" si="32"/>
        <v>32.916666666666664</v>
      </c>
      <c r="B433">
        <f t="shared" si="34"/>
        <v>1975</v>
      </c>
      <c r="C433">
        <f t="shared" si="31"/>
        <v>7.3655758420689809E-8</v>
      </c>
      <c r="D433">
        <f t="shared" si="33"/>
        <v>73.655758420689807</v>
      </c>
    </row>
    <row r="434" spans="1:4">
      <c r="A434">
        <f t="shared" si="32"/>
        <v>33</v>
      </c>
      <c r="B434">
        <f t="shared" si="34"/>
        <v>1980</v>
      </c>
      <c r="C434">
        <f t="shared" si="31"/>
        <v>7.2500740136842254E-8</v>
      </c>
      <c r="D434">
        <f t="shared" si="33"/>
        <v>72.500740136842253</v>
      </c>
    </row>
    <row r="435" spans="1:4">
      <c r="A435">
        <f t="shared" si="32"/>
        <v>33.083333333333336</v>
      </c>
      <c r="B435">
        <f t="shared" si="34"/>
        <v>1985</v>
      </c>
      <c r="C435">
        <f t="shared" si="31"/>
        <v>7.1363834044962133E-8</v>
      </c>
      <c r="D435">
        <f t="shared" si="33"/>
        <v>71.363834044962132</v>
      </c>
    </row>
    <row r="436" spans="1:4">
      <c r="A436">
        <f t="shared" si="32"/>
        <v>33.166666666666664</v>
      </c>
      <c r="B436">
        <f t="shared" si="34"/>
        <v>1990</v>
      </c>
      <c r="C436">
        <f t="shared" si="31"/>
        <v>7.0244756122274665E-8</v>
      </c>
      <c r="D436">
        <f t="shared" si="33"/>
        <v>70.244756122274666</v>
      </c>
    </row>
    <row r="437" spans="1:4">
      <c r="A437">
        <f t="shared" si="32"/>
        <v>33.25</v>
      </c>
      <c r="B437">
        <f t="shared" si="34"/>
        <v>1995</v>
      </c>
      <c r="C437">
        <f t="shared" si="31"/>
        <v>6.9143226799852416E-8</v>
      </c>
      <c r="D437">
        <f t="shared" si="33"/>
        <v>69.143226799852414</v>
      </c>
    </row>
    <row r="438" spans="1:4">
      <c r="A438">
        <f t="shared" si="32"/>
        <v>33.333333333333336</v>
      </c>
      <c r="B438">
        <f t="shared" si="34"/>
        <v>2000</v>
      </c>
      <c r="C438">
        <f t="shared" si="31"/>
        <v>6.8058970892772989E-8</v>
      </c>
      <c r="D438">
        <f t="shared" si="33"/>
        <v>68.05897089277299</v>
      </c>
    </row>
    <row r="439" spans="1:4">
      <c r="A439">
        <f t="shared" si="32"/>
        <v>33.416666666666664</v>
      </c>
      <c r="B439">
        <f t="shared" si="34"/>
        <v>2005</v>
      </c>
      <c r="C439">
        <f t="shared" si="31"/>
        <v>6.6991717531372237E-8</v>
      </c>
      <c r="D439">
        <f t="shared" si="33"/>
        <v>66.991717531372231</v>
      </c>
    </row>
    <row r="440" spans="1:4">
      <c r="A440">
        <f t="shared" si="32"/>
        <v>33.5</v>
      </c>
      <c r="B440">
        <f t="shared" si="34"/>
        <v>2010</v>
      </c>
      <c r="C440">
        <f t="shared" si="31"/>
        <v>6.5941200093575414E-8</v>
      </c>
      <c r="D440">
        <f t="shared" si="33"/>
        <v>65.941200093575418</v>
      </c>
    </row>
    <row r="441" spans="1:4">
      <c r="A441">
        <f t="shared" si="32"/>
        <v>33.583333333333336</v>
      </c>
      <c r="B441">
        <f t="shared" si="34"/>
        <v>2015</v>
      </c>
      <c r="C441">
        <f t="shared" si="31"/>
        <v>6.4907156138289269E-8</v>
      </c>
      <c r="D441">
        <f t="shared" si="33"/>
        <v>64.907156138289267</v>
      </c>
    </row>
    <row r="442" spans="1:4">
      <c r="A442">
        <f t="shared" si="32"/>
        <v>33.666666666666664</v>
      </c>
      <c r="B442">
        <f t="shared" si="34"/>
        <v>2020</v>
      </c>
      <c r="C442">
        <f t="shared" si="31"/>
        <v>6.3889327339839007E-8</v>
      </c>
      <c r="D442">
        <f t="shared" si="33"/>
        <v>63.889327339839006</v>
      </c>
    </row>
    <row r="443" spans="1:4">
      <c r="A443">
        <f t="shared" si="32"/>
        <v>33.75</v>
      </c>
      <c r="B443">
        <f t="shared" si="34"/>
        <v>2025</v>
      </c>
      <c r="C443">
        <f t="shared" si="31"/>
        <v>6.2887459423433077E-8</v>
      </c>
      <c r="D443">
        <f t="shared" si="33"/>
        <v>62.887459423433079</v>
      </c>
    </row>
    <row r="444" spans="1:4">
      <c r="A444">
        <f t="shared" si="32"/>
        <v>33.833333333333336</v>
      </c>
      <c r="B444">
        <f t="shared" si="34"/>
        <v>2030</v>
      </c>
      <c r="C444">
        <f t="shared" si="31"/>
        <v>6.1901302101639973E-8</v>
      </c>
      <c r="D444">
        <f t="shared" si="33"/>
        <v>61.90130210163997</v>
      </c>
    </row>
    <row r="445" spans="1:4">
      <c r="A445">
        <f t="shared" si="32"/>
        <v>33.916666666666664</v>
      </c>
      <c r="B445">
        <f t="shared" si="34"/>
        <v>2035</v>
      </c>
      <c r="C445">
        <f t="shared" si="31"/>
        <v>6.0930609011861375E-8</v>
      </c>
      <c r="D445">
        <f t="shared" si="33"/>
        <v>60.930609011861378</v>
      </c>
    </row>
    <row r="446" spans="1:4">
      <c r="A446">
        <f t="shared" si="32"/>
        <v>34</v>
      </c>
      <c r="B446">
        <f t="shared" si="34"/>
        <v>2040</v>
      </c>
      <c r="C446">
        <f t="shared" si="31"/>
        <v>5.9975137654785532E-8</v>
      </c>
      <c r="D446">
        <f t="shared" si="33"/>
        <v>59.975137654785534</v>
      </c>
    </row>
    <row r="447" spans="1:4">
      <c r="A447">
        <f t="shared" si="32"/>
        <v>34.083333333333336</v>
      </c>
      <c r="B447">
        <f t="shared" si="34"/>
        <v>2045</v>
      </c>
      <c r="C447">
        <f t="shared" si="31"/>
        <v>5.9034649333805953E-8</v>
      </c>
      <c r="D447">
        <f t="shared" si="33"/>
        <v>59.034649333805952</v>
      </c>
    </row>
    <row r="448" spans="1:4">
      <c r="A448">
        <f t="shared" si="32"/>
        <v>34.166666666666664</v>
      </c>
      <c r="B448">
        <f t="shared" si="34"/>
        <v>2050</v>
      </c>
      <c r="C448">
        <f t="shared" si="31"/>
        <v>5.8108909095390027E-8</v>
      </c>
      <c r="D448">
        <f t="shared" si="33"/>
        <v>58.108909095390025</v>
      </c>
    </row>
    <row r="449" spans="1:4">
      <c r="A449">
        <f t="shared" si="32"/>
        <v>34.25</v>
      </c>
      <c r="B449">
        <f t="shared" si="34"/>
        <v>2055</v>
      </c>
      <c r="C449">
        <f t="shared" si="31"/>
        <v>5.719768567038272E-8</v>
      </c>
      <c r="D449">
        <f t="shared" si="33"/>
        <v>57.197685670382718</v>
      </c>
    </row>
    <row r="450" spans="1:4">
      <c r="A450">
        <f t="shared" si="32"/>
        <v>34.333333333333336</v>
      </c>
      <c r="B450">
        <f t="shared" si="34"/>
        <v>2060</v>
      </c>
      <c r="C450">
        <f t="shared" si="31"/>
        <v>5.6300751416230778E-8</v>
      </c>
      <c r="D450">
        <f t="shared" si="33"/>
        <v>56.300751416230781</v>
      </c>
    </row>
    <row r="451" spans="1:4">
      <c r="A451">
        <f t="shared" si="32"/>
        <v>34.416666666666664</v>
      </c>
      <c r="B451">
        <f t="shared" si="34"/>
        <v>2065</v>
      </c>
      <c r="C451">
        <f t="shared" si="31"/>
        <v>5.5417882260112809E-8</v>
      </c>
      <c r="D451">
        <f t="shared" si="33"/>
        <v>55.417882260112812</v>
      </c>
    </row>
    <row r="452" spans="1:4">
      <c r="A452">
        <f t="shared" si="32"/>
        <v>34.5</v>
      </c>
      <c r="B452">
        <f t="shared" si="34"/>
        <v>2070</v>
      </c>
      <c r="C452">
        <f t="shared" si="31"/>
        <v>5.4548857642961321E-8</v>
      </c>
      <c r="D452">
        <f t="shared" si="33"/>
        <v>54.548857642961323</v>
      </c>
    </row>
    <row r="453" spans="1:4">
      <c r="A453">
        <f t="shared" si="32"/>
        <v>34.583333333333336</v>
      </c>
      <c r="B453">
        <f t="shared" si="34"/>
        <v>2075</v>
      </c>
      <c r="C453">
        <f t="shared" si="31"/>
        <v>5.3693460464362458E-8</v>
      </c>
      <c r="D453">
        <f t="shared" si="33"/>
        <v>53.69346046436246</v>
      </c>
    </row>
    <row r="454" spans="1:4">
      <c r="A454">
        <f t="shared" si="32"/>
        <v>34.666666666666664</v>
      </c>
      <c r="B454">
        <f t="shared" si="34"/>
        <v>2080</v>
      </c>
      <c r="C454">
        <f t="shared" si="31"/>
        <v>5.2851477028319744E-8</v>
      </c>
      <c r="D454">
        <f t="shared" si="33"/>
        <v>52.851477028319742</v>
      </c>
    </row>
    <row r="455" spans="1:4">
      <c r="A455">
        <f t="shared" si="32"/>
        <v>34.75</v>
      </c>
      <c r="B455">
        <f t="shared" si="34"/>
        <v>2085</v>
      </c>
      <c r="C455">
        <f t="shared" si="31"/>
        <v>5.2022696989868435E-8</v>
      </c>
      <c r="D455">
        <f t="shared" si="33"/>
        <v>52.022696989868436</v>
      </c>
    </row>
    <row r="456" spans="1:4">
      <c r="A456">
        <f t="shared" si="32"/>
        <v>34.833333333333336</v>
      </c>
      <c r="B456">
        <f t="shared" si="34"/>
        <v>2090</v>
      </c>
      <c r="C456">
        <f t="shared" si="31"/>
        <v>5.1206913302527021E-8</v>
      </c>
      <c r="D456">
        <f t="shared" si="33"/>
        <v>51.20691330252702</v>
      </c>
    </row>
    <row r="457" spans="1:4">
      <c r="A457">
        <f t="shared" si="32"/>
        <v>34.916666666666664</v>
      </c>
      <c r="B457">
        <f t="shared" si="34"/>
        <v>2095</v>
      </c>
      <c r="C457">
        <f t="shared" si="31"/>
        <v>5.040392216657257E-8</v>
      </c>
      <c r="D457">
        <f t="shared" si="33"/>
        <v>50.403922166572571</v>
      </c>
    </row>
    <row r="458" spans="1:4">
      <c r="A458">
        <f t="shared" si="32"/>
        <v>35</v>
      </c>
      <c r="B458">
        <f t="shared" si="34"/>
        <v>2100</v>
      </c>
      <c r="C458">
        <f t="shared" si="31"/>
        <v>4.9613522978127479E-8</v>
      </c>
      <c r="D458">
        <f t="shared" si="33"/>
        <v>49.613522978127477</v>
      </c>
    </row>
    <row r="459" spans="1:4">
      <c r="A459">
        <f t="shared" si="32"/>
        <v>35.083333333333336</v>
      </c>
      <c r="B459">
        <f t="shared" si="34"/>
        <v>2105</v>
      </c>
      <c r="C459">
        <f t="shared" si="31"/>
        <v>4.8835518279044357E-8</v>
      </c>
      <c r="D459">
        <f t="shared" si="33"/>
        <v>48.835518279044358</v>
      </c>
    </row>
    <row r="460" spans="1:4">
      <c r="A460">
        <f t="shared" si="32"/>
        <v>35.166666666666664</v>
      </c>
      <c r="B460">
        <f t="shared" si="34"/>
        <v>2110</v>
      </c>
      <c r="C460">
        <f t="shared" si="31"/>
        <v>4.8069713707576884E-8</v>
      </c>
      <c r="D460">
        <f t="shared" si="33"/>
        <v>48.069713707576888</v>
      </c>
    </row>
    <row r="461" spans="1:4">
      <c r="A461">
        <f t="shared" si="32"/>
        <v>35.25</v>
      </c>
      <c r="B461">
        <f t="shared" si="34"/>
        <v>2115</v>
      </c>
      <c r="C461">
        <f t="shared" si="31"/>
        <v>4.7315917949824242E-8</v>
      </c>
      <c r="D461">
        <f t="shared" si="33"/>
        <v>47.315917949824239</v>
      </c>
    </row>
    <row r="462" spans="1:4">
      <c r="A462">
        <f t="shared" si="32"/>
        <v>35.333333333333336</v>
      </c>
      <c r="B462">
        <f t="shared" si="34"/>
        <v>2120</v>
      </c>
      <c r="C462">
        <f t="shared" si="31"/>
        <v>4.6573942691936919E-8</v>
      </c>
      <c r="D462">
        <f t="shared" si="33"/>
        <v>46.573942691936921</v>
      </c>
    </row>
    <row r="463" spans="1:4">
      <c r="A463">
        <f t="shared" si="32"/>
        <v>35.416666666666664</v>
      </c>
      <c r="B463">
        <f t="shared" si="34"/>
        <v>2125</v>
      </c>
      <c r="C463">
        <f t="shared" si="31"/>
        <v>4.5843602573071955E-8</v>
      </c>
      <c r="D463">
        <f t="shared" si="33"/>
        <v>45.843602573071955</v>
      </c>
    </row>
    <row r="464" spans="1:4">
      <c r="A464">
        <f t="shared" si="32"/>
        <v>35.5</v>
      </c>
      <c r="B464">
        <f t="shared" si="34"/>
        <v>2130</v>
      </c>
      <c r="C464">
        <f t="shared" si="31"/>
        <v>4.5124715139085993E-8</v>
      </c>
      <c r="D464">
        <f t="shared" si="33"/>
        <v>45.124715139085993</v>
      </c>
    </row>
    <row r="465" spans="1:4">
      <c r="A465">
        <f t="shared" si="32"/>
        <v>35.583333333333336</v>
      </c>
      <c r="B465">
        <f t="shared" si="34"/>
        <v>2135</v>
      </c>
      <c r="C465">
        <f t="shared" si="31"/>
        <v>4.4417100796954446E-8</v>
      </c>
      <c r="D465">
        <f t="shared" si="33"/>
        <v>44.417100796954443</v>
      </c>
    </row>
    <row r="466" spans="1:4">
      <c r="A466">
        <f t="shared" si="32"/>
        <v>35.666666666666664</v>
      </c>
      <c r="B466">
        <f t="shared" si="34"/>
        <v>2140</v>
      </c>
      <c r="C466">
        <f t="shared" si="31"/>
        <v>4.372058276990536E-8</v>
      </c>
      <c r="D466">
        <f t="shared" si="33"/>
        <v>43.720582769905363</v>
      </c>
    </row>
    <row r="467" spans="1:4">
      <c r="A467">
        <f t="shared" si="32"/>
        <v>35.75</v>
      </c>
      <c r="B467">
        <f t="shared" si="34"/>
        <v>2145</v>
      </c>
      <c r="C467">
        <f t="shared" si="31"/>
        <v>4.3034987053256998E-8</v>
      </c>
      <c r="D467">
        <f t="shared" si="33"/>
        <v>43.034987053256998</v>
      </c>
    </row>
    <row r="468" spans="1:4">
      <c r="A468">
        <f t="shared" si="32"/>
        <v>35.833333333333336</v>
      </c>
      <c r="B468">
        <f t="shared" si="34"/>
        <v>2150</v>
      </c>
      <c r="C468">
        <f t="shared" si="31"/>
        <v>4.2360142370947785E-8</v>
      </c>
      <c r="D468">
        <f t="shared" si="33"/>
        <v>42.360142370947784</v>
      </c>
    </row>
    <row r="469" spans="1:4">
      <c r="A469">
        <f t="shared" si="32"/>
        <v>35.916666666666664</v>
      </c>
      <c r="B469">
        <f t="shared" si="34"/>
        <v>2155</v>
      </c>
      <c r="C469">
        <f t="shared" si="31"/>
        <v>4.1695880132747996E-8</v>
      </c>
      <c r="D469">
        <f t="shared" si="33"/>
        <v>41.695880132747995</v>
      </c>
    </row>
    <row r="470" spans="1:4">
      <c r="A470">
        <f t="shared" si="32"/>
        <v>36</v>
      </c>
      <c r="B470">
        <f t="shared" si="34"/>
        <v>2160</v>
      </c>
      <c r="C470">
        <f t="shared" si="31"/>
        <v>4.1042034392142428E-8</v>
      </c>
      <c r="D470">
        <f t="shared" si="33"/>
        <v>41.042034392142426</v>
      </c>
    </row>
    <row r="471" spans="1:4">
      <c r="A471">
        <f t="shared" si="32"/>
        <v>36.083333333333336</v>
      </c>
      <c r="B471">
        <f t="shared" si="34"/>
        <v>2165</v>
      </c>
      <c r="C471">
        <f t="shared" si="31"/>
        <v>4.0398441804873531E-8</v>
      </c>
      <c r="D471">
        <f t="shared" si="33"/>
        <v>40.398441804873528</v>
      </c>
    </row>
    <row r="472" spans="1:4">
      <c r="A472">
        <f t="shared" si="32"/>
        <v>36.166666666666664</v>
      </c>
      <c r="B472">
        <f t="shared" si="34"/>
        <v>2170</v>
      </c>
      <c r="C472">
        <f t="shared" si="31"/>
        <v>3.9764941588134551E-8</v>
      </c>
      <c r="D472">
        <f t="shared" si="33"/>
        <v>39.764941588134548</v>
      </c>
    </row>
    <row r="473" spans="1:4">
      <c r="A473">
        <f t="shared" si="32"/>
        <v>36.25</v>
      </c>
      <c r="B473">
        <f t="shared" si="34"/>
        <v>2175</v>
      </c>
      <c r="C473">
        <f t="shared" si="31"/>
        <v>3.9141375480402713E-8</v>
      </c>
      <c r="D473">
        <f t="shared" si="33"/>
        <v>39.141375480402715</v>
      </c>
    </row>
    <row r="474" spans="1:4">
      <c r="A474">
        <f t="shared" si="32"/>
        <v>36.333333333333336</v>
      </c>
      <c r="B474">
        <f t="shared" si="34"/>
        <v>2180</v>
      </c>
      <c r="C474">
        <f t="shared" si="31"/>
        <v>3.852758770190218E-8</v>
      </c>
      <c r="D474">
        <f t="shared" si="33"/>
        <v>38.527587701902178</v>
      </c>
    </row>
    <row r="475" spans="1:4">
      <c r="A475">
        <f t="shared" si="32"/>
        <v>36.416666666666664</v>
      </c>
      <c r="B475">
        <f t="shared" si="34"/>
        <v>2185</v>
      </c>
      <c r="C475">
        <f t="shared" si="31"/>
        <v>3.7923424915686977E-8</v>
      </c>
      <c r="D475">
        <f t="shared" si="33"/>
        <v>37.923424915686979</v>
      </c>
    </row>
    <row r="476" spans="1:4">
      <c r="A476">
        <f t="shared" si="32"/>
        <v>36.5</v>
      </c>
      <c r="B476">
        <f t="shared" si="34"/>
        <v>2190</v>
      </c>
      <c r="C476">
        <f t="shared" si="31"/>
        <v>3.7328736189334321E-8</v>
      </c>
      <c r="D476">
        <f t="shared" si="33"/>
        <v>37.328736189334322</v>
      </c>
    </row>
    <row r="477" spans="1:4">
      <c r="A477">
        <f t="shared" si="32"/>
        <v>36.583333333333336</v>
      </c>
      <c r="B477">
        <f t="shared" si="34"/>
        <v>2195</v>
      </c>
      <c r="C477">
        <f t="shared" si="31"/>
        <v>3.6743372957238518E-8</v>
      </c>
      <c r="D477">
        <f t="shared" si="33"/>
        <v>36.74337295723852</v>
      </c>
    </row>
    <row r="478" spans="1:4">
      <c r="A478">
        <f t="shared" si="32"/>
        <v>36.666666666666664</v>
      </c>
      <c r="B478">
        <f t="shared" si="34"/>
        <v>2200</v>
      </c>
      <c r="C478">
        <f t="shared" si="31"/>
        <v>3.6167188983496152E-8</v>
      </c>
      <c r="D478">
        <f t="shared" si="33"/>
        <v>36.167188983496153</v>
      </c>
    </row>
    <row r="479" spans="1:4">
      <c r="A479">
        <f t="shared" si="32"/>
        <v>36.75</v>
      </c>
      <c r="B479">
        <f t="shared" si="34"/>
        <v>2205</v>
      </c>
      <c r="C479">
        <f t="shared" si="31"/>
        <v>3.5600040325373394E-8</v>
      </c>
      <c r="D479">
        <f t="shared" si="33"/>
        <v>35.600040325373392</v>
      </c>
    </row>
    <row r="480" spans="1:4">
      <c r="A480">
        <f t="shared" si="32"/>
        <v>36.833333333333336</v>
      </c>
      <c r="B480">
        <f t="shared" si="34"/>
        <v>2210</v>
      </c>
      <c r="C480">
        <f t="shared" ref="C480:C518" si="35">$I$36*EXP(-$I$32*(B480-1560))+(1/$I$32)*($I$33+$I$34*((B480-1560)-1/$I$32))</f>
        <v>3.5041785297346057E-8</v>
      </c>
      <c r="D480">
        <f t="shared" si="33"/>
        <v>35.04178529734606</v>
      </c>
    </row>
    <row r="481" spans="1:4">
      <c r="A481">
        <f t="shared" si="32"/>
        <v>36.916666666666664</v>
      </c>
      <c r="B481">
        <f t="shared" si="34"/>
        <v>2215</v>
      </c>
      <c r="C481">
        <f t="shared" si="35"/>
        <v>3.4492284435703623E-8</v>
      </c>
      <c r="D481">
        <f t="shared" si="33"/>
        <v>34.492284435703624</v>
      </c>
    </row>
    <row r="482" spans="1:4">
      <c r="A482">
        <f t="shared" si="32"/>
        <v>37</v>
      </c>
      <c r="B482">
        <f t="shared" si="34"/>
        <v>2220</v>
      </c>
      <c r="C482">
        <f t="shared" si="35"/>
        <v>3.3951400463708345E-8</v>
      </c>
      <c r="D482">
        <f t="shared" si="33"/>
        <v>33.951400463708346</v>
      </c>
    </row>
    <row r="483" spans="1:4">
      <c r="A483">
        <f t="shared" si="32"/>
        <v>37.083333333333336</v>
      </c>
      <c r="B483">
        <f t="shared" si="34"/>
        <v>2225</v>
      </c>
      <c r="C483">
        <f t="shared" si="35"/>
        <v>3.341899825730056E-8</v>
      </c>
      <c r="D483">
        <f t="shared" si="33"/>
        <v>33.418998257300558</v>
      </c>
    </row>
    <row r="484" spans="1:4">
      <c r="A484">
        <f t="shared" si="32"/>
        <v>37.166666666666664</v>
      </c>
      <c r="B484">
        <f t="shared" si="34"/>
        <v>2230</v>
      </c>
      <c r="C484">
        <f t="shared" si="35"/>
        <v>3.2894944811342023E-8</v>
      </c>
      <c r="D484">
        <f t="shared" si="33"/>
        <v>32.894944811342022</v>
      </c>
    </row>
    <row r="485" spans="1:4">
      <c r="A485">
        <f t="shared" si="32"/>
        <v>37.25</v>
      </c>
      <c r="B485">
        <f t="shared" si="34"/>
        <v>2235</v>
      </c>
      <c r="C485">
        <f t="shared" si="35"/>
        <v>3.2379109206388372E-8</v>
      </c>
      <c r="D485">
        <f t="shared" si="33"/>
        <v>32.379109206388371</v>
      </c>
    </row>
    <row r="486" spans="1:4">
      <c r="A486">
        <f t="shared" si="32"/>
        <v>37.333333333333336</v>
      </c>
      <c r="B486">
        <f t="shared" si="34"/>
        <v>2240</v>
      </c>
      <c r="C486">
        <f t="shared" si="35"/>
        <v>3.1871362575982752E-8</v>
      </c>
      <c r="D486">
        <f t="shared" si="33"/>
        <v>31.871362575982751</v>
      </c>
    </row>
    <row r="487" spans="1:4">
      <c r="A487">
        <f t="shared" ref="A487:A518" si="36">B487/60</f>
        <v>37.416666666666664</v>
      </c>
      <c r="B487">
        <f t="shared" si="34"/>
        <v>2245</v>
      </c>
      <c r="C487">
        <f t="shared" si="35"/>
        <v>3.1371578074462298E-8</v>
      </c>
      <c r="D487">
        <f t="shared" ref="D487:D518" si="37">C487*10^9</f>
        <v>31.371578074462299</v>
      </c>
    </row>
    <row r="488" spans="1:4">
      <c r="A488">
        <f t="shared" si="36"/>
        <v>37.5</v>
      </c>
      <c r="B488">
        <f t="shared" si="34"/>
        <v>2250</v>
      </c>
      <c r="C488">
        <f t="shared" si="35"/>
        <v>3.0879630845269475E-8</v>
      </c>
      <c r="D488">
        <f t="shared" si="37"/>
        <v>30.879630845269475</v>
      </c>
    </row>
    <row r="489" spans="1:4">
      <c r="A489">
        <f t="shared" si="36"/>
        <v>37.583333333333336</v>
      </c>
      <c r="B489">
        <f t="shared" si="34"/>
        <v>2255</v>
      </c>
      <c r="C489">
        <f t="shared" si="35"/>
        <v>3.0395397989760228E-8</v>
      </c>
      <c r="D489">
        <f t="shared" si="37"/>
        <v>30.395397989760227</v>
      </c>
    </row>
    <row r="490" spans="1:4">
      <c r="A490">
        <f t="shared" si="36"/>
        <v>37.666666666666664</v>
      </c>
      <c r="B490">
        <f t="shared" ref="B490:B518" si="38">B489+$J$31/372</f>
        <v>2260</v>
      </c>
      <c r="C490">
        <f t="shared" si="35"/>
        <v>2.9918758536501478E-8</v>
      </c>
      <c r="D490">
        <f t="shared" si="37"/>
        <v>29.918758536501478</v>
      </c>
    </row>
    <row r="491" spans="1:4">
      <c r="A491">
        <f t="shared" si="36"/>
        <v>37.75</v>
      </c>
      <c r="B491">
        <f t="shared" si="38"/>
        <v>2265</v>
      </c>
      <c r="C491">
        <f t="shared" si="35"/>
        <v>2.9449593411049821E-8</v>
      </c>
      <c r="D491">
        <f t="shared" si="37"/>
        <v>29.449593411049822</v>
      </c>
    </row>
    <row r="492" spans="1:4">
      <c r="A492">
        <f t="shared" si="36"/>
        <v>37.833333333333336</v>
      </c>
      <c r="B492">
        <f t="shared" si="38"/>
        <v>2270</v>
      </c>
      <c r="C492">
        <f t="shared" si="35"/>
        <v>2.8987785406204343E-8</v>
      </c>
      <c r="D492">
        <f t="shared" si="37"/>
        <v>28.987785406204342</v>
      </c>
    </row>
    <row r="493" spans="1:4">
      <c r="A493">
        <f t="shared" si="36"/>
        <v>37.916666666666664</v>
      </c>
      <c r="B493">
        <f t="shared" si="38"/>
        <v>2275</v>
      </c>
      <c r="C493">
        <f t="shared" si="35"/>
        <v>2.853321915272577E-8</v>
      </c>
      <c r="D493">
        <f t="shared" si="37"/>
        <v>28.533219152725771</v>
      </c>
    </row>
    <row r="494" spans="1:4">
      <c r="A494">
        <f t="shared" si="36"/>
        <v>38</v>
      </c>
      <c r="B494">
        <f t="shared" si="38"/>
        <v>2280</v>
      </c>
      <c r="C494">
        <f t="shared" si="35"/>
        <v>2.8085781090514881E-8</v>
      </c>
      <c r="D494">
        <f t="shared" si="37"/>
        <v>28.085781090514882</v>
      </c>
    </row>
    <row r="495" spans="1:4">
      <c r="A495">
        <f t="shared" si="36"/>
        <v>38.083333333333336</v>
      </c>
      <c r="B495">
        <f t="shared" si="38"/>
        <v>2285</v>
      </c>
      <c r="C495">
        <f t="shared" si="35"/>
        <v>2.7645359440242756E-8</v>
      </c>
      <c r="D495">
        <f t="shared" si="37"/>
        <v>27.645359440242757</v>
      </c>
    </row>
    <row r="496" spans="1:4">
      <c r="A496">
        <f t="shared" si="36"/>
        <v>38.166666666666664</v>
      </c>
      <c r="B496">
        <f t="shared" si="38"/>
        <v>2290</v>
      </c>
      <c r="C496">
        <f t="shared" si="35"/>
        <v>2.7211844175426084E-8</v>
      </c>
      <c r="D496">
        <f t="shared" si="37"/>
        <v>27.211844175426084</v>
      </c>
    </row>
    <row r="497" spans="1:4">
      <c r="A497">
        <f t="shared" si="36"/>
        <v>38.25</v>
      </c>
      <c r="B497">
        <f t="shared" si="38"/>
        <v>2295</v>
      </c>
      <c r="C497">
        <f t="shared" si="35"/>
        <v>2.6785126994940171E-8</v>
      </c>
      <c r="D497">
        <f t="shared" si="37"/>
        <v>26.785126994940171</v>
      </c>
    </row>
    <row r="498" spans="1:4">
      <c r="A498">
        <f t="shared" si="36"/>
        <v>38.333333333333336</v>
      </c>
      <c r="B498">
        <f t="shared" si="38"/>
        <v>2300</v>
      </c>
      <c r="C498">
        <f t="shared" si="35"/>
        <v>2.6365101295963123E-8</v>
      </c>
      <c r="D498">
        <f t="shared" si="37"/>
        <v>26.365101295963122</v>
      </c>
    </row>
    <row r="499" spans="1:4">
      <c r="A499">
        <f t="shared" si="36"/>
        <v>38.416666666666664</v>
      </c>
      <c r="B499">
        <f t="shared" si="38"/>
        <v>2305</v>
      </c>
      <c r="C499">
        <f t="shared" si="35"/>
        <v>2.5951662147344205E-8</v>
      </c>
      <c r="D499">
        <f t="shared" si="37"/>
        <v>25.951662147344205</v>
      </c>
    </row>
    <row r="500" spans="1:4">
      <c r="A500">
        <f t="shared" si="36"/>
        <v>38.5</v>
      </c>
      <c r="B500">
        <f t="shared" si="38"/>
        <v>2310</v>
      </c>
      <c r="C500">
        <f t="shared" si="35"/>
        <v>2.5544706263389901E-8</v>
      </c>
      <c r="D500">
        <f t="shared" si="37"/>
        <v>25.544706263389902</v>
      </c>
    </row>
    <row r="501" spans="1:4">
      <c r="A501">
        <f t="shared" si="36"/>
        <v>38.583333333333336</v>
      </c>
      <c r="B501">
        <f t="shared" si="38"/>
        <v>2315</v>
      </c>
      <c r="C501">
        <f t="shared" si="35"/>
        <v>2.5144131978060933E-8</v>
      </c>
      <c r="D501">
        <f t="shared" si="37"/>
        <v>25.144131978060933</v>
      </c>
    </row>
    <row r="502" spans="1:4">
      <c r="A502">
        <f t="shared" si="36"/>
        <v>38.666666666666664</v>
      </c>
      <c r="B502">
        <f t="shared" si="38"/>
        <v>2320</v>
      </c>
      <c r="C502">
        <f t="shared" si="35"/>
        <v>2.474983921957406E-8</v>
      </c>
      <c r="D502">
        <f t="shared" si="37"/>
        <v>24.74983921957406</v>
      </c>
    </row>
    <row r="503" spans="1:4">
      <c r="A503">
        <f t="shared" si="36"/>
        <v>38.75</v>
      </c>
      <c r="B503">
        <f t="shared" si="38"/>
        <v>2325</v>
      </c>
      <c r="C503">
        <f t="shared" si="35"/>
        <v>2.4361729485401997E-8</v>
      </c>
      <c r="D503">
        <f t="shared" si="37"/>
        <v>24.361729485401998</v>
      </c>
    </row>
    <row r="504" spans="1:4">
      <c r="A504">
        <f t="shared" si="36"/>
        <v>38.833333333333336</v>
      </c>
      <c r="B504">
        <f t="shared" si="38"/>
        <v>2330</v>
      </c>
      <c r="C504">
        <f t="shared" si="35"/>
        <v>2.3979705817665467E-8</v>
      </c>
      <c r="D504">
        <f t="shared" si="37"/>
        <v>23.979705817665465</v>
      </c>
    </row>
    <row r="505" spans="1:4">
      <c r="A505">
        <f t="shared" si="36"/>
        <v>38.916666666666664</v>
      </c>
      <c r="B505">
        <f t="shared" si="38"/>
        <v>2335</v>
      </c>
      <c r="C505">
        <f t="shared" si="35"/>
        <v>2.3603672778911099E-8</v>
      </c>
      <c r="D505">
        <f t="shared" si="37"/>
        <v>23.6036727789111</v>
      </c>
    </row>
    <row r="506" spans="1:4">
      <c r="A506">
        <f t="shared" si="36"/>
        <v>39</v>
      </c>
      <c r="B506">
        <f t="shared" si="38"/>
        <v>2340</v>
      </c>
      <c r="C506">
        <f t="shared" si="35"/>
        <v>2.3233536428269185E-8</v>
      </c>
      <c r="D506">
        <f t="shared" si="37"/>
        <v>23.233536428269186</v>
      </c>
    </row>
    <row r="507" spans="1:4">
      <c r="A507">
        <f t="shared" si="36"/>
        <v>39.083333333333336</v>
      </c>
      <c r="B507">
        <f t="shared" si="38"/>
        <v>2345</v>
      </c>
      <c r="C507">
        <f t="shared" si="35"/>
        <v>2.2869204297985241E-8</v>
      </c>
      <c r="D507">
        <f t="shared" si="37"/>
        <v>22.869204297985242</v>
      </c>
    </row>
    <row r="508" spans="1:4">
      <c r="A508">
        <f t="shared" si="36"/>
        <v>39.166666666666664</v>
      </c>
      <c r="B508">
        <f t="shared" si="38"/>
        <v>2350</v>
      </c>
      <c r="C508">
        <f t="shared" si="35"/>
        <v>2.2510585370319723E-8</v>
      </c>
      <c r="D508">
        <f t="shared" si="37"/>
        <v>22.510585370319724</v>
      </c>
    </row>
    <row r="509" spans="1:4">
      <c r="A509">
        <f t="shared" si="36"/>
        <v>39.25</v>
      </c>
      <c r="B509">
        <f t="shared" si="38"/>
        <v>2355</v>
      </c>
      <c r="C509">
        <f t="shared" si="35"/>
        <v>2.2157590054809845E-8</v>
      </c>
      <c r="D509">
        <f t="shared" si="37"/>
        <v>22.157590054809845</v>
      </c>
    </row>
    <row r="510" spans="1:4">
      <c r="A510">
        <f t="shared" si="36"/>
        <v>39.333333333333336</v>
      </c>
      <c r="B510">
        <f t="shared" si="38"/>
        <v>2360</v>
      </c>
      <c r="C510">
        <f t="shared" si="35"/>
        <v>2.1810130165888034E-8</v>
      </c>
      <c r="D510">
        <f t="shared" si="37"/>
        <v>21.810130165888033</v>
      </c>
    </row>
    <row r="511" spans="1:4">
      <c r="A511">
        <f t="shared" si="36"/>
        <v>39.416666666666664</v>
      </c>
      <c r="B511">
        <f t="shared" si="38"/>
        <v>2365</v>
      </c>
      <c r="C511">
        <f t="shared" si="35"/>
        <v>2.1468118900851355E-8</v>
      </c>
      <c r="D511">
        <f t="shared" si="37"/>
        <v>21.468118900851355</v>
      </c>
    </row>
    <row r="512" spans="1:4">
      <c r="A512">
        <f t="shared" si="36"/>
        <v>39.5</v>
      </c>
      <c r="B512">
        <f t="shared" si="38"/>
        <v>2370</v>
      </c>
      <c r="C512">
        <f t="shared" si="35"/>
        <v>2.1131470818176384E-8</v>
      </c>
      <c r="D512">
        <f t="shared" si="37"/>
        <v>21.131470818176386</v>
      </c>
    </row>
    <row r="513" spans="1:4">
      <c r="A513">
        <f t="shared" si="36"/>
        <v>39.583333333333336</v>
      </c>
      <c r="B513">
        <f t="shared" si="38"/>
        <v>2375</v>
      </c>
      <c r="C513">
        <f t="shared" si="35"/>
        <v>2.0800101816174104E-8</v>
      </c>
      <c r="D513">
        <f t="shared" si="37"/>
        <v>20.800101816174106</v>
      </c>
    </row>
    <row r="514" spans="1:4">
      <c r="A514">
        <f t="shared" si="36"/>
        <v>39.666666666666664</v>
      </c>
      <c r="B514">
        <f t="shared" si="38"/>
        <v>2380</v>
      </c>
      <c r="C514">
        <f t="shared" si="35"/>
        <v>2.0473929111979621E-8</v>
      </c>
      <c r="D514">
        <f t="shared" si="37"/>
        <v>20.473929111979622</v>
      </c>
    </row>
    <row r="515" spans="1:4">
      <c r="A515">
        <f t="shared" si="36"/>
        <v>39.75</v>
      </c>
      <c r="B515">
        <f t="shared" si="38"/>
        <v>2385</v>
      </c>
      <c r="C515">
        <f t="shared" si="35"/>
        <v>2.0152871220871233E-8</v>
      </c>
      <c r="D515">
        <f t="shared" si="37"/>
        <v>20.152871220871234</v>
      </c>
    </row>
    <row r="516" spans="1:4">
      <c r="A516">
        <f t="shared" si="36"/>
        <v>39.833333333333336</v>
      </c>
      <c r="B516">
        <f t="shared" si="38"/>
        <v>2390</v>
      </c>
      <c r="C516">
        <f t="shared" si="35"/>
        <v>1.983684793591388E-8</v>
      </c>
      <c r="D516">
        <f t="shared" si="37"/>
        <v>19.83684793591388</v>
      </c>
    </row>
    <row r="517" spans="1:4">
      <c r="A517">
        <f t="shared" si="36"/>
        <v>39.916666666666664</v>
      </c>
      <c r="B517">
        <f t="shared" si="38"/>
        <v>2395</v>
      </c>
      <c r="C517">
        <f t="shared" si="35"/>
        <v>1.952578030792176E-8</v>
      </c>
      <c r="D517">
        <f t="shared" si="37"/>
        <v>19.52578030792176</v>
      </c>
    </row>
    <row r="518" spans="1:4">
      <c r="A518">
        <f t="shared" si="36"/>
        <v>40</v>
      </c>
      <c r="B518" s="16">
        <f t="shared" si="38"/>
        <v>2400</v>
      </c>
      <c r="C518">
        <f t="shared" si="35"/>
        <v>1.9219590625735218E-8</v>
      </c>
      <c r="D518">
        <f t="shared" si="37"/>
        <v>19.219590625735218</v>
      </c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22</vt:i4>
      </vt:variant>
    </vt:vector>
  </HeadingPairs>
  <TitlesOfParts>
    <vt:vector size="22" baseType="lpstr">
      <vt:lpstr>Basic Secondary Scenario S0</vt:lpstr>
      <vt:lpstr>S_cp variiert (verdoppelt)</vt:lpstr>
      <vt:lpstr>S_cp variiert (geringer+länger)</vt:lpstr>
      <vt:lpstr>Vcab variiert (A319)</vt:lpstr>
      <vt:lpstr>lamda variiert (20h-1)</vt:lpstr>
      <vt:lpstr>lamda variiert (30h-1)</vt:lpstr>
      <vt:lpstr>theta variiert (0,4)</vt:lpstr>
      <vt:lpstr>alpha duct variiert (0,7)</vt:lpstr>
      <vt:lpstr>alpha duct variiert (0,98)</vt:lpstr>
      <vt:lpstr>alpha filter variiert (2x 0,2)</vt:lpstr>
      <vt:lpstr>alpha filter variiert (1x 0,4)</vt:lpstr>
      <vt:lpstr>S1A</vt:lpstr>
      <vt:lpstr>S1B</vt:lpstr>
      <vt:lpstr>S2A</vt:lpstr>
      <vt:lpstr>S2B</vt:lpstr>
      <vt:lpstr>S3</vt:lpstr>
      <vt:lpstr>S4A</vt:lpstr>
      <vt:lpstr>S4B</vt:lpstr>
      <vt:lpstr>S4C</vt:lpstr>
      <vt:lpstr>S4D</vt:lpstr>
      <vt:lpstr>calculation c_cab for S1A-B</vt:lpstr>
      <vt:lpstr>(c)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Office-Benutzer</dc:creator>
  <cp:lastModifiedBy>Dieter SCHOLZ</cp:lastModifiedBy>
  <dcterms:created xsi:type="dcterms:W3CDTF">2018-04-27T16:22:47Z</dcterms:created>
  <dcterms:modified xsi:type="dcterms:W3CDTF">2019-09-07T14:34:30Z</dcterms:modified>
</cp:coreProperties>
</file>