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360" yWindow="315" windowWidth="19440" windowHeight="9765"/>
  </bookViews>
  <sheets>
    <sheet name="Analyt. Formelermittlung" sheetId="4" r:id="rId1"/>
    <sheet name="Data" sheetId="5" r:id="rId2"/>
    <sheet name="(c)" sheetId="6" r:id="rId3"/>
  </sheets>
  <definedNames>
    <definedName name="solver_adj" localSheetId="0" hidden="1">'Analyt. Formelermittlung'!$AJ$8:$AK$8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'Analyt. Formelermittlung'!$CL$8:$CQ$8</definedName>
    <definedName name="solver_lhs2" localSheetId="0" hidden="1">'Analyt. Formelermittlung'!$CL$8:$CQ$8</definedName>
    <definedName name="solver_lhs3" localSheetId="0" hidden="1">'Analyt. Formelermittlung'!$BD$8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'Analyt. Formelermittlung'!$AG$75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-10000</definedName>
    <definedName name="solver_rhs2" localSheetId="0" hidden="1">-10000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25725"/>
</workbook>
</file>

<file path=xl/calcChain.xml><?xml version="1.0" encoding="utf-8"?>
<calcChain xmlns="http://schemas.openxmlformats.org/spreadsheetml/2006/main">
  <c r="AR18" i="4"/>
  <c r="AR9"/>
  <c r="AR10"/>
  <c r="AR11"/>
  <c r="AR12"/>
  <c r="AR13"/>
  <c r="AR14"/>
  <c r="AR15"/>
  <c r="AR16"/>
  <c r="AR17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3"/>
  <c r="AL54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8"/>
  <c r="AF9"/>
  <c r="J2" i="5" l="1"/>
  <c r="J68" l="1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H2"/>
  <c r="K20" i="4" l="1"/>
  <c r="N20" s="1"/>
  <c r="M20"/>
  <c r="AT20" l="1"/>
  <c r="AU20" s="1"/>
  <c r="AN20"/>
  <c r="AO20" s="1"/>
  <c r="AS20"/>
  <c r="AM20"/>
  <c r="P20"/>
  <c r="Q20" s="1"/>
  <c r="O20"/>
  <c r="AF10"/>
  <c r="AF11"/>
  <c r="AF12"/>
  <c r="AF13"/>
  <c r="AF14"/>
  <c r="AF15"/>
  <c r="AF16"/>
  <c r="AF17"/>
  <c r="AF18"/>
  <c r="AF19"/>
  <c r="AF21"/>
  <c r="AF22"/>
  <c r="AF23"/>
  <c r="AF24"/>
  <c r="AF25"/>
  <c r="AF26"/>
  <c r="AF27"/>
  <c r="AF28"/>
  <c r="AF29"/>
  <c r="AF30"/>
  <c r="AF31"/>
  <c r="AF32"/>
  <c r="AF33"/>
  <c r="AF35"/>
  <c r="AF36"/>
  <c r="AF37"/>
  <c r="AF38"/>
  <c r="AF39"/>
  <c r="AF40"/>
  <c r="AF41"/>
  <c r="AF42"/>
  <c r="AF44"/>
  <c r="AF45"/>
  <c r="AF46"/>
  <c r="AF47"/>
  <c r="AF48"/>
  <c r="AF49"/>
  <c r="AF50"/>
  <c r="AF51"/>
  <c r="AF52"/>
  <c r="AF53"/>
  <c r="AF54"/>
  <c r="AF55"/>
  <c r="AF58"/>
  <c r="AF60"/>
  <c r="AF61"/>
  <c r="AF62"/>
  <c r="AF63"/>
  <c r="AF66"/>
  <c r="AF67"/>
  <c r="AF68"/>
  <c r="AF69"/>
  <c r="AF70"/>
  <c r="AF71"/>
  <c r="AF72"/>
  <c r="AF73"/>
  <c r="AF74"/>
  <c r="AF8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AA20" s="1"/>
  <c r="Z19"/>
  <c r="Z18"/>
  <c r="Z17"/>
  <c r="Z16"/>
  <c r="Z15"/>
  <c r="Z14"/>
  <c r="Z13"/>
  <c r="Z12"/>
  <c r="Z11"/>
  <c r="Z10"/>
  <c r="Z9"/>
  <c r="Z8"/>
  <c r="K10"/>
  <c r="M10"/>
  <c r="K11"/>
  <c r="M11"/>
  <c r="K12"/>
  <c r="M12"/>
  <c r="AN11" l="1"/>
  <c r="AO11" s="1"/>
  <c r="AS11"/>
  <c r="AT11"/>
  <c r="AU11" s="1"/>
  <c r="AT12"/>
  <c r="AU12" s="1"/>
  <c r="AN12"/>
  <c r="AO12" s="1"/>
  <c r="AS12"/>
  <c r="AT10"/>
  <c r="AU10" s="1"/>
  <c r="AN10"/>
  <c r="AO10" s="1"/>
  <c r="AS10"/>
  <c r="AM11"/>
  <c r="AM12"/>
  <c r="AM10"/>
  <c r="AU76"/>
  <c r="DX12"/>
  <c r="DY12" s="1"/>
  <c r="DZ12" s="1"/>
  <c r="CH12"/>
  <c r="CJ12" s="1"/>
  <c r="CK12" s="1"/>
  <c r="DX10"/>
  <c r="DY10" s="1"/>
  <c r="DZ10" s="1"/>
  <c r="CH10"/>
  <c r="CJ10" s="1"/>
  <c r="CK10" s="1"/>
  <c r="DX11"/>
  <c r="DY11" s="1"/>
  <c r="DZ11" s="1"/>
  <c r="CH11"/>
  <c r="AG12"/>
  <c r="AG10"/>
  <c r="AA11"/>
  <c r="AG11"/>
  <c r="AA10"/>
  <c r="AA12"/>
  <c r="AI76"/>
  <c r="AC76"/>
  <c r="AB20"/>
  <c r="AC20" s="1"/>
  <c r="AB10"/>
  <c r="AC10" s="1"/>
  <c r="N11"/>
  <c r="DP11"/>
  <c r="DR11" s="1"/>
  <c r="DS11" s="1"/>
  <c r="CZ11"/>
  <c r="DA11" s="1"/>
  <c r="DH11"/>
  <c r="DI11" s="1"/>
  <c r="N12"/>
  <c r="DP12"/>
  <c r="DQ12" s="1"/>
  <c r="DH12"/>
  <c r="DI12" s="1"/>
  <c r="CZ12"/>
  <c r="DA12" s="1"/>
  <c r="N10"/>
  <c r="DH10"/>
  <c r="DJ10" s="1"/>
  <c r="DK10" s="1"/>
  <c r="CZ10"/>
  <c r="DB10" s="1"/>
  <c r="DC10" s="1"/>
  <c r="DP10"/>
  <c r="DR10" s="1"/>
  <c r="DS10" s="1"/>
  <c r="AB11"/>
  <c r="AC11" s="1"/>
  <c r="AH11"/>
  <c r="AI11" s="1"/>
  <c r="AB12"/>
  <c r="AC12" s="1"/>
  <c r="AH10"/>
  <c r="AI10" s="1"/>
  <c r="AH12"/>
  <c r="AI12" s="1"/>
  <c r="AX11"/>
  <c r="AY11" s="1"/>
  <c r="CA11"/>
  <c r="CB11" s="1"/>
  <c r="AX10"/>
  <c r="AY10" s="1"/>
  <c r="CA10"/>
  <c r="CB10" s="1"/>
  <c r="AX12"/>
  <c r="AY12" s="1"/>
  <c r="CA12"/>
  <c r="CB12" s="1"/>
  <c r="T12"/>
  <c r="T11"/>
  <c r="T10"/>
  <c r="CR11"/>
  <c r="CS11" s="1"/>
  <c r="CR10"/>
  <c r="CS10" s="1"/>
  <c r="CR12"/>
  <c r="CS12" s="1"/>
  <c r="BS11"/>
  <c r="BT11" s="1"/>
  <c r="BS10"/>
  <c r="BT10" s="1"/>
  <c r="BS12"/>
  <c r="BT12" s="1"/>
  <c r="M9"/>
  <c r="M13"/>
  <c r="M14"/>
  <c r="M15"/>
  <c r="M16"/>
  <c r="M17"/>
  <c r="M18"/>
  <c r="M19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8"/>
  <c r="K9"/>
  <c r="BL10"/>
  <c r="BM10" s="1"/>
  <c r="BL11"/>
  <c r="BM11" s="1"/>
  <c r="BL12"/>
  <c r="BM12" s="1"/>
  <c r="K13"/>
  <c r="K14"/>
  <c r="K15"/>
  <c r="K16"/>
  <c r="K17"/>
  <c r="K18"/>
  <c r="K19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8"/>
  <c r="CI12" l="1"/>
  <c r="AS8"/>
  <c r="AU78"/>
  <c r="AM8"/>
  <c r="AN8"/>
  <c r="AT8"/>
  <c r="AO78"/>
  <c r="AT71"/>
  <c r="AU71" s="1"/>
  <c r="AS71"/>
  <c r="AN71"/>
  <c r="AO71" s="1"/>
  <c r="AS67"/>
  <c r="AN67"/>
  <c r="AO67" s="1"/>
  <c r="AT67"/>
  <c r="AU67" s="1"/>
  <c r="AT63"/>
  <c r="AU63" s="1"/>
  <c r="AN63"/>
  <c r="AO63" s="1"/>
  <c r="AS63"/>
  <c r="AS59"/>
  <c r="AN59"/>
  <c r="AT59"/>
  <c r="AU59" s="1"/>
  <c r="AT55"/>
  <c r="AU55" s="1"/>
  <c r="AS55"/>
  <c r="AN51"/>
  <c r="AT51"/>
  <c r="AU51" s="1"/>
  <c r="AS51"/>
  <c r="AT47"/>
  <c r="AU47" s="1"/>
  <c r="AS47"/>
  <c r="AN47"/>
  <c r="AO47" s="1"/>
  <c r="AT43"/>
  <c r="AU43" s="1"/>
  <c r="AN43"/>
  <c r="AO43" s="1"/>
  <c r="AS43"/>
  <c r="AN39"/>
  <c r="AO39" s="1"/>
  <c r="AS39"/>
  <c r="AT39"/>
  <c r="AU39" s="1"/>
  <c r="AN35"/>
  <c r="AO35" s="1"/>
  <c r="AS35"/>
  <c r="AT35"/>
  <c r="AU35" s="1"/>
  <c r="AT31"/>
  <c r="AU31" s="1"/>
  <c r="AS31"/>
  <c r="AN31"/>
  <c r="AO31" s="1"/>
  <c r="AS27"/>
  <c r="AT27"/>
  <c r="AU27" s="1"/>
  <c r="AN27"/>
  <c r="AN23"/>
  <c r="AO23" s="1"/>
  <c r="AT23"/>
  <c r="AU23" s="1"/>
  <c r="AS23"/>
  <c r="AS18"/>
  <c r="AT18"/>
  <c r="AU18" s="1"/>
  <c r="AN18"/>
  <c r="AO18" s="1"/>
  <c r="AT14"/>
  <c r="AU14" s="1"/>
  <c r="AN14"/>
  <c r="AO14" s="1"/>
  <c r="AS14"/>
  <c r="AN74"/>
  <c r="AO74" s="1"/>
  <c r="AS74"/>
  <c r="AT74"/>
  <c r="AU74" s="1"/>
  <c r="AT70"/>
  <c r="AU70" s="1"/>
  <c r="AN70"/>
  <c r="AO70" s="1"/>
  <c r="AS70"/>
  <c r="AT66"/>
  <c r="AU66" s="1"/>
  <c r="AN66"/>
  <c r="AO66" s="1"/>
  <c r="AS66"/>
  <c r="AT62"/>
  <c r="AU62" s="1"/>
  <c r="AS62"/>
  <c r="AN62"/>
  <c r="AO62" s="1"/>
  <c r="AS58"/>
  <c r="AT58"/>
  <c r="AU58" s="1"/>
  <c r="AN58"/>
  <c r="AO58" s="1"/>
  <c r="AT54"/>
  <c r="AU54" s="1"/>
  <c r="AN54"/>
  <c r="AO54" s="1"/>
  <c r="AS54"/>
  <c r="AT50"/>
  <c r="AU50" s="1"/>
  <c r="AS50"/>
  <c r="AN50"/>
  <c r="AO50" s="1"/>
  <c r="AS46"/>
  <c r="AT46"/>
  <c r="AU46" s="1"/>
  <c r="AN46"/>
  <c r="AO46" s="1"/>
  <c r="AN42"/>
  <c r="AO42" s="1"/>
  <c r="AS42"/>
  <c r="AT42"/>
  <c r="AU42" s="1"/>
  <c r="AT38"/>
  <c r="AU38" s="1"/>
  <c r="AN38"/>
  <c r="AO38" s="1"/>
  <c r="AS38"/>
  <c r="AN34"/>
  <c r="AT34"/>
  <c r="AU34" s="1"/>
  <c r="AS34"/>
  <c r="AN30"/>
  <c r="AO30" s="1"/>
  <c r="AT30"/>
  <c r="AU30" s="1"/>
  <c r="AS30"/>
  <c r="AT26"/>
  <c r="AU26" s="1"/>
  <c r="AN26"/>
  <c r="AO26" s="1"/>
  <c r="AS26"/>
  <c r="AS22"/>
  <c r="AT22"/>
  <c r="AU22" s="1"/>
  <c r="AN22"/>
  <c r="AS17"/>
  <c r="AT17"/>
  <c r="AU17" s="1"/>
  <c r="AN17"/>
  <c r="AO17" s="1"/>
  <c r="AT13"/>
  <c r="AU13" s="1"/>
  <c r="AN13"/>
  <c r="AS13"/>
  <c r="AT73"/>
  <c r="AU73" s="1"/>
  <c r="AN73"/>
  <c r="AO73" s="1"/>
  <c r="AS73"/>
  <c r="AT69"/>
  <c r="AU69" s="1"/>
  <c r="AN69"/>
  <c r="AO69" s="1"/>
  <c r="AS69"/>
  <c r="AS65"/>
  <c r="AT65"/>
  <c r="AU65" s="1"/>
  <c r="AN65"/>
  <c r="AO65" s="1"/>
  <c r="AN61"/>
  <c r="AO61" s="1"/>
  <c r="AT61"/>
  <c r="AU61" s="1"/>
  <c r="AS61"/>
  <c r="AT57"/>
  <c r="AU57" s="1"/>
  <c r="AS57"/>
  <c r="AS53"/>
  <c r="AT53"/>
  <c r="AU53" s="1"/>
  <c r="AN53"/>
  <c r="AO53" s="1"/>
  <c r="AT49"/>
  <c r="AU49" s="1"/>
  <c r="AN49"/>
  <c r="AO49" s="1"/>
  <c r="AS49"/>
  <c r="AT45"/>
  <c r="AU45" s="1"/>
  <c r="AN45"/>
  <c r="AO45" s="1"/>
  <c r="AS45"/>
  <c r="AT41"/>
  <c r="AU41" s="1"/>
  <c r="AN41"/>
  <c r="AO41" s="1"/>
  <c r="AS41"/>
  <c r="AT37"/>
  <c r="AU37" s="1"/>
  <c r="AN37"/>
  <c r="AO37" s="1"/>
  <c r="AS37"/>
  <c r="AS33"/>
  <c r="AT33"/>
  <c r="AU33" s="1"/>
  <c r="AN33"/>
  <c r="AO33" s="1"/>
  <c r="AS29"/>
  <c r="AT29"/>
  <c r="AU29" s="1"/>
  <c r="AN29"/>
  <c r="AT25"/>
  <c r="AU25" s="1"/>
  <c r="AN25"/>
  <c r="AO25" s="1"/>
  <c r="AS25"/>
  <c r="AT21"/>
  <c r="AU21" s="1"/>
  <c r="AN21"/>
  <c r="AO21" s="1"/>
  <c r="AS21"/>
  <c r="AS16"/>
  <c r="AT16"/>
  <c r="AU16" s="1"/>
  <c r="AN16"/>
  <c r="AO16" s="1"/>
  <c r="AS9"/>
  <c r="AN9"/>
  <c r="AO9" s="1"/>
  <c r="AT9"/>
  <c r="AU9" s="1"/>
  <c r="AT72"/>
  <c r="AU72" s="1"/>
  <c r="AS72"/>
  <c r="AN72"/>
  <c r="AO72" s="1"/>
  <c r="AT68"/>
  <c r="AU68" s="1"/>
  <c r="AS68"/>
  <c r="AN68"/>
  <c r="AO68" s="1"/>
  <c r="AN64"/>
  <c r="AO64" s="1"/>
  <c r="AT64"/>
  <c r="AU64" s="1"/>
  <c r="AS64"/>
  <c r="AT60"/>
  <c r="AU60" s="1"/>
  <c r="AS60"/>
  <c r="AN60"/>
  <c r="AT56"/>
  <c r="AU56" s="1"/>
  <c r="AS56"/>
  <c r="AS52"/>
  <c r="AT52"/>
  <c r="AU52" s="1"/>
  <c r="AS48"/>
  <c r="AT48"/>
  <c r="AU48" s="1"/>
  <c r="AN48"/>
  <c r="AO48" s="1"/>
  <c r="AT44"/>
  <c r="AU44" s="1"/>
  <c r="AN44"/>
  <c r="AO44" s="1"/>
  <c r="AS44"/>
  <c r="AT40"/>
  <c r="AU40" s="1"/>
  <c r="AN40"/>
  <c r="AS40"/>
  <c r="AS36"/>
  <c r="AT36"/>
  <c r="AU36" s="1"/>
  <c r="AN36"/>
  <c r="AS32"/>
  <c r="AT32"/>
  <c r="AU32" s="1"/>
  <c r="AN32"/>
  <c r="AO32" s="1"/>
  <c r="AT28"/>
  <c r="AU28" s="1"/>
  <c r="AN28"/>
  <c r="AO28" s="1"/>
  <c r="AS28"/>
  <c r="AT24"/>
  <c r="AU24" s="1"/>
  <c r="AN24"/>
  <c r="AS24"/>
  <c r="AS19"/>
  <c r="AN19"/>
  <c r="AO19" s="1"/>
  <c r="AT19"/>
  <c r="AU19" s="1"/>
  <c r="AT15"/>
  <c r="AU15" s="1"/>
  <c r="AS15"/>
  <c r="AN15"/>
  <c r="AO15" s="1"/>
  <c r="AM67"/>
  <c r="AM51"/>
  <c r="AO51"/>
  <c r="AM39"/>
  <c r="AM72"/>
  <c r="AM68"/>
  <c r="AM64"/>
  <c r="AM60"/>
  <c r="AO60"/>
  <c r="AM48"/>
  <c r="AM44"/>
  <c r="AM40"/>
  <c r="AO40"/>
  <c r="AM36"/>
  <c r="AO36"/>
  <c r="AM32"/>
  <c r="AM28"/>
  <c r="AM24"/>
  <c r="AO24"/>
  <c r="AM19"/>
  <c r="AM15"/>
  <c r="AM71"/>
  <c r="AM59"/>
  <c r="AO59"/>
  <c r="AM43"/>
  <c r="AM27"/>
  <c r="AO27"/>
  <c r="AM18"/>
  <c r="AM63"/>
  <c r="AM47"/>
  <c r="AM35"/>
  <c r="AM31"/>
  <c r="AM23"/>
  <c r="AM14"/>
  <c r="AM74"/>
  <c r="AM70"/>
  <c r="AM66"/>
  <c r="AM62"/>
  <c r="AM58"/>
  <c r="AM54"/>
  <c r="AM50"/>
  <c r="AM46"/>
  <c r="AM42"/>
  <c r="AM38"/>
  <c r="AO34"/>
  <c r="AM34"/>
  <c r="AM30"/>
  <c r="AM26"/>
  <c r="AM22"/>
  <c r="AO22"/>
  <c r="AM17"/>
  <c r="AM13"/>
  <c r="AO13"/>
  <c r="AM73"/>
  <c r="AM69"/>
  <c r="AM65"/>
  <c r="AM61"/>
  <c r="AM53"/>
  <c r="AM49"/>
  <c r="AM45"/>
  <c r="AM41"/>
  <c r="AM37"/>
  <c r="AM33"/>
  <c r="AM29"/>
  <c r="AO29"/>
  <c r="AM25"/>
  <c r="AM21"/>
  <c r="AM16"/>
  <c r="AM9"/>
  <c r="AU8"/>
  <c r="DX74"/>
  <c r="DY74" s="1"/>
  <c r="DZ74" s="1"/>
  <c r="CH74"/>
  <c r="CJ74" s="1"/>
  <c r="CK74" s="1"/>
  <c r="DX70"/>
  <c r="DY70" s="1"/>
  <c r="DZ70" s="1"/>
  <c r="CH70"/>
  <c r="CJ70" s="1"/>
  <c r="CK70" s="1"/>
  <c r="DX66"/>
  <c r="DY66" s="1"/>
  <c r="DZ66" s="1"/>
  <c r="CH66"/>
  <c r="CJ66" s="1"/>
  <c r="CK66" s="1"/>
  <c r="DX62"/>
  <c r="DY62" s="1"/>
  <c r="DZ62" s="1"/>
  <c r="CH62"/>
  <c r="DX58"/>
  <c r="DY58" s="1"/>
  <c r="DZ58" s="1"/>
  <c r="CH58"/>
  <c r="CJ58" s="1"/>
  <c r="CK58" s="1"/>
  <c r="DX54"/>
  <c r="DY54" s="1"/>
  <c r="DZ54" s="1"/>
  <c r="CH54"/>
  <c r="DX50"/>
  <c r="DY50" s="1"/>
  <c r="DZ50" s="1"/>
  <c r="CH50"/>
  <c r="DX46"/>
  <c r="DY46" s="1"/>
  <c r="DZ46" s="1"/>
  <c r="CH46"/>
  <c r="CJ46" s="1"/>
  <c r="CK46" s="1"/>
  <c r="DX42"/>
  <c r="DY42" s="1"/>
  <c r="DZ42" s="1"/>
  <c r="CH42"/>
  <c r="CJ42" s="1"/>
  <c r="CK42" s="1"/>
  <c r="DX38"/>
  <c r="DY38" s="1"/>
  <c r="DZ38" s="1"/>
  <c r="CH38"/>
  <c r="CJ38" s="1"/>
  <c r="CK38" s="1"/>
  <c r="DX30"/>
  <c r="DY30" s="1"/>
  <c r="DZ30" s="1"/>
  <c r="CH30"/>
  <c r="CJ30" s="1"/>
  <c r="CK30" s="1"/>
  <c r="DX26"/>
  <c r="DY26" s="1"/>
  <c r="DZ26" s="1"/>
  <c r="CH26"/>
  <c r="DX22"/>
  <c r="DY22" s="1"/>
  <c r="DZ22" s="1"/>
  <c r="CH22"/>
  <c r="CJ22" s="1"/>
  <c r="CK22" s="1"/>
  <c r="DX17"/>
  <c r="DY17" s="1"/>
  <c r="DZ17" s="1"/>
  <c r="CH17"/>
  <c r="CJ17" s="1"/>
  <c r="CK17" s="1"/>
  <c r="DX13"/>
  <c r="DY13" s="1"/>
  <c r="DZ13" s="1"/>
  <c r="CH13"/>
  <c r="DX9"/>
  <c r="CH9"/>
  <c r="AA40"/>
  <c r="U12"/>
  <c r="DX73"/>
  <c r="DY73" s="1"/>
  <c r="DZ73" s="1"/>
  <c r="CH73"/>
  <c r="DX49"/>
  <c r="DY49" s="1"/>
  <c r="DZ49" s="1"/>
  <c r="CH49"/>
  <c r="DX41"/>
  <c r="DY41" s="1"/>
  <c r="DZ41" s="1"/>
  <c r="CH41"/>
  <c r="DX37"/>
  <c r="DY37" s="1"/>
  <c r="DZ37" s="1"/>
  <c r="CH37"/>
  <c r="DX33"/>
  <c r="DY33" s="1"/>
  <c r="DZ33" s="1"/>
  <c r="CH33"/>
  <c r="CJ33" s="1"/>
  <c r="CK33" s="1"/>
  <c r="DX29"/>
  <c r="CH29"/>
  <c r="CJ29" s="1"/>
  <c r="CK29" s="1"/>
  <c r="DX25"/>
  <c r="DY25" s="1"/>
  <c r="DZ25" s="1"/>
  <c r="CH25"/>
  <c r="CJ25" s="1"/>
  <c r="CK25" s="1"/>
  <c r="DX21"/>
  <c r="DY21" s="1"/>
  <c r="DZ21" s="1"/>
  <c r="CH21"/>
  <c r="CJ21" s="1"/>
  <c r="CK21" s="1"/>
  <c r="DX16"/>
  <c r="DY16" s="1"/>
  <c r="DZ16" s="1"/>
  <c r="CH16"/>
  <c r="CJ16" s="1"/>
  <c r="CK16" s="1"/>
  <c r="CI10"/>
  <c r="DX53"/>
  <c r="DY53" s="1"/>
  <c r="DZ53" s="1"/>
  <c r="CH53"/>
  <c r="DX68"/>
  <c r="DY68" s="1"/>
  <c r="DZ68" s="1"/>
  <c r="CH68"/>
  <c r="DX60"/>
  <c r="DY60" s="1"/>
  <c r="DZ60" s="1"/>
  <c r="CH60"/>
  <c r="CJ60" s="1"/>
  <c r="CK60" s="1"/>
  <c r="DX44"/>
  <c r="DY44" s="1"/>
  <c r="DZ44" s="1"/>
  <c r="CH44"/>
  <c r="CJ44" s="1"/>
  <c r="CK44" s="1"/>
  <c r="DX40"/>
  <c r="DY40" s="1"/>
  <c r="DZ40" s="1"/>
  <c r="CH40"/>
  <c r="DX36"/>
  <c r="DY36" s="1"/>
  <c r="DZ36" s="1"/>
  <c r="CH36"/>
  <c r="DX32"/>
  <c r="DY32" s="1"/>
  <c r="DZ32" s="1"/>
  <c r="CH32"/>
  <c r="CJ32" s="1"/>
  <c r="CK32" s="1"/>
  <c r="DX28"/>
  <c r="DY28" s="1"/>
  <c r="DZ28" s="1"/>
  <c r="CH28"/>
  <c r="DX24"/>
  <c r="DY24" s="1"/>
  <c r="DZ24" s="1"/>
  <c r="CH24"/>
  <c r="CJ24" s="1"/>
  <c r="CK24" s="1"/>
  <c r="DX19"/>
  <c r="DY19" s="1"/>
  <c r="DZ19" s="1"/>
  <c r="CH19"/>
  <c r="CJ19" s="1"/>
  <c r="CK19" s="1"/>
  <c r="DX15"/>
  <c r="DY15" s="1"/>
  <c r="DZ15" s="1"/>
  <c r="CH15"/>
  <c r="CI46"/>
  <c r="V10"/>
  <c r="W10" s="1"/>
  <c r="DX69"/>
  <c r="DY69" s="1"/>
  <c r="DZ69" s="1"/>
  <c r="CH69"/>
  <c r="CJ69" s="1"/>
  <c r="CK69" s="1"/>
  <c r="DX61"/>
  <c r="DY61" s="1"/>
  <c r="DZ61" s="1"/>
  <c r="CH61"/>
  <c r="CJ61" s="1"/>
  <c r="CK61" s="1"/>
  <c r="DX45"/>
  <c r="DY45" s="1"/>
  <c r="DZ45" s="1"/>
  <c r="CH45"/>
  <c r="DX72"/>
  <c r="DY72" s="1"/>
  <c r="DZ72" s="1"/>
  <c r="CH72"/>
  <c r="DX48"/>
  <c r="DY48" s="1"/>
  <c r="DZ48" s="1"/>
  <c r="CH48"/>
  <c r="DX8"/>
  <c r="DY8" s="1"/>
  <c r="DZ8" s="1"/>
  <c r="CH8"/>
  <c r="CI8" s="1"/>
  <c r="DX71"/>
  <c r="DY71" s="1"/>
  <c r="DZ71" s="1"/>
  <c r="CH71"/>
  <c r="CJ71" s="1"/>
  <c r="CK71" s="1"/>
  <c r="DX67"/>
  <c r="DY67" s="1"/>
  <c r="DZ67" s="1"/>
  <c r="CH67"/>
  <c r="DX63"/>
  <c r="DY63" s="1"/>
  <c r="DZ63" s="1"/>
  <c r="CH63"/>
  <c r="DX51"/>
  <c r="DY51" s="1"/>
  <c r="DZ51" s="1"/>
  <c r="CH51"/>
  <c r="CJ51" s="1"/>
  <c r="CK51" s="1"/>
  <c r="DX47"/>
  <c r="DY47" s="1"/>
  <c r="DZ47" s="1"/>
  <c r="CH47"/>
  <c r="CJ47" s="1"/>
  <c r="CK47" s="1"/>
  <c r="DX39"/>
  <c r="DY39" s="1"/>
  <c r="DZ39" s="1"/>
  <c r="CH39"/>
  <c r="DX35"/>
  <c r="DY35" s="1"/>
  <c r="DZ35" s="1"/>
  <c r="CH35"/>
  <c r="CJ35" s="1"/>
  <c r="CK35" s="1"/>
  <c r="DX31"/>
  <c r="DY31" s="1"/>
  <c r="DZ31" s="1"/>
  <c r="CH31"/>
  <c r="DX27"/>
  <c r="DY27" s="1"/>
  <c r="DZ27" s="1"/>
  <c r="CH27"/>
  <c r="DX23"/>
  <c r="DY23" s="1"/>
  <c r="DZ23" s="1"/>
  <c r="CH23"/>
  <c r="DX18"/>
  <c r="DY18" s="1"/>
  <c r="DZ18" s="1"/>
  <c r="CH18"/>
  <c r="DX14"/>
  <c r="CH14"/>
  <c r="U11"/>
  <c r="P10"/>
  <c r="Q10" s="1"/>
  <c r="P12"/>
  <c r="Q12" s="1"/>
  <c r="P11"/>
  <c r="Q11" s="1"/>
  <c r="CI11"/>
  <c r="CJ11"/>
  <c r="CK11" s="1"/>
  <c r="DQ10"/>
  <c r="DQ11"/>
  <c r="DI10"/>
  <c r="DA10"/>
  <c r="AA8"/>
  <c r="AG8"/>
  <c r="AA71"/>
  <c r="AG71"/>
  <c r="AA67"/>
  <c r="AG67"/>
  <c r="AA63"/>
  <c r="AG63"/>
  <c r="AA59"/>
  <c r="AA55"/>
  <c r="AG55"/>
  <c r="AA51"/>
  <c r="AG51"/>
  <c r="AA47"/>
  <c r="AG47"/>
  <c r="AA43"/>
  <c r="AA39"/>
  <c r="AG39"/>
  <c r="AA35"/>
  <c r="AG35"/>
  <c r="AA31"/>
  <c r="AG31"/>
  <c r="AA27"/>
  <c r="AG27"/>
  <c r="AA23"/>
  <c r="AG23"/>
  <c r="AA18"/>
  <c r="AG18"/>
  <c r="AA14"/>
  <c r="AG14"/>
  <c r="AA74"/>
  <c r="AG74"/>
  <c r="AA70"/>
  <c r="AG70"/>
  <c r="AA66"/>
  <c r="AG66"/>
  <c r="AA62"/>
  <c r="AG62"/>
  <c r="AA58"/>
  <c r="AG58"/>
  <c r="AA54"/>
  <c r="AG54"/>
  <c r="AA50"/>
  <c r="AG50"/>
  <c r="AA46"/>
  <c r="AG46"/>
  <c r="AA42"/>
  <c r="AG42"/>
  <c r="AA38"/>
  <c r="AG38"/>
  <c r="AA34"/>
  <c r="AA30"/>
  <c r="AG30"/>
  <c r="AA26"/>
  <c r="AG26"/>
  <c r="AA22"/>
  <c r="AG22"/>
  <c r="AA17"/>
  <c r="AG17"/>
  <c r="AA13"/>
  <c r="AG13"/>
  <c r="AA73"/>
  <c r="AG73"/>
  <c r="AA69"/>
  <c r="AG69"/>
  <c r="AA65"/>
  <c r="AA61"/>
  <c r="AG61"/>
  <c r="AA57"/>
  <c r="AA53"/>
  <c r="AG53"/>
  <c r="AA49"/>
  <c r="AG49"/>
  <c r="AA45"/>
  <c r="AG45"/>
  <c r="AA41"/>
  <c r="AG41"/>
  <c r="AA37"/>
  <c r="AG37"/>
  <c r="AA33"/>
  <c r="AG33"/>
  <c r="AA29"/>
  <c r="AG29"/>
  <c r="AA25"/>
  <c r="AG25"/>
  <c r="AA21"/>
  <c r="AG21"/>
  <c r="AA16"/>
  <c r="AG16"/>
  <c r="AA9"/>
  <c r="AG9"/>
  <c r="AA72"/>
  <c r="AG72"/>
  <c r="AA68"/>
  <c r="AG68"/>
  <c r="AA64"/>
  <c r="AA60"/>
  <c r="AG60"/>
  <c r="AA56"/>
  <c r="AA52"/>
  <c r="AG52"/>
  <c r="AA48"/>
  <c r="AG48"/>
  <c r="AA44"/>
  <c r="AG44"/>
  <c r="AG40"/>
  <c r="AA36"/>
  <c r="AG36"/>
  <c r="AA32"/>
  <c r="AG32"/>
  <c r="AA28"/>
  <c r="AG28"/>
  <c r="AA24"/>
  <c r="AG24"/>
  <c r="AA19"/>
  <c r="AG19"/>
  <c r="AA15"/>
  <c r="AG15"/>
  <c r="U10"/>
  <c r="AB69"/>
  <c r="AC69" s="1"/>
  <c r="AH41"/>
  <c r="AI41" s="1"/>
  <c r="AB29"/>
  <c r="AC29" s="1"/>
  <c r="AH9"/>
  <c r="AI9" s="1"/>
  <c r="O10"/>
  <c r="AB52"/>
  <c r="AC52" s="1"/>
  <c r="O12"/>
  <c r="AH55"/>
  <c r="AI55" s="1"/>
  <c r="AH27"/>
  <c r="AI27" s="1"/>
  <c r="AB14"/>
  <c r="AC14" s="1"/>
  <c r="O11"/>
  <c r="DJ12"/>
  <c r="DK12" s="1"/>
  <c r="DY29"/>
  <c r="DZ29" s="1"/>
  <c r="AH14"/>
  <c r="AI14" s="1"/>
  <c r="AH74"/>
  <c r="AI74" s="1"/>
  <c r="AH66"/>
  <c r="AI66" s="1"/>
  <c r="AH58"/>
  <c r="AI58" s="1"/>
  <c r="AH50"/>
  <c r="AI50" s="1"/>
  <c r="AH42"/>
  <c r="AI42" s="1"/>
  <c r="AH38"/>
  <c r="AI38" s="1"/>
  <c r="AH26"/>
  <c r="AI26" s="1"/>
  <c r="AH22"/>
  <c r="AI22" s="1"/>
  <c r="AB17"/>
  <c r="AC17" s="1"/>
  <c r="AB13"/>
  <c r="AC13" s="1"/>
  <c r="AH49"/>
  <c r="AI49" s="1"/>
  <c r="AB53"/>
  <c r="AC53" s="1"/>
  <c r="AH72"/>
  <c r="AI72" s="1"/>
  <c r="AB68"/>
  <c r="AC68" s="1"/>
  <c r="AB36"/>
  <c r="AC36" s="1"/>
  <c r="AB19"/>
  <c r="AC19" s="1"/>
  <c r="AH25"/>
  <c r="AI25" s="1"/>
  <c r="AB45"/>
  <c r="AC45" s="1"/>
  <c r="AH71"/>
  <c r="AI71" s="1"/>
  <c r="AB67"/>
  <c r="AC67" s="1"/>
  <c r="AB63"/>
  <c r="AC63" s="1"/>
  <c r="AB51"/>
  <c r="AC51" s="1"/>
  <c r="AB47"/>
  <c r="AC47" s="1"/>
  <c r="AH39"/>
  <c r="AI39" s="1"/>
  <c r="AB35"/>
  <c r="AC35" s="1"/>
  <c r="AB31"/>
  <c r="AC31" s="1"/>
  <c r="AH23"/>
  <c r="AI23" s="1"/>
  <c r="AH18"/>
  <c r="AI18" s="1"/>
  <c r="AH33"/>
  <c r="AI33" s="1"/>
  <c r="AB37"/>
  <c r="AC37" s="1"/>
  <c r="N72"/>
  <c r="CZ72"/>
  <c r="DA72" s="1"/>
  <c r="DP72"/>
  <c r="DQ72" s="1"/>
  <c r="DH72"/>
  <c r="DJ72" s="1"/>
  <c r="DK72" s="1"/>
  <c r="N48"/>
  <c r="CZ48"/>
  <c r="DA48" s="1"/>
  <c r="DP48"/>
  <c r="DQ48" s="1"/>
  <c r="DH48"/>
  <c r="DJ48" s="1"/>
  <c r="DK48" s="1"/>
  <c r="N40"/>
  <c r="CZ40"/>
  <c r="DA40" s="1"/>
  <c r="DP40"/>
  <c r="DQ40" s="1"/>
  <c r="DH40"/>
  <c r="DJ40" s="1"/>
  <c r="DK40" s="1"/>
  <c r="N36"/>
  <c r="CZ36"/>
  <c r="DA36" s="1"/>
  <c r="DP36"/>
  <c r="DQ36" s="1"/>
  <c r="DH36"/>
  <c r="DJ36" s="1"/>
  <c r="DK36" s="1"/>
  <c r="N28"/>
  <c r="DH28"/>
  <c r="DJ28" s="1"/>
  <c r="DK28" s="1"/>
  <c r="CZ28"/>
  <c r="DA28" s="1"/>
  <c r="DP28"/>
  <c r="DQ28" s="1"/>
  <c r="N19"/>
  <c r="DP19"/>
  <c r="DQ19" s="1"/>
  <c r="CZ19"/>
  <c r="DA19" s="1"/>
  <c r="DH19"/>
  <c r="DI19" s="1"/>
  <c r="BN11"/>
  <c r="BO11" s="1"/>
  <c r="CZ8"/>
  <c r="DA8" s="1"/>
  <c r="DP8"/>
  <c r="DQ8" s="1"/>
  <c r="DH8"/>
  <c r="DI8" s="1"/>
  <c r="N71"/>
  <c r="CZ71"/>
  <c r="DA71" s="1"/>
  <c r="DP71"/>
  <c r="DQ71" s="1"/>
  <c r="DH71"/>
  <c r="DI71" s="1"/>
  <c r="N67"/>
  <c r="CZ67"/>
  <c r="DA67" s="1"/>
  <c r="DP67"/>
  <c r="DQ67" s="1"/>
  <c r="DH67"/>
  <c r="DI67" s="1"/>
  <c r="N63"/>
  <c r="DH63"/>
  <c r="DI63" s="1"/>
  <c r="CZ63"/>
  <c r="DA63" s="1"/>
  <c r="DP63"/>
  <c r="DQ63" s="1"/>
  <c r="N55"/>
  <c r="DH55"/>
  <c r="DI55" s="1"/>
  <c r="N51"/>
  <c r="DP51"/>
  <c r="DQ51" s="1"/>
  <c r="CZ51"/>
  <c r="DB51" s="1"/>
  <c r="DC51" s="1"/>
  <c r="DH51"/>
  <c r="DI51" s="1"/>
  <c r="N47"/>
  <c r="DP47"/>
  <c r="DQ47" s="1"/>
  <c r="CZ47"/>
  <c r="DB47" s="1"/>
  <c r="DC47" s="1"/>
  <c r="DH47"/>
  <c r="DI47" s="1"/>
  <c r="N39"/>
  <c r="CZ39"/>
  <c r="DA39" s="1"/>
  <c r="DP39"/>
  <c r="DQ39" s="1"/>
  <c r="DH39"/>
  <c r="DI39" s="1"/>
  <c r="N35"/>
  <c r="CZ35"/>
  <c r="DA35" s="1"/>
  <c r="DP35"/>
  <c r="DQ35" s="1"/>
  <c r="DH35"/>
  <c r="DI35" s="1"/>
  <c r="N31"/>
  <c r="DH31"/>
  <c r="DI31" s="1"/>
  <c r="CZ31"/>
  <c r="DA31" s="1"/>
  <c r="DP31"/>
  <c r="DQ31" s="1"/>
  <c r="N27"/>
  <c r="CZ27"/>
  <c r="DA27" s="1"/>
  <c r="DH27"/>
  <c r="DI27" s="1"/>
  <c r="DP27"/>
  <c r="DQ27" s="1"/>
  <c r="N23"/>
  <c r="CZ23"/>
  <c r="DA23" s="1"/>
  <c r="DP23"/>
  <c r="DQ23" s="1"/>
  <c r="DH23"/>
  <c r="DI23" s="1"/>
  <c r="N18"/>
  <c r="DH18"/>
  <c r="DJ18" s="1"/>
  <c r="DK18" s="1"/>
  <c r="CZ18"/>
  <c r="DA18" s="1"/>
  <c r="DP18"/>
  <c r="DR18" s="1"/>
  <c r="DS18" s="1"/>
  <c r="N14"/>
  <c r="DH14"/>
  <c r="DJ14" s="1"/>
  <c r="DK14" s="1"/>
  <c r="CZ14"/>
  <c r="DB14" s="1"/>
  <c r="DC14" s="1"/>
  <c r="DP14"/>
  <c r="DR14" s="1"/>
  <c r="DS14" s="1"/>
  <c r="BN10"/>
  <c r="BO10" s="1"/>
  <c r="CT12"/>
  <c r="CU12" s="1"/>
  <c r="CC10"/>
  <c r="CD10" s="1"/>
  <c r="AH16"/>
  <c r="AI16" s="1"/>
  <c r="AH36"/>
  <c r="AI36" s="1"/>
  <c r="AH52"/>
  <c r="AI52" s="1"/>
  <c r="AH68"/>
  <c r="AI68" s="1"/>
  <c r="AB66"/>
  <c r="AC66" s="1"/>
  <c r="AB50"/>
  <c r="AC50" s="1"/>
  <c r="AB26"/>
  <c r="AC26" s="1"/>
  <c r="AH13"/>
  <c r="AI13" s="1"/>
  <c r="AH29"/>
  <c r="AI29" s="1"/>
  <c r="AH45"/>
  <c r="AI45" s="1"/>
  <c r="AH61"/>
  <c r="AI61" s="1"/>
  <c r="AB73"/>
  <c r="AC73" s="1"/>
  <c r="AB57"/>
  <c r="AC57" s="1"/>
  <c r="AB41"/>
  <c r="AC41" s="1"/>
  <c r="AB25"/>
  <c r="AC25" s="1"/>
  <c r="AB16"/>
  <c r="AC16" s="1"/>
  <c r="AB9"/>
  <c r="AC9" s="1"/>
  <c r="AB22"/>
  <c r="AC22" s="1"/>
  <c r="DJ11"/>
  <c r="DK11" s="1"/>
  <c r="N70"/>
  <c r="DP70"/>
  <c r="DR70" s="1"/>
  <c r="DS70" s="1"/>
  <c r="CZ70"/>
  <c r="DA70" s="1"/>
  <c r="DH70"/>
  <c r="DJ70" s="1"/>
  <c r="DK70" s="1"/>
  <c r="N62"/>
  <c r="CZ62"/>
  <c r="DA62" s="1"/>
  <c r="DP62"/>
  <c r="DR62" s="1"/>
  <c r="DS62" s="1"/>
  <c r="DH62"/>
  <c r="DJ62" s="1"/>
  <c r="DK62" s="1"/>
  <c r="N54"/>
  <c r="CZ54"/>
  <c r="DA54" s="1"/>
  <c r="DH54"/>
  <c r="DJ54" s="1"/>
  <c r="DK54" s="1"/>
  <c r="DP54"/>
  <c r="DR54" s="1"/>
  <c r="DS54" s="1"/>
  <c r="N46"/>
  <c r="DH46"/>
  <c r="DJ46" s="1"/>
  <c r="DK46" s="1"/>
  <c r="CZ46"/>
  <c r="DA46" s="1"/>
  <c r="DP46"/>
  <c r="DR46" s="1"/>
  <c r="DS46" s="1"/>
  <c r="N26"/>
  <c r="CZ26"/>
  <c r="DB26" s="1"/>
  <c r="DC26" s="1"/>
  <c r="DP26"/>
  <c r="DR26" s="1"/>
  <c r="DS26" s="1"/>
  <c r="DH26"/>
  <c r="DJ26" s="1"/>
  <c r="DK26" s="1"/>
  <c r="N17"/>
  <c r="CZ17"/>
  <c r="DA17" s="1"/>
  <c r="DH17"/>
  <c r="DI17" s="1"/>
  <c r="DP17"/>
  <c r="DQ17" s="1"/>
  <c r="CZ9"/>
  <c r="DA9" s="1"/>
  <c r="DP9"/>
  <c r="DQ9" s="1"/>
  <c r="DH9"/>
  <c r="DI9" s="1"/>
  <c r="CT11"/>
  <c r="CU11" s="1"/>
  <c r="CC12"/>
  <c r="CD12" s="1"/>
  <c r="AZ10"/>
  <c r="BA10" s="1"/>
  <c r="AH24"/>
  <c r="AI24" s="1"/>
  <c r="AH40"/>
  <c r="AI40" s="1"/>
  <c r="AB62"/>
  <c r="AC62" s="1"/>
  <c r="AB46"/>
  <c r="AC46" s="1"/>
  <c r="AH17"/>
  <c r="AI17" s="1"/>
  <c r="AH54"/>
  <c r="AI54" s="1"/>
  <c r="AH70"/>
  <c r="AI70" s="1"/>
  <c r="AB64"/>
  <c r="AC64" s="1"/>
  <c r="AB48"/>
  <c r="AC48" s="1"/>
  <c r="AB32"/>
  <c r="AC32" s="1"/>
  <c r="AB15"/>
  <c r="AC15" s="1"/>
  <c r="DR12"/>
  <c r="DS12" s="1"/>
  <c r="DB11"/>
  <c r="DC11" s="1"/>
  <c r="N66"/>
  <c r="DP66"/>
  <c r="DR66" s="1"/>
  <c r="DS66" s="1"/>
  <c r="CZ66"/>
  <c r="DA66" s="1"/>
  <c r="DH66"/>
  <c r="DJ66" s="1"/>
  <c r="DK66" s="1"/>
  <c r="N58"/>
  <c r="DP58"/>
  <c r="DR58" s="1"/>
  <c r="DS58" s="1"/>
  <c r="DH58"/>
  <c r="DJ58" s="1"/>
  <c r="DK58" s="1"/>
  <c r="CZ58"/>
  <c r="DA58" s="1"/>
  <c r="N50"/>
  <c r="DH50"/>
  <c r="DJ50" s="1"/>
  <c r="DK50" s="1"/>
  <c r="DP50"/>
  <c r="DR50" s="1"/>
  <c r="DS50" s="1"/>
  <c r="CZ50"/>
  <c r="DA50" s="1"/>
  <c r="N42"/>
  <c r="DP42"/>
  <c r="DR42" s="1"/>
  <c r="DS42" s="1"/>
  <c r="CZ42"/>
  <c r="DA42" s="1"/>
  <c r="DH42"/>
  <c r="DJ42" s="1"/>
  <c r="DK42" s="1"/>
  <c r="N38"/>
  <c r="DP38"/>
  <c r="DR38" s="1"/>
  <c r="DS38" s="1"/>
  <c r="DH38"/>
  <c r="DJ38" s="1"/>
  <c r="DK38" s="1"/>
  <c r="CZ38"/>
  <c r="DA38" s="1"/>
  <c r="N30"/>
  <c r="CZ30"/>
  <c r="DB30" s="1"/>
  <c r="DC30" s="1"/>
  <c r="DP30"/>
  <c r="DR30" s="1"/>
  <c r="DS30" s="1"/>
  <c r="DH30"/>
  <c r="DJ30" s="1"/>
  <c r="DK30" s="1"/>
  <c r="N22"/>
  <c r="CZ22"/>
  <c r="DB22" s="1"/>
  <c r="DC22" s="1"/>
  <c r="DP22"/>
  <c r="DR22" s="1"/>
  <c r="DS22" s="1"/>
  <c r="DH22"/>
  <c r="DJ22" s="1"/>
  <c r="DK22" s="1"/>
  <c r="N13"/>
  <c r="CZ13"/>
  <c r="DA13" s="1"/>
  <c r="DP13"/>
  <c r="DQ13" s="1"/>
  <c r="DH13"/>
  <c r="DI13" s="1"/>
  <c r="N73"/>
  <c r="DH73"/>
  <c r="DI73" s="1"/>
  <c r="CZ73"/>
  <c r="DA73" s="1"/>
  <c r="DP73"/>
  <c r="DQ73" s="1"/>
  <c r="N69"/>
  <c r="DP69"/>
  <c r="DQ69" s="1"/>
  <c r="DH69"/>
  <c r="DI69" s="1"/>
  <c r="CZ69"/>
  <c r="DA69" s="1"/>
  <c r="N61"/>
  <c r="CZ61"/>
  <c r="DA61" s="1"/>
  <c r="DP61"/>
  <c r="DQ61" s="1"/>
  <c r="DH61"/>
  <c r="DI61" s="1"/>
  <c r="N53"/>
  <c r="CZ53"/>
  <c r="DA53" s="1"/>
  <c r="DH53"/>
  <c r="DI53" s="1"/>
  <c r="DP53"/>
  <c r="DQ53" s="1"/>
  <c r="N49"/>
  <c r="DH49"/>
  <c r="DI49" s="1"/>
  <c r="CZ49"/>
  <c r="DA49" s="1"/>
  <c r="DP49"/>
  <c r="DQ49" s="1"/>
  <c r="N45"/>
  <c r="DH45"/>
  <c r="DI45" s="1"/>
  <c r="CZ45"/>
  <c r="DA45" s="1"/>
  <c r="DP45"/>
  <c r="DQ45" s="1"/>
  <c r="N41"/>
  <c r="DH41"/>
  <c r="DI41" s="1"/>
  <c r="DP41"/>
  <c r="DQ41" s="1"/>
  <c r="CZ41"/>
  <c r="DA41" s="1"/>
  <c r="N37"/>
  <c r="CZ37"/>
  <c r="DA37" s="1"/>
  <c r="DH37"/>
  <c r="DI37" s="1"/>
  <c r="DP37"/>
  <c r="DQ37" s="1"/>
  <c r="N33"/>
  <c r="DP33"/>
  <c r="DQ33" s="1"/>
  <c r="DH33"/>
  <c r="DI33" s="1"/>
  <c r="CZ33"/>
  <c r="DA33" s="1"/>
  <c r="N29"/>
  <c r="DP29"/>
  <c r="DQ29" s="1"/>
  <c r="DH29"/>
  <c r="DI29" s="1"/>
  <c r="CZ29"/>
  <c r="DA29" s="1"/>
  <c r="N25"/>
  <c r="DP25"/>
  <c r="DQ25" s="1"/>
  <c r="DH25"/>
  <c r="DI25" s="1"/>
  <c r="CZ25"/>
  <c r="DA25" s="1"/>
  <c r="N21"/>
  <c r="DP21"/>
  <c r="DQ21" s="1"/>
  <c r="DH21"/>
  <c r="DI21" s="1"/>
  <c r="CZ21"/>
  <c r="DA21" s="1"/>
  <c r="N16"/>
  <c r="DP16"/>
  <c r="DQ16" s="1"/>
  <c r="DH16"/>
  <c r="DJ16" s="1"/>
  <c r="DK16" s="1"/>
  <c r="CZ16"/>
  <c r="DA16" s="1"/>
  <c r="BN12"/>
  <c r="BO12" s="1"/>
  <c r="AZ12"/>
  <c r="BA12" s="1"/>
  <c r="CC11"/>
  <c r="CD11" s="1"/>
  <c r="AH28"/>
  <c r="AI28" s="1"/>
  <c r="AH44"/>
  <c r="AI44" s="1"/>
  <c r="AH60"/>
  <c r="AI60" s="1"/>
  <c r="AB74"/>
  <c r="AC74" s="1"/>
  <c r="AB58"/>
  <c r="AC58" s="1"/>
  <c r="AB42"/>
  <c r="AC42" s="1"/>
  <c r="AH21"/>
  <c r="AI21" s="1"/>
  <c r="AH37"/>
  <c r="AI37" s="1"/>
  <c r="AH53"/>
  <c r="AI53" s="1"/>
  <c r="AH69"/>
  <c r="AI69" s="1"/>
  <c r="AB65"/>
  <c r="AC65" s="1"/>
  <c r="AB49"/>
  <c r="AC49" s="1"/>
  <c r="AB33"/>
  <c r="AC33" s="1"/>
  <c r="AB60"/>
  <c r="AC60" s="1"/>
  <c r="AB44"/>
  <c r="AC44" s="1"/>
  <c r="AB28"/>
  <c r="AC28" s="1"/>
  <c r="AB8"/>
  <c r="AC8" s="1"/>
  <c r="AB34"/>
  <c r="AC34" s="1"/>
  <c r="AH15"/>
  <c r="AI15" s="1"/>
  <c r="AH31"/>
  <c r="AI31" s="1"/>
  <c r="AH47"/>
  <c r="AI47" s="1"/>
  <c r="AH63"/>
  <c r="AI63" s="1"/>
  <c r="AH8"/>
  <c r="AI8" s="1"/>
  <c r="AB59"/>
  <c r="AC59" s="1"/>
  <c r="AB43"/>
  <c r="AC43" s="1"/>
  <c r="AB27"/>
  <c r="AC27" s="1"/>
  <c r="N74"/>
  <c r="DP74"/>
  <c r="DR74" s="1"/>
  <c r="DS74" s="1"/>
  <c r="CZ74"/>
  <c r="DA74" s="1"/>
  <c r="DH74"/>
  <c r="DJ74" s="1"/>
  <c r="DK74" s="1"/>
  <c r="N68"/>
  <c r="CZ68"/>
  <c r="DA68" s="1"/>
  <c r="DP68"/>
  <c r="DQ68" s="1"/>
  <c r="DH68"/>
  <c r="DJ68" s="1"/>
  <c r="DK68" s="1"/>
  <c r="N60"/>
  <c r="DP60"/>
  <c r="DQ60" s="1"/>
  <c r="CZ60"/>
  <c r="DA60" s="1"/>
  <c r="DH60"/>
  <c r="DJ60" s="1"/>
  <c r="DK60" s="1"/>
  <c r="N52"/>
  <c r="DH52"/>
  <c r="DJ52" s="1"/>
  <c r="DK52" s="1"/>
  <c r="N44"/>
  <c r="CZ44"/>
  <c r="DA44" s="1"/>
  <c r="DP44"/>
  <c r="DQ44" s="1"/>
  <c r="DH44"/>
  <c r="DJ44" s="1"/>
  <c r="DK44" s="1"/>
  <c r="N32"/>
  <c r="DP32"/>
  <c r="DQ32" s="1"/>
  <c r="DH32"/>
  <c r="DJ32" s="1"/>
  <c r="DK32" s="1"/>
  <c r="CZ32"/>
  <c r="DA32" s="1"/>
  <c r="N24"/>
  <c r="DH24"/>
  <c r="DJ24" s="1"/>
  <c r="DK24" s="1"/>
  <c r="CZ24"/>
  <c r="DA24" s="1"/>
  <c r="DP24"/>
  <c r="DQ24" s="1"/>
  <c r="N15"/>
  <c r="DH15"/>
  <c r="DI15" s="1"/>
  <c r="CZ15"/>
  <c r="DA15" s="1"/>
  <c r="DP15"/>
  <c r="DQ15" s="1"/>
  <c r="CT10"/>
  <c r="CU10" s="1"/>
  <c r="AZ11"/>
  <c r="BA11" s="1"/>
  <c r="AH32"/>
  <c r="AI32" s="1"/>
  <c r="AH48"/>
  <c r="AI48" s="1"/>
  <c r="AB70"/>
  <c r="AC70" s="1"/>
  <c r="AB54"/>
  <c r="AC54" s="1"/>
  <c r="AB38"/>
  <c r="AC38" s="1"/>
  <c r="AH73"/>
  <c r="AI73" s="1"/>
  <c r="AB61"/>
  <c r="AC61" s="1"/>
  <c r="AH30"/>
  <c r="AI30" s="1"/>
  <c r="AH46"/>
  <c r="AI46" s="1"/>
  <c r="AH62"/>
  <c r="AI62" s="1"/>
  <c r="AB72"/>
  <c r="AC72" s="1"/>
  <c r="AB56"/>
  <c r="AC56" s="1"/>
  <c r="AB40"/>
  <c r="AC40" s="1"/>
  <c r="AB24"/>
  <c r="AC24" s="1"/>
  <c r="AB18"/>
  <c r="AC18" s="1"/>
  <c r="AH19"/>
  <c r="AI19" s="1"/>
  <c r="AH35"/>
  <c r="AI35" s="1"/>
  <c r="AH51"/>
  <c r="AI51" s="1"/>
  <c r="AH67"/>
  <c r="AI67" s="1"/>
  <c r="AB71"/>
  <c r="AC71" s="1"/>
  <c r="AB55"/>
  <c r="AC55" s="1"/>
  <c r="AB39"/>
  <c r="AC39" s="1"/>
  <c r="AB23"/>
  <c r="AC23" s="1"/>
  <c r="DB12"/>
  <c r="DC12" s="1"/>
  <c r="AB30"/>
  <c r="AC30" s="1"/>
  <c r="AB21"/>
  <c r="AC21" s="1"/>
  <c r="N9"/>
  <c r="BS9"/>
  <c r="BT9" s="1"/>
  <c r="T65"/>
  <c r="V65" s="1"/>
  <c r="W65" s="1"/>
  <c r="N65"/>
  <c r="P65" s="1"/>
  <c r="Q65" s="1"/>
  <c r="T57"/>
  <c r="V57" s="1"/>
  <c r="W57" s="1"/>
  <c r="N57"/>
  <c r="P57" s="1"/>
  <c r="Q57" s="1"/>
  <c r="V12"/>
  <c r="W12" s="1"/>
  <c r="T64"/>
  <c r="V64" s="1"/>
  <c r="W64" s="1"/>
  <c r="N64"/>
  <c r="P64" s="1"/>
  <c r="Q64" s="1"/>
  <c r="T56"/>
  <c r="V56" s="1"/>
  <c r="W56" s="1"/>
  <c r="N56"/>
  <c r="P56" s="1"/>
  <c r="Q56" s="1"/>
  <c r="T20"/>
  <c r="BU12"/>
  <c r="BV12" s="1"/>
  <c r="N8"/>
  <c r="CR8"/>
  <c r="CS8" s="1"/>
  <c r="T59"/>
  <c r="V59" s="1"/>
  <c r="W59" s="1"/>
  <c r="N59"/>
  <c r="P59" s="1"/>
  <c r="Q59" s="1"/>
  <c r="T43"/>
  <c r="V43" s="1"/>
  <c r="W43" s="1"/>
  <c r="N43"/>
  <c r="P43" s="1"/>
  <c r="Q43" s="1"/>
  <c r="BU10"/>
  <c r="BV10" s="1"/>
  <c r="T34"/>
  <c r="V34" s="1"/>
  <c r="W34" s="1"/>
  <c r="N34"/>
  <c r="P34" s="1"/>
  <c r="Q34" s="1"/>
  <c r="BU11"/>
  <c r="BV11" s="1"/>
  <c r="V11"/>
  <c r="W11" s="1"/>
  <c r="T9"/>
  <c r="CA9"/>
  <c r="CB9" s="1"/>
  <c r="T8"/>
  <c r="CA8"/>
  <c r="CB8" s="1"/>
  <c r="T51"/>
  <c r="CA51"/>
  <c r="CB51" s="1"/>
  <c r="T31"/>
  <c r="CA31"/>
  <c r="CB31" s="1"/>
  <c r="T66"/>
  <c r="CA66"/>
  <c r="CB66" s="1"/>
  <c r="T58"/>
  <c r="CA58"/>
  <c r="CB58" s="1"/>
  <c r="T54"/>
  <c r="CA54"/>
  <c r="CB54" s="1"/>
  <c r="T50"/>
  <c r="CA50"/>
  <c r="CB50" s="1"/>
  <c r="T46"/>
  <c r="CA46"/>
  <c r="CB46" s="1"/>
  <c r="T42"/>
  <c r="CA42"/>
  <c r="CB42" s="1"/>
  <c r="T38"/>
  <c r="CA38"/>
  <c r="CB38" s="1"/>
  <c r="T30"/>
  <c r="CA30"/>
  <c r="CB30" s="1"/>
  <c r="T26"/>
  <c r="CA26"/>
  <c r="CB26" s="1"/>
  <c r="T22"/>
  <c r="CA22"/>
  <c r="CB22" s="1"/>
  <c r="T18"/>
  <c r="CA18"/>
  <c r="CB18" s="1"/>
  <c r="T14"/>
  <c r="CA14"/>
  <c r="CB14" s="1"/>
  <c r="T67"/>
  <c r="CA67"/>
  <c r="CB67" s="1"/>
  <c r="T55"/>
  <c r="CA55"/>
  <c r="CB55" s="1"/>
  <c r="T47"/>
  <c r="CA47"/>
  <c r="CB47" s="1"/>
  <c r="T39"/>
  <c r="CA39"/>
  <c r="CB39" s="1"/>
  <c r="T23"/>
  <c r="CA23"/>
  <c r="CB23" s="1"/>
  <c r="T15"/>
  <c r="CA15"/>
  <c r="CB15" s="1"/>
  <c r="T74"/>
  <c r="CA74"/>
  <c r="CB74" s="1"/>
  <c r="T70"/>
  <c r="CA70"/>
  <c r="CB70" s="1"/>
  <c r="T62"/>
  <c r="CA62"/>
  <c r="CB62" s="1"/>
  <c r="T73"/>
  <c r="CA73"/>
  <c r="CB73" s="1"/>
  <c r="T69"/>
  <c r="CA69"/>
  <c r="CB69" s="1"/>
  <c r="T61"/>
  <c r="CA61"/>
  <c r="CB61" s="1"/>
  <c r="T53"/>
  <c r="CA53"/>
  <c r="CB53" s="1"/>
  <c r="T49"/>
  <c r="CA49"/>
  <c r="CB49" s="1"/>
  <c r="T45"/>
  <c r="CA45"/>
  <c r="CB45" s="1"/>
  <c r="T41"/>
  <c r="CA41"/>
  <c r="CB41" s="1"/>
  <c r="T37"/>
  <c r="CA37"/>
  <c r="CB37" s="1"/>
  <c r="T33"/>
  <c r="CA33"/>
  <c r="CB33" s="1"/>
  <c r="T29"/>
  <c r="CA29"/>
  <c r="CB29" s="1"/>
  <c r="T25"/>
  <c r="CA25"/>
  <c r="CB25" s="1"/>
  <c r="T21"/>
  <c r="CA21"/>
  <c r="CB21" s="1"/>
  <c r="T17"/>
  <c r="CA17"/>
  <c r="CB17" s="1"/>
  <c r="T13"/>
  <c r="CA13"/>
  <c r="CB13" s="1"/>
  <c r="T71"/>
  <c r="CA71"/>
  <c r="CB71" s="1"/>
  <c r="T63"/>
  <c r="CA63"/>
  <c r="CB63" s="1"/>
  <c r="T35"/>
  <c r="CA35"/>
  <c r="CB35" s="1"/>
  <c r="T27"/>
  <c r="CA27"/>
  <c r="CB27" s="1"/>
  <c r="T19"/>
  <c r="CA19"/>
  <c r="CB19" s="1"/>
  <c r="T72"/>
  <c r="CA72"/>
  <c r="CB72" s="1"/>
  <c r="T68"/>
  <c r="CA68"/>
  <c r="CB68" s="1"/>
  <c r="T60"/>
  <c r="CA60"/>
  <c r="CB60" s="1"/>
  <c r="T52"/>
  <c r="CA52"/>
  <c r="CB52" s="1"/>
  <c r="T48"/>
  <c r="CA48"/>
  <c r="CB48" s="1"/>
  <c r="T44"/>
  <c r="CA44"/>
  <c r="CB44" s="1"/>
  <c r="T40"/>
  <c r="CA40"/>
  <c r="CB40" s="1"/>
  <c r="T36"/>
  <c r="CA36"/>
  <c r="CB36" s="1"/>
  <c r="T32"/>
  <c r="CA32"/>
  <c r="CB32" s="1"/>
  <c r="T28"/>
  <c r="CA28"/>
  <c r="CB28" s="1"/>
  <c r="T24"/>
  <c r="CA24"/>
  <c r="CB24" s="1"/>
  <c r="T16"/>
  <c r="CA16"/>
  <c r="CB16" s="1"/>
  <c r="AI78"/>
  <c r="AC78"/>
  <c r="CR68"/>
  <c r="CS68" s="1"/>
  <c r="CR48"/>
  <c r="CS48" s="1"/>
  <c r="CR36"/>
  <c r="CS36" s="1"/>
  <c r="CR28"/>
  <c r="CS28" s="1"/>
  <c r="CR16"/>
  <c r="CS16" s="1"/>
  <c r="CR74"/>
  <c r="CS74" s="1"/>
  <c r="CR66"/>
  <c r="CS66" s="1"/>
  <c r="CR62"/>
  <c r="CS62" s="1"/>
  <c r="CR58"/>
  <c r="CS58" s="1"/>
  <c r="CR54"/>
  <c r="CS54" s="1"/>
  <c r="CR50"/>
  <c r="CS50" s="1"/>
  <c r="CR46"/>
  <c r="CS46" s="1"/>
  <c r="CR42"/>
  <c r="CS42" s="1"/>
  <c r="CR38"/>
  <c r="CS38" s="1"/>
  <c r="CR30"/>
  <c r="CS30" s="1"/>
  <c r="CR26"/>
  <c r="CS26" s="1"/>
  <c r="CR22"/>
  <c r="CS22" s="1"/>
  <c r="CR18"/>
  <c r="CS18" s="1"/>
  <c r="CR14"/>
  <c r="CS14" s="1"/>
  <c r="CR52"/>
  <c r="CS52" s="1"/>
  <c r="CR40"/>
  <c r="CS40" s="1"/>
  <c r="CR70"/>
  <c r="CS70" s="1"/>
  <c r="CR73"/>
  <c r="CS73" s="1"/>
  <c r="CR69"/>
  <c r="CS69" s="1"/>
  <c r="CR61"/>
  <c r="CS61" s="1"/>
  <c r="CR53"/>
  <c r="CS53" s="1"/>
  <c r="CR49"/>
  <c r="CS49" s="1"/>
  <c r="CR45"/>
  <c r="CS45" s="1"/>
  <c r="CR41"/>
  <c r="CS41" s="1"/>
  <c r="CR37"/>
  <c r="CS37" s="1"/>
  <c r="CR33"/>
  <c r="CS33" s="1"/>
  <c r="CR29"/>
  <c r="CS29" s="1"/>
  <c r="CR25"/>
  <c r="CS25" s="1"/>
  <c r="CR21"/>
  <c r="CS21" s="1"/>
  <c r="CR17"/>
  <c r="CS17" s="1"/>
  <c r="CR13"/>
  <c r="CS13" s="1"/>
  <c r="CR9"/>
  <c r="CS9" s="1"/>
  <c r="CR72"/>
  <c r="CS72" s="1"/>
  <c r="CR60"/>
  <c r="CS60" s="1"/>
  <c r="CR44"/>
  <c r="CS44" s="1"/>
  <c r="CR32"/>
  <c r="CS32" s="1"/>
  <c r="CR24"/>
  <c r="CS24" s="1"/>
  <c r="CR71"/>
  <c r="CS71" s="1"/>
  <c r="CR67"/>
  <c r="CS67" s="1"/>
  <c r="CR63"/>
  <c r="CS63" s="1"/>
  <c r="CR55"/>
  <c r="CS55" s="1"/>
  <c r="CR51"/>
  <c r="CS51" s="1"/>
  <c r="CR47"/>
  <c r="CS47" s="1"/>
  <c r="CR39"/>
  <c r="CS39" s="1"/>
  <c r="CR35"/>
  <c r="CS35" s="1"/>
  <c r="CR31"/>
  <c r="CS31" s="1"/>
  <c r="CR27"/>
  <c r="CS27" s="1"/>
  <c r="CR23"/>
  <c r="CS23" s="1"/>
  <c r="CR19"/>
  <c r="CS19" s="1"/>
  <c r="CR15"/>
  <c r="CS15" s="1"/>
  <c r="BS8"/>
  <c r="BT8" s="1"/>
  <c r="BE8"/>
  <c r="BG8" s="1"/>
  <c r="BH8" s="1"/>
  <c r="BL68"/>
  <c r="BM68" s="1"/>
  <c r="BS68"/>
  <c r="BT68" s="1"/>
  <c r="BL60"/>
  <c r="BM60" s="1"/>
  <c r="BS60"/>
  <c r="BT60" s="1"/>
  <c r="BL56"/>
  <c r="BM56" s="1"/>
  <c r="BL48"/>
  <c r="BM48" s="1"/>
  <c r="BS48"/>
  <c r="BT48" s="1"/>
  <c r="BL40"/>
  <c r="BM40" s="1"/>
  <c r="BS40"/>
  <c r="BT40" s="1"/>
  <c r="BL32"/>
  <c r="BM32" s="1"/>
  <c r="BS32"/>
  <c r="BT32" s="1"/>
  <c r="BL24"/>
  <c r="BM24" s="1"/>
  <c r="BS24"/>
  <c r="BT24" s="1"/>
  <c r="BL20"/>
  <c r="BM20" s="1"/>
  <c r="BL71"/>
  <c r="BM71" s="1"/>
  <c r="BS71"/>
  <c r="BT71" s="1"/>
  <c r="BL67"/>
  <c r="BM67" s="1"/>
  <c r="BS67"/>
  <c r="BT67" s="1"/>
  <c r="BL63"/>
  <c r="BM63" s="1"/>
  <c r="BS63"/>
  <c r="BT63" s="1"/>
  <c r="BL59"/>
  <c r="BM59" s="1"/>
  <c r="BL55"/>
  <c r="BM55" s="1"/>
  <c r="BS55"/>
  <c r="BT55" s="1"/>
  <c r="BL51"/>
  <c r="BM51" s="1"/>
  <c r="BS51"/>
  <c r="BT51" s="1"/>
  <c r="BL47"/>
  <c r="BM47" s="1"/>
  <c r="BS47"/>
  <c r="BT47" s="1"/>
  <c r="BL43"/>
  <c r="BM43" s="1"/>
  <c r="BL39"/>
  <c r="BM39" s="1"/>
  <c r="BS39"/>
  <c r="BT39" s="1"/>
  <c r="BL35"/>
  <c r="BM35" s="1"/>
  <c r="BS35"/>
  <c r="BT35" s="1"/>
  <c r="BL31"/>
  <c r="BM31" s="1"/>
  <c r="BS31"/>
  <c r="BT31" s="1"/>
  <c r="BL27"/>
  <c r="BM27" s="1"/>
  <c r="BS27"/>
  <c r="BT27" s="1"/>
  <c r="BL23"/>
  <c r="BM23" s="1"/>
  <c r="BS23"/>
  <c r="BT23" s="1"/>
  <c r="BL19"/>
  <c r="BM19" s="1"/>
  <c r="BS19"/>
  <c r="BT19" s="1"/>
  <c r="BL15"/>
  <c r="BM15" s="1"/>
  <c r="BS15"/>
  <c r="BT15" s="1"/>
  <c r="BL70"/>
  <c r="BM70" s="1"/>
  <c r="BS70"/>
  <c r="BT70" s="1"/>
  <c r="BL62"/>
  <c r="BM62" s="1"/>
  <c r="BS62"/>
  <c r="BT62" s="1"/>
  <c r="BL54"/>
  <c r="BM54" s="1"/>
  <c r="BS54"/>
  <c r="BT54" s="1"/>
  <c r="BL42"/>
  <c r="BM42" s="1"/>
  <c r="BS42"/>
  <c r="BT42" s="1"/>
  <c r="BL30"/>
  <c r="BM30" s="1"/>
  <c r="BS30"/>
  <c r="BT30" s="1"/>
  <c r="BL14"/>
  <c r="BM14" s="1"/>
  <c r="BS14"/>
  <c r="BT14" s="1"/>
  <c r="BL74"/>
  <c r="BM74" s="1"/>
  <c r="BS74"/>
  <c r="BT74" s="1"/>
  <c r="BL66"/>
  <c r="BM66" s="1"/>
  <c r="BS66"/>
  <c r="BT66" s="1"/>
  <c r="BL58"/>
  <c r="BM58" s="1"/>
  <c r="BS58"/>
  <c r="BT58" s="1"/>
  <c r="BL50"/>
  <c r="BM50" s="1"/>
  <c r="BS50"/>
  <c r="BT50" s="1"/>
  <c r="BL46"/>
  <c r="BM46" s="1"/>
  <c r="BS46"/>
  <c r="BT46" s="1"/>
  <c r="BL38"/>
  <c r="BM38" s="1"/>
  <c r="BS38"/>
  <c r="BT38" s="1"/>
  <c r="BL34"/>
  <c r="BM34" s="1"/>
  <c r="BL26"/>
  <c r="BM26" s="1"/>
  <c r="BS26"/>
  <c r="BT26" s="1"/>
  <c r="BL22"/>
  <c r="BM22" s="1"/>
  <c r="BS22"/>
  <c r="BT22" s="1"/>
  <c r="BL18"/>
  <c r="BM18" s="1"/>
  <c r="BS18"/>
  <c r="BT18" s="1"/>
  <c r="BL73"/>
  <c r="BM73" s="1"/>
  <c r="BS73"/>
  <c r="BT73" s="1"/>
  <c r="BL69"/>
  <c r="BM69" s="1"/>
  <c r="BS69"/>
  <c r="BT69" s="1"/>
  <c r="BL65"/>
  <c r="BM65" s="1"/>
  <c r="BL61"/>
  <c r="BM61" s="1"/>
  <c r="BS61"/>
  <c r="BT61" s="1"/>
  <c r="BL57"/>
  <c r="BM57" s="1"/>
  <c r="BL53"/>
  <c r="BM53" s="1"/>
  <c r="BS53"/>
  <c r="BT53" s="1"/>
  <c r="BL49"/>
  <c r="BM49" s="1"/>
  <c r="BS49"/>
  <c r="BT49" s="1"/>
  <c r="BL45"/>
  <c r="BM45" s="1"/>
  <c r="BS45"/>
  <c r="BT45" s="1"/>
  <c r="BL41"/>
  <c r="BM41" s="1"/>
  <c r="BS41"/>
  <c r="BT41" s="1"/>
  <c r="BL37"/>
  <c r="BM37" s="1"/>
  <c r="BS37"/>
  <c r="BT37" s="1"/>
  <c r="BL33"/>
  <c r="BM33" s="1"/>
  <c r="BS33"/>
  <c r="BT33" s="1"/>
  <c r="BL29"/>
  <c r="BM29" s="1"/>
  <c r="BS29"/>
  <c r="BT29" s="1"/>
  <c r="BL25"/>
  <c r="BM25" s="1"/>
  <c r="BS25"/>
  <c r="BT25" s="1"/>
  <c r="BL21"/>
  <c r="BM21" s="1"/>
  <c r="BS21"/>
  <c r="BT21" s="1"/>
  <c r="BL17"/>
  <c r="BM17" s="1"/>
  <c r="BS17"/>
  <c r="BT17" s="1"/>
  <c r="BL13"/>
  <c r="BM13" s="1"/>
  <c r="BS13"/>
  <c r="BT13" s="1"/>
  <c r="BL9"/>
  <c r="BM9" s="1"/>
  <c r="BL72"/>
  <c r="BM72" s="1"/>
  <c r="BS72"/>
  <c r="BT72" s="1"/>
  <c r="BL64"/>
  <c r="BM64" s="1"/>
  <c r="BL52"/>
  <c r="BM52" s="1"/>
  <c r="BS52"/>
  <c r="BT52" s="1"/>
  <c r="BL44"/>
  <c r="BM44" s="1"/>
  <c r="BS44"/>
  <c r="BT44" s="1"/>
  <c r="BL36"/>
  <c r="BM36" s="1"/>
  <c r="BS36"/>
  <c r="BT36" s="1"/>
  <c r="BL28"/>
  <c r="BM28" s="1"/>
  <c r="BS28"/>
  <c r="BT28" s="1"/>
  <c r="BL16"/>
  <c r="BM16" s="1"/>
  <c r="BS16"/>
  <c r="BT16" s="1"/>
  <c r="BL8"/>
  <c r="BM8" s="1"/>
  <c r="AX8"/>
  <c r="AY8" s="1"/>
  <c r="AX74"/>
  <c r="AY74" s="1"/>
  <c r="AX42"/>
  <c r="AY42" s="1"/>
  <c r="AX66"/>
  <c r="AY66" s="1"/>
  <c r="AX34"/>
  <c r="AY34" s="1"/>
  <c r="AX58"/>
  <c r="AY58" s="1"/>
  <c r="AX26"/>
  <c r="AY26" s="1"/>
  <c r="AX50"/>
  <c r="AY50" s="1"/>
  <c r="AX18"/>
  <c r="AY18" s="1"/>
  <c r="AX72"/>
  <c r="AY72" s="1"/>
  <c r="AX64"/>
  <c r="AY64" s="1"/>
  <c r="AX56"/>
  <c r="AY56" s="1"/>
  <c r="AX48"/>
  <c r="AY48" s="1"/>
  <c r="AX40"/>
  <c r="AY40" s="1"/>
  <c r="AX32"/>
  <c r="AY32" s="1"/>
  <c r="AX24"/>
  <c r="AY24" s="1"/>
  <c r="AX16"/>
  <c r="AY16" s="1"/>
  <c r="AX70"/>
  <c r="AY70" s="1"/>
  <c r="AX62"/>
  <c r="AY62" s="1"/>
  <c r="AX54"/>
  <c r="AY54" s="1"/>
  <c r="AX46"/>
  <c r="AY46" s="1"/>
  <c r="AX38"/>
  <c r="AY38" s="1"/>
  <c r="AX30"/>
  <c r="AY30" s="1"/>
  <c r="AX22"/>
  <c r="AY22" s="1"/>
  <c r="AX14"/>
  <c r="AY14" s="1"/>
  <c r="AX68"/>
  <c r="AY68" s="1"/>
  <c r="AX60"/>
  <c r="AY60" s="1"/>
  <c r="AX52"/>
  <c r="AY52" s="1"/>
  <c r="AX44"/>
  <c r="AY44" s="1"/>
  <c r="AX36"/>
  <c r="AY36" s="1"/>
  <c r="AX28"/>
  <c r="AY28" s="1"/>
  <c r="AX20"/>
  <c r="AY20" s="1"/>
  <c r="AX73"/>
  <c r="AY73" s="1"/>
  <c r="AX69"/>
  <c r="AY69" s="1"/>
  <c r="AX65"/>
  <c r="AY65" s="1"/>
  <c r="AX61"/>
  <c r="AY61" s="1"/>
  <c r="AX57"/>
  <c r="AY57" s="1"/>
  <c r="AX53"/>
  <c r="AY53" s="1"/>
  <c r="AX49"/>
  <c r="AY49" s="1"/>
  <c r="AX45"/>
  <c r="AY45" s="1"/>
  <c r="AX41"/>
  <c r="AY41" s="1"/>
  <c r="AX37"/>
  <c r="AY37" s="1"/>
  <c r="AX33"/>
  <c r="AY33" s="1"/>
  <c r="AX29"/>
  <c r="AY29" s="1"/>
  <c r="AX25"/>
  <c r="AY25" s="1"/>
  <c r="AX21"/>
  <c r="AY21" s="1"/>
  <c r="AX17"/>
  <c r="AY17" s="1"/>
  <c r="AX13"/>
  <c r="AY13" s="1"/>
  <c r="AX9"/>
  <c r="AY9" s="1"/>
  <c r="BE73"/>
  <c r="BF73" s="1"/>
  <c r="BE69"/>
  <c r="BF69" s="1"/>
  <c r="BE65"/>
  <c r="BF65" s="1"/>
  <c r="BE61"/>
  <c r="BF61" s="1"/>
  <c r="BE57"/>
  <c r="BF57" s="1"/>
  <c r="BE53"/>
  <c r="BF53" s="1"/>
  <c r="BE49"/>
  <c r="BF49" s="1"/>
  <c r="BE45"/>
  <c r="BF45" s="1"/>
  <c r="BE41"/>
  <c r="BF41" s="1"/>
  <c r="BE37"/>
  <c r="BF37" s="1"/>
  <c r="BE33"/>
  <c r="BF33" s="1"/>
  <c r="BE29"/>
  <c r="BF29" s="1"/>
  <c r="BE25"/>
  <c r="BF25" s="1"/>
  <c r="BE21"/>
  <c r="BF21" s="1"/>
  <c r="BE17"/>
  <c r="BF17" s="1"/>
  <c r="BE13"/>
  <c r="BF13" s="1"/>
  <c r="BE72"/>
  <c r="BF72" s="1"/>
  <c r="BE68"/>
  <c r="BF68" s="1"/>
  <c r="BE64"/>
  <c r="BF64" s="1"/>
  <c r="BE60"/>
  <c r="BF60" s="1"/>
  <c r="BE56"/>
  <c r="BF56" s="1"/>
  <c r="BE52"/>
  <c r="BF52" s="1"/>
  <c r="BE48"/>
  <c r="BF48" s="1"/>
  <c r="BE44"/>
  <c r="BF44" s="1"/>
  <c r="BE40"/>
  <c r="BF40" s="1"/>
  <c r="BE36"/>
  <c r="BF36" s="1"/>
  <c r="BE32"/>
  <c r="BF32" s="1"/>
  <c r="BE28"/>
  <c r="BF28" s="1"/>
  <c r="BE24"/>
  <c r="BF24" s="1"/>
  <c r="BE20"/>
  <c r="BF20" s="1"/>
  <c r="BE16"/>
  <c r="BF16" s="1"/>
  <c r="BE12"/>
  <c r="BF12" s="1"/>
  <c r="AX71"/>
  <c r="AY71" s="1"/>
  <c r="AX67"/>
  <c r="AY67" s="1"/>
  <c r="AX63"/>
  <c r="AY63" s="1"/>
  <c r="AX59"/>
  <c r="AY59" s="1"/>
  <c r="AX55"/>
  <c r="AY55" s="1"/>
  <c r="AX51"/>
  <c r="AY51" s="1"/>
  <c r="AX47"/>
  <c r="AY47" s="1"/>
  <c r="AX43"/>
  <c r="AY43" s="1"/>
  <c r="AX39"/>
  <c r="AY39" s="1"/>
  <c r="AX35"/>
  <c r="AY35" s="1"/>
  <c r="AX31"/>
  <c r="AY31" s="1"/>
  <c r="AX27"/>
  <c r="AY27" s="1"/>
  <c r="AX23"/>
  <c r="AY23" s="1"/>
  <c r="AX19"/>
  <c r="AY19" s="1"/>
  <c r="AX15"/>
  <c r="AY15" s="1"/>
  <c r="BE9"/>
  <c r="BF9" s="1"/>
  <c r="BE71"/>
  <c r="BF71" s="1"/>
  <c r="BE67"/>
  <c r="BF67" s="1"/>
  <c r="BE63"/>
  <c r="BF63" s="1"/>
  <c r="BE59"/>
  <c r="BF59" s="1"/>
  <c r="BE55"/>
  <c r="BF55" s="1"/>
  <c r="BE51"/>
  <c r="BF51" s="1"/>
  <c r="BE47"/>
  <c r="BF47" s="1"/>
  <c r="BE43"/>
  <c r="BF43" s="1"/>
  <c r="BE39"/>
  <c r="BF39" s="1"/>
  <c r="BE35"/>
  <c r="BF35" s="1"/>
  <c r="BE31"/>
  <c r="BF31" s="1"/>
  <c r="BE27"/>
  <c r="BF27" s="1"/>
  <c r="BE23"/>
  <c r="BF23" s="1"/>
  <c r="BE19"/>
  <c r="BF19" s="1"/>
  <c r="BE15"/>
  <c r="BF15" s="1"/>
  <c r="BE11"/>
  <c r="BF11" s="1"/>
  <c r="BE74"/>
  <c r="BF74" s="1"/>
  <c r="BE70"/>
  <c r="BF70" s="1"/>
  <c r="BE66"/>
  <c r="BF66" s="1"/>
  <c r="BE62"/>
  <c r="BF62" s="1"/>
  <c r="BE58"/>
  <c r="BF58" s="1"/>
  <c r="BE54"/>
  <c r="BF54" s="1"/>
  <c r="BE50"/>
  <c r="BF50" s="1"/>
  <c r="BE46"/>
  <c r="BF46" s="1"/>
  <c r="BE42"/>
  <c r="BF42" s="1"/>
  <c r="BE38"/>
  <c r="BF38" s="1"/>
  <c r="BE34"/>
  <c r="BF34" s="1"/>
  <c r="BE30"/>
  <c r="BF30" s="1"/>
  <c r="BE26"/>
  <c r="BF26" s="1"/>
  <c r="BE22"/>
  <c r="BF22" s="1"/>
  <c r="BE18"/>
  <c r="BF18" s="1"/>
  <c r="BE14"/>
  <c r="BF14" s="1"/>
  <c r="BE10"/>
  <c r="BF10" s="1"/>
  <c r="CI16" l="1"/>
  <c r="CI33"/>
  <c r="CI21"/>
  <c r="CI58"/>
  <c r="CI74"/>
  <c r="CI66"/>
  <c r="DZ78"/>
  <c r="DZ79" s="1"/>
  <c r="CI25"/>
  <c r="CI17"/>
  <c r="AS75"/>
  <c r="CI29"/>
  <c r="CI38"/>
  <c r="CI70"/>
  <c r="DY9"/>
  <c r="DZ9" s="1"/>
  <c r="DY76"/>
  <c r="BG78"/>
  <c r="CI42"/>
  <c r="DY14"/>
  <c r="DZ14" s="1"/>
  <c r="CI22"/>
  <c r="CI61"/>
  <c r="CI30"/>
  <c r="AU75"/>
  <c r="AU77" s="1"/>
  <c r="U24"/>
  <c r="U32"/>
  <c r="U40"/>
  <c r="U48"/>
  <c r="U60"/>
  <c r="U72"/>
  <c r="U27"/>
  <c r="U63"/>
  <c r="U13"/>
  <c r="U21"/>
  <c r="U29"/>
  <c r="U37"/>
  <c r="U45"/>
  <c r="U53"/>
  <c r="U69"/>
  <c r="U62"/>
  <c r="U74"/>
  <c r="U23"/>
  <c r="U47"/>
  <c r="U67"/>
  <c r="U18"/>
  <c r="U26"/>
  <c r="U38"/>
  <c r="U46"/>
  <c r="U54"/>
  <c r="U66"/>
  <c r="U51"/>
  <c r="U9"/>
  <c r="O9"/>
  <c r="P15"/>
  <c r="Q15" s="1"/>
  <c r="P24"/>
  <c r="Q24" s="1"/>
  <c r="P32"/>
  <c r="Q32" s="1"/>
  <c r="P44"/>
  <c r="Q44" s="1"/>
  <c r="P14"/>
  <c r="Q14" s="1"/>
  <c r="P18"/>
  <c r="Q18" s="1"/>
  <c r="P23"/>
  <c r="Q23" s="1"/>
  <c r="P27"/>
  <c r="Q27" s="1"/>
  <c r="P31"/>
  <c r="Q31" s="1"/>
  <c r="P35"/>
  <c r="Q35" s="1"/>
  <c r="P39"/>
  <c r="Q39" s="1"/>
  <c r="P47"/>
  <c r="Q47" s="1"/>
  <c r="P51"/>
  <c r="Q51" s="1"/>
  <c r="CI69"/>
  <c r="CI35"/>
  <c r="CI51"/>
  <c r="CI9"/>
  <c r="CJ9"/>
  <c r="CK9" s="1"/>
  <c r="CI26"/>
  <c r="CJ26"/>
  <c r="CK26" s="1"/>
  <c r="CI54"/>
  <c r="CJ54"/>
  <c r="CK54" s="1"/>
  <c r="CI62"/>
  <c r="CJ62"/>
  <c r="CK62" s="1"/>
  <c r="CI14"/>
  <c r="CJ14"/>
  <c r="CK14" s="1"/>
  <c r="CI23"/>
  <c r="CJ23"/>
  <c r="CK23" s="1"/>
  <c r="CI31"/>
  <c r="CJ31"/>
  <c r="CK31" s="1"/>
  <c r="CI39"/>
  <c r="CJ39"/>
  <c r="CK39" s="1"/>
  <c r="CI67"/>
  <c r="CJ67"/>
  <c r="CK67" s="1"/>
  <c r="CK76"/>
  <c r="CJ8"/>
  <c r="CK8" s="1"/>
  <c r="CI72"/>
  <c r="CJ72"/>
  <c r="CK72" s="1"/>
  <c r="CI28"/>
  <c r="CJ28"/>
  <c r="CK28" s="1"/>
  <c r="CI36"/>
  <c r="CJ36"/>
  <c r="CK36" s="1"/>
  <c r="CI68"/>
  <c r="CJ68"/>
  <c r="CK68" s="1"/>
  <c r="CI47"/>
  <c r="CI71"/>
  <c r="CK78"/>
  <c r="CK79" s="1"/>
  <c r="CI41"/>
  <c r="CJ41"/>
  <c r="CK41" s="1"/>
  <c r="CI73"/>
  <c r="CJ73"/>
  <c r="CK73" s="1"/>
  <c r="CI19"/>
  <c r="CI60"/>
  <c r="U16"/>
  <c r="U28"/>
  <c r="U36"/>
  <c r="U44"/>
  <c r="U52"/>
  <c r="U68"/>
  <c r="U19"/>
  <c r="U35"/>
  <c r="U71"/>
  <c r="U17"/>
  <c r="U25"/>
  <c r="U33"/>
  <c r="U41"/>
  <c r="U49"/>
  <c r="U61"/>
  <c r="U73"/>
  <c r="U70"/>
  <c r="U15"/>
  <c r="U39"/>
  <c r="U55"/>
  <c r="U14"/>
  <c r="U22"/>
  <c r="U30"/>
  <c r="U42"/>
  <c r="U50"/>
  <c r="U58"/>
  <c r="U31"/>
  <c r="U8"/>
  <c r="P52"/>
  <c r="Q52" s="1"/>
  <c r="P60"/>
  <c r="Q60" s="1"/>
  <c r="P68"/>
  <c r="Q68" s="1"/>
  <c r="P74"/>
  <c r="Q74" s="1"/>
  <c r="P17"/>
  <c r="Q17" s="1"/>
  <c r="P26"/>
  <c r="Q26" s="1"/>
  <c r="P46"/>
  <c r="Q46" s="1"/>
  <c r="P54"/>
  <c r="Q54" s="1"/>
  <c r="P62"/>
  <c r="Q62" s="1"/>
  <c r="P70"/>
  <c r="Q70" s="1"/>
  <c r="P55"/>
  <c r="Q55" s="1"/>
  <c r="P63"/>
  <c r="Q63" s="1"/>
  <c r="P67"/>
  <c r="Q67" s="1"/>
  <c r="P71"/>
  <c r="Q71" s="1"/>
  <c r="P19"/>
  <c r="Q19" s="1"/>
  <c r="P28"/>
  <c r="Q28" s="1"/>
  <c r="P36"/>
  <c r="Q36" s="1"/>
  <c r="P40"/>
  <c r="Q40" s="1"/>
  <c r="P48"/>
  <c r="Q48" s="1"/>
  <c r="P72"/>
  <c r="Q72" s="1"/>
  <c r="CI24"/>
  <c r="CI44"/>
  <c r="CI13"/>
  <c r="CJ13"/>
  <c r="CK13" s="1"/>
  <c r="CI50"/>
  <c r="CJ50"/>
  <c r="CK50" s="1"/>
  <c r="O8"/>
  <c r="P16"/>
  <c r="Q16" s="1"/>
  <c r="P21"/>
  <c r="Q21" s="1"/>
  <c r="P25"/>
  <c r="Q25" s="1"/>
  <c r="P29"/>
  <c r="Q29" s="1"/>
  <c r="P33"/>
  <c r="Q33" s="1"/>
  <c r="P37"/>
  <c r="Q37" s="1"/>
  <c r="P41"/>
  <c r="Q41" s="1"/>
  <c r="P45"/>
  <c r="Q45" s="1"/>
  <c r="P49"/>
  <c r="Q49" s="1"/>
  <c r="P53"/>
  <c r="Q53" s="1"/>
  <c r="P61"/>
  <c r="Q61" s="1"/>
  <c r="P69"/>
  <c r="Q69" s="1"/>
  <c r="P73"/>
  <c r="Q73" s="1"/>
  <c r="P13"/>
  <c r="Q13" s="1"/>
  <c r="P22"/>
  <c r="Q22" s="1"/>
  <c r="P30"/>
  <c r="Q30" s="1"/>
  <c r="P38"/>
  <c r="Q38" s="1"/>
  <c r="P42"/>
  <c r="Q42" s="1"/>
  <c r="P50"/>
  <c r="Q50" s="1"/>
  <c r="P58"/>
  <c r="Q58" s="1"/>
  <c r="P66"/>
  <c r="Q66" s="1"/>
  <c r="CI18"/>
  <c r="CJ18"/>
  <c r="CK18" s="1"/>
  <c r="CI27"/>
  <c r="CJ27"/>
  <c r="CK27" s="1"/>
  <c r="CI63"/>
  <c r="CJ63"/>
  <c r="CK63" s="1"/>
  <c r="CI48"/>
  <c r="CJ48"/>
  <c r="CK48" s="1"/>
  <c r="CI45"/>
  <c r="CJ45"/>
  <c r="CK45" s="1"/>
  <c r="CI15"/>
  <c r="CJ15"/>
  <c r="CK15" s="1"/>
  <c r="CI40"/>
  <c r="CJ40"/>
  <c r="CK40" s="1"/>
  <c r="CI53"/>
  <c r="CJ53"/>
  <c r="CK53" s="1"/>
  <c r="CI37"/>
  <c r="CJ37"/>
  <c r="CK37" s="1"/>
  <c r="CI49"/>
  <c r="CJ49"/>
  <c r="CK49" s="1"/>
  <c r="CI32"/>
  <c r="DQ66"/>
  <c r="DQ18"/>
  <c r="DQ30"/>
  <c r="DQ38"/>
  <c r="DQ54"/>
  <c r="DQ70"/>
  <c r="DQ22"/>
  <c r="DQ42"/>
  <c r="DQ58"/>
  <c r="DQ74"/>
  <c r="DQ50"/>
  <c r="DQ26"/>
  <c r="DQ46"/>
  <c r="DQ62"/>
  <c r="DQ14"/>
  <c r="DI36"/>
  <c r="DI52"/>
  <c r="DI38"/>
  <c r="DI54"/>
  <c r="DI70"/>
  <c r="DI24"/>
  <c r="DI40"/>
  <c r="DI60"/>
  <c r="DI16"/>
  <c r="DI22"/>
  <c r="DI42"/>
  <c r="DI58"/>
  <c r="DI74"/>
  <c r="DI28"/>
  <c r="DI44"/>
  <c r="DI68"/>
  <c r="DI26"/>
  <c r="DI46"/>
  <c r="DI62"/>
  <c r="DI14"/>
  <c r="DI32"/>
  <c r="DI48"/>
  <c r="DI72"/>
  <c r="DI30"/>
  <c r="DI50"/>
  <c r="DI66"/>
  <c r="DI18"/>
  <c r="DA30"/>
  <c r="DA22"/>
  <c r="DA47"/>
  <c r="DA26"/>
  <c r="DA14"/>
  <c r="DA51"/>
  <c r="CS75"/>
  <c r="CB75"/>
  <c r="BT75"/>
  <c r="BM75"/>
  <c r="BF8"/>
  <c r="BF75" s="1"/>
  <c r="AY75"/>
  <c r="AA75"/>
  <c r="AG75"/>
  <c r="V20"/>
  <c r="W20" s="1"/>
  <c r="U20"/>
  <c r="U64"/>
  <c r="U65"/>
  <c r="U34"/>
  <c r="U56"/>
  <c r="U43"/>
  <c r="U59"/>
  <c r="U57"/>
  <c r="O29"/>
  <c r="O53"/>
  <c r="O73"/>
  <c r="O26"/>
  <c r="O41"/>
  <c r="O42"/>
  <c r="O58"/>
  <c r="O14"/>
  <c r="O27"/>
  <c r="O39"/>
  <c r="O51"/>
  <c r="O24"/>
  <c r="O40"/>
  <c r="O68"/>
  <c r="O65"/>
  <c r="O74"/>
  <c r="O43"/>
  <c r="O55"/>
  <c r="O63"/>
  <c r="O28"/>
  <c r="O44"/>
  <c r="O56"/>
  <c r="O72"/>
  <c r="O16"/>
  <c r="O57"/>
  <c r="O13"/>
  <c r="O30"/>
  <c r="O46"/>
  <c r="O62"/>
  <c r="O18"/>
  <c r="O31"/>
  <c r="O67"/>
  <c r="O15"/>
  <c r="O32"/>
  <c r="O48"/>
  <c r="O60"/>
  <c r="O21"/>
  <c r="O33"/>
  <c r="O45"/>
  <c r="O69"/>
  <c r="O17"/>
  <c r="O34"/>
  <c r="O50"/>
  <c r="O66"/>
  <c r="O23"/>
  <c r="O35"/>
  <c r="O47"/>
  <c r="O59"/>
  <c r="O71"/>
  <c r="O19"/>
  <c r="O36"/>
  <c r="O52"/>
  <c r="O64"/>
  <c r="O25"/>
  <c r="O37"/>
  <c r="O49"/>
  <c r="O61"/>
  <c r="O22"/>
  <c r="O38"/>
  <c r="O54"/>
  <c r="O70"/>
  <c r="DZ75"/>
  <c r="DZ77" s="1"/>
  <c r="CU76"/>
  <c r="CD76"/>
  <c r="DB76"/>
  <c r="BV76"/>
  <c r="BO76"/>
  <c r="DJ76"/>
  <c r="DR76"/>
  <c r="BH76"/>
  <c r="AC75"/>
  <c r="AC77" s="1"/>
  <c r="BA76"/>
  <c r="AI75"/>
  <c r="AI77" s="1"/>
  <c r="Q76"/>
  <c r="V8"/>
  <c r="W8" s="1"/>
  <c r="W76"/>
  <c r="Q78"/>
  <c r="W78"/>
  <c r="P9"/>
  <c r="Q9" s="1"/>
  <c r="DK78"/>
  <c r="DK79" s="1"/>
  <c r="DS78"/>
  <c r="DS79" s="1"/>
  <c r="BG34"/>
  <c r="BH34" s="1"/>
  <c r="BG66"/>
  <c r="BH66" s="1"/>
  <c r="BG31"/>
  <c r="BH31" s="1"/>
  <c r="BG63"/>
  <c r="BH63" s="1"/>
  <c r="AZ31"/>
  <c r="BA31" s="1"/>
  <c r="AZ63"/>
  <c r="BA63" s="1"/>
  <c r="BG32"/>
  <c r="BH32" s="1"/>
  <c r="BG64"/>
  <c r="BH64" s="1"/>
  <c r="BG33"/>
  <c r="BH33" s="1"/>
  <c r="BG65"/>
  <c r="BH65" s="1"/>
  <c r="AZ29"/>
  <c r="BA29" s="1"/>
  <c r="AZ61"/>
  <c r="BA61" s="1"/>
  <c r="AZ52"/>
  <c r="BA52" s="1"/>
  <c r="AZ54"/>
  <c r="BA54" s="1"/>
  <c r="AZ56"/>
  <c r="BA56" s="1"/>
  <c r="AZ66"/>
  <c r="BA66" s="1"/>
  <c r="BN21"/>
  <c r="BO21" s="1"/>
  <c r="BN37"/>
  <c r="BO37" s="1"/>
  <c r="BN53"/>
  <c r="BO53" s="1"/>
  <c r="BN65"/>
  <c r="BO65" s="1"/>
  <c r="BN22"/>
  <c r="BO22" s="1"/>
  <c r="BN55"/>
  <c r="BO55" s="1"/>
  <c r="BN20"/>
  <c r="BO20" s="1"/>
  <c r="CT23"/>
  <c r="CU23" s="1"/>
  <c r="CT39"/>
  <c r="CU39" s="1"/>
  <c r="CT63"/>
  <c r="CU63" s="1"/>
  <c r="CT24"/>
  <c r="CU24" s="1"/>
  <c r="CT13"/>
  <c r="CU13" s="1"/>
  <c r="CT45"/>
  <c r="CU45" s="1"/>
  <c r="CT69"/>
  <c r="CU69" s="1"/>
  <c r="CT52"/>
  <c r="CU52" s="1"/>
  <c r="CT26"/>
  <c r="CU26" s="1"/>
  <c r="CT46"/>
  <c r="CU46" s="1"/>
  <c r="CT28"/>
  <c r="CU28" s="1"/>
  <c r="BG22"/>
  <c r="BH22" s="1"/>
  <c r="BG54"/>
  <c r="BH54" s="1"/>
  <c r="BG19"/>
  <c r="BH19" s="1"/>
  <c r="BG51"/>
  <c r="BH51" s="1"/>
  <c r="AZ19"/>
  <c r="BA19" s="1"/>
  <c r="AZ35"/>
  <c r="BA35" s="1"/>
  <c r="AZ67"/>
  <c r="BA67" s="1"/>
  <c r="BG36"/>
  <c r="BH36" s="1"/>
  <c r="BG21"/>
  <c r="BH21" s="1"/>
  <c r="BG53"/>
  <c r="BH53" s="1"/>
  <c r="AZ17"/>
  <c r="BA17" s="1"/>
  <c r="AZ49"/>
  <c r="BA49" s="1"/>
  <c r="AZ28"/>
  <c r="BA28" s="1"/>
  <c r="AZ30"/>
  <c r="BA30" s="1"/>
  <c r="AZ32"/>
  <c r="BA32" s="1"/>
  <c r="AZ26"/>
  <c r="BA26" s="1"/>
  <c r="AZ42"/>
  <c r="BA42" s="1"/>
  <c r="BN57"/>
  <c r="BO57" s="1"/>
  <c r="BN38"/>
  <c r="BO38" s="1"/>
  <c r="BN66"/>
  <c r="BO66" s="1"/>
  <c r="BN62"/>
  <c r="BO62" s="1"/>
  <c r="BN23"/>
  <c r="BO23" s="1"/>
  <c r="BN67"/>
  <c r="BO67" s="1"/>
  <c r="CT72"/>
  <c r="CU72" s="1"/>
  <c r="CT21"/>
  <c r="CU21" s="1"/>
  <c r="BG10"/>
  <c r="BH10" s="1"/>
  <c r="BG42"/>
  <c r="BH42" s="1"/>
  <c r="BG14"/>
  <c r="BH14" s="1"/>
  <c r="BG30"/>
  <c r="BH30" s="1"/>
  <c r="BG46"/>
  <c r="BH46" s="1"/>
  <c r="BG62"/>
  <c r="BH62" s="1"/>
  <c r="BG11"/>
  <c r="BH11" s="1"/>
  <c r="BG27"/>
  <c r="BH27" s="1"/>
  <c r="BG43"/>
  <c r="BH43" s="1"/>
  <c r="BG59"/>
  <c r="BH59" s="1"/>
  <c r="BG9"/>
  <c r="BH9" s="1"/>
  <c r="AZ27"/>
  <c r="BA27" s="1"/>
  <c r="AZ43"/>
  <c r="BA43" s="1"/>
  <c r="AZ59"/>
  <c r="BA59" s="1"/>
  <c r="BG12"/>
  <c r="BH12" s="1"/>
  <c r="BG28"/>
  <c r="BH28" s="1"/>
  <c r="BG44"/>
  <c r="BH44" s="1"/>
  <c r="BG60"/>
  <c r="BH60" s="1"/>
  <c r="BG13"/>
  <c r="BH13" s="1"/>
  <c r="BG29"/>
  <c r="BH29" s="1"/>
  <c r="BG45"/>
  <c r="BH45" s="1"/>
  <c r="BG61"/>
  <c r="BH61" s="1"/>
  <c r="AZ9"/>
  <c r="BA9" s="1"/>
  <c r="AZ25"/>
  <c r="BA25" s="1"/>
  <c r="AZ41"/>
  <c r="BA41" s="1"/>
  <c r="AZ57"/>
  <c r="BA57" s="1"/>
  <c r="AZ73"/>
  <c r="BA73" s="1"/>
  <c r="AZ44"/>
  <c r="BA44" s="1"/>
  <c r="AZ14"/>
  <c r="BA14" s="1"/>
  <c r="AZ46"/>
  <c r="BA46" s="1"/>
  <c r="AZ16"/>
  <c r="BA16" s="1"/>
  <c r="AZ48"/>
  <c r="BA48" s="1"/>
  <c r="AZ18"/>
  <c r="BA18" s="1"/>
  <c r="AZ34"/>
  <c r="BA34" s="1"/>
  <c r="AZ8"/>
  <c r="BA8" s="1"/>
  <c r="BN64"/>
  <c r="BO64" s="1"/>
  <c r="BN61"/>
  <c r="BO61" s="1"/>
  <c r="BN34"/>
  <c r="BO34" s="1"/>
  <c r="BN46"/>
  <c r="BO46" s="1"/>
  <c r="BN58"/>
  <c r="BO58" s="1"/>
  <c r="BN74"/>
  <c r="BO74" s="1"/>
  <c r="BN30"/>
  <c r="BO30" s="1"/>
  <c r="BN54"/>
  <c r="BO54" s="1"/>
  <c r="BN70"/>
  <c r="BO70" s="1"/>
  <c r="BN19"/>
  <c r="BO19" s="1"/>
  <c r="BN27"/>
  <c r="BO27" s="1"/>
  <c r="BN35"/>
  <c r="BO35" s="1"/>
  <c r="BN63"/>
  <c r="BO63" s="1"/>
  <c r="BN71"/>
  <c r="BO71" s="1"/>
  <c r="BN60"/>
  <c r="BO60" s="1"/>
  <c r="CT47"/>
  <c r="CU47" s="1"/>
  <c r="CT55"/>
  <c r="CU55" s="1"/>
  <c r="CT25"/>
  <c r="CU25" s="1"/>
  <c r="CT33"/>
  <c r="CU33" s="1"/>
  <c r="CT61"/>
  <c r="CU61" s="1"/>
  <c r="CT42"/>
  <c r="CU42" s="1"/>
  <c r="CT16"/>
  <c r="CU16" s="1"/>
  <c r="CT68"/>
  <c r="CU68" s="1"/>
  <c r="CC23"/>
  <c r="CD23" s="1"/>
  <c r="CC47"/>
  <c r="CD47" s="1"/>
  <c r="CC67"/>
  <c r="CD67" s="1"/>
  <c r="P8"/>
  <c r="Q8" s="1"/>
  <c r="DR15"/>
  <c r="DS15" s="1"/>
  <c r="DR24"/>
  <c r="DS24" s="1"/>
  <c r="DB32"/>
  <c r="DC32" s="1"/>
  <c r="DR60"/>
  <c r="DS60" s="1"/>
  <c r="DB68"/>
  <c r="DC68" s="1"/>
  <c r="DB16"/>
  <c r="DC16" s="1"/>
  <c r="DB21"/>
  <c r="DC21" s="1"/>
  <c r="DB25"/>
  <c r="DC25" s="1"/>
  <c r="DB29"/>
  <c r="DC29" s="1"/>
  <c r="DB33"/>
  <c r="DC33" s="1"/>
  <c r="DR37"/>
  <c r="DS37" s="1"/>
  <c r="DB41"/>
  <c r="DC41" s="1"/>
  <c r="DR45"/>
  <c r="DS45" s="1"/>
  <c r="DR49"/>
  <c r="DS49" s="1"/>
  <c r="DR53"/>
  <c r="DS53" s="1"/>
  <c r="DJ61"/>
  <c r="DK61" s="1"/>
  <c r="DB69"/>
  <c r="DC69" s="1"/>
  <c r="DR73"/>
  <c r="DS73" s="1"/>
  <c r="DB9"/>
  <c r="DC9" s="1"/>
  <c r="DJ23"/>
  <c r="DK23" s="1"/>
  <c r="DR27"/>
  <c r="DS27" s="1"/>
  <c r="DR31"/>
  <c r="DS31" s="1"/>
  <c r="DJ35"/>
  <c r="DK35" s="1"/>
  <c r="DJ39"/>
  <c r="DK39" s="1"/>
  <c r="DJ47"/>
  <c r="DK47" s="1"/>
  <c r="DJ51"/>
  <c r="DK51" s="1"/>
  <c r="DJ55"/>
  <c r="DK55" s="1"/>
  <c r="DJ63"/>
  <c r="DK63" s="1"/>
  <c r="DB67"/>
  <c r="DC67" s="1"/>
  <c r="DB71"/>
  <c r="DC71" s="1"/>
  <c r="DB8"/>
  <c r="DC8" s="1"/>
  <c r="DC78"/>
  <c r="DC79" s="1"/>
  <c r="DJ19"/>
  <c r="DK19" s="1"/>
  <c r="DR28"/>
  <c r="DS28" s="1"/>
  <c r="CC16"/>
  <c r="CD16" s="1"/>
  <c r="CC28"/>
  <c r="CD28" s="1"/>
  <c r="CC36"/>
  <c r="CD36" s="1"/>
  <c r="CC44"/>
  <c r="CD44" s="1"/>
  <c r="CC52"/>
  <c r="CD52" s="1"/>
  <c r="CC68"/>
  <c r="CD68" s="1"/>
  <c r="CC19"/>
  <c r="CD19" s="1"/>
  <c r="CC35"/>
  <c r="CD35" s="1"/>
  <c r="CC71"/>
  <c r="CD71" s="1"/>
  <c r="CC17"/>
  <c r="CD17" s="1"/>
  <c r="CC25"/>
  <c r="CD25" s="1"/>
  <c r="CC33"/>
  <c r="CD33" s="1"/>
  <c r="CC41"/>
  <c r="CD41" s="1"/>
  <c r="CC49"/>
  <c r="CD49" s="1"/>
  <c r="CC61"/>
  <c r="CD61" s="1"/>
  <c r="CC73"/>
  <c r="CD73" s="1"/>
  <c r="CC70"/>
  <c r="CD70" s="1"/>
  <c r="CC14"/>
  <c r="CD14" s="1"/>
  <c r="CC22"/>
  <c r="CD22" s="1"/>
  <c r="CC30"/>
  <c r="CD30" s="1"/>
  <c r="CC42"/>
  <c r="CD42" s="1"/>
  <c r="CC50"/>
  <c r="CD50" s="1"/>
  <c r="CC58"/>
  <c r="CD58" s="1"/>
  <c r="CC51"/>
  <c r="CD51" s="1"/>
  <c r="CC8"/>
  <c r="CD8" s="1"/>
  <c r="DB15"/>
  <c r="DC15" s="1"/>
  <c r="DB24"/>
  <c r="DC24" s="1"/>
  <c r="DR44"/>
  <c r="DS44" s="1"/>
  <c r="DJ21"/>
  <c r="DK21" s="1"/>
  <c r="DJ25"/>
  <c r="DK25" s="1"/>
  <c r="DJ29"/>
  <c r="DK29" s="1"/>
  <c r="DJ33"/>
  <c r="DK33" s="1"/>
  <c r="DJ37"/>
  <c r="DK37" s="1"/>
  <c r="DR41"/>
  <c r="DS41" s="1"/>
  <c r="DB45"/>
  <c r="DC45" s="1"/>
  <c r="DB49"/>
  <c r="DC49" s="1"/>
  <c r="DJ53"/>
  <c r="DK53" s="1"/>
  <c r="DR61"/>
  <c r="DS61" s="1"/>
  <c r="DJ69"/>
  <c r="DK69" s="1"/>
  <c r="DB73"/>
  <c r="DC73" s="1"/>
  <c r="DJ13"/>
  <c r="DK13" s="1"/>
  <c r="DB38"/>
  <c r="DC38" s="1"/>
  <c r="DB50"/>
  <c r="DC50" s="1"/>
  <c r="DB58"/>
  <c r="DC58" s="1"/>
  <c r="DR17"/>
  <c r="DS17" s="1"/>
  <c r="DB18"/>
  <c r="DC18" s="1"/>
  <c r="DR23"/>
  <c r="DS23" s="1"/>
  <c r="DJ27"/>
  <c r="DK27" s="1"/>
  <c r="DB31"/>
  <c r="DC31" s="1"/>
  <c r="DR35"/>
  <c r="DS35" s="1"/>
  <c r="DR39"/>
  <c r="DS39" s="1"/>
  <c r="DB19"/>
  <c r="DC19" s="1"/>
  <c r="DB28"/>
  <c r="DC28" s="1"/>
  <c r="DR36"/>
  <c r="DS36" s="1"/>
  <c r="DR40"/>
  <c r="DS40" s="1"/>
  <c r="DR48"/>
  <c r="DS48" s="1"/>
  <c r="DR72"/>
  <c r="DS72" s="1"/>
  <c r="CC15"/>
  <c r="CD15" s="1"/>
  <c r="CC39"/>
  <c r="CD39" s="1"/>
  <c r="CC55"/>
  <c r="CD55" s="1"/>
  <c r="DJ15"/>
  <c r="DK15" s="1"/>
  <c r="DR32"/>
  <c r="DS32" s="1"/>
  <c r="DB44"/>
  <c r="DC44" s="1"/>
  <c r="DR16"/>
  <c r="DS16" s="1"/>
  <c r="DR21"/>
  <c r="DS21" s="1"/>
  <c r="DR25"/>
  <c r="DS25" s="1"/>
  <c r="DR29"/>
  <c r="DS29" s="1"/>
  <c r="DR33"/>
  <c r="DS33" s="1"/>
  <c r="DB37"/>
  <c r="DC37" s="1"/>
  <c r="DJ41"/>
  <c r="DK41" s="1"/>
  <c r="DJ45"/>
  <c r="DK45" s="1"/>
  <c r="DJ49"/>
  <c r="DK49" s="1"/>
  <c r="DB53"/>
  <c r="DC53" s="1"/>
  <c r="DB61"/>
  <c r="DC61" s="1"/>
  <c r="DR69"/>
  <c r="DS69" s="1"/>
  <c r="DJ73"/>
  <c r="DK73" s="1"/>
  <c r="DR13"/>
  <c r="DS13" s="1"/>
  <c r="DB42"/>
  <c r="DC42" s="1"/>
  <c r="DB66"/>
  <c r="DC66" s="1"/>
  <c r="DJ9"/>
  <c r="DK9" s="1"/>
  <c r="DJ17"/>
  <c r="DK17" s="1"/>
  <c r="DB46"/>
  <c r="DC46" s="1"/>
  <c r="DB70"/>
  <c r="DC70" s="1"/>
  <c r="DB23"/>
  <c r="DC23" s="1"/>
  <c r="DB27"/>
  <c r="DC27" s="1"/>
  <c r="DJ31"/>
  <c r="DK31" s="1"/>
  <c r="DB35"/>
  <c r="DC35" s="1"/>
  <c r="DB39"/>
  <c r="DC39" s="1"/>
  <c r="DR47"/>
  <c r="DS47" s="1"/>
  <c r="DR51"/>
  <c r="DS51" s="1"/>
  <c r="DR63"/>
  <c r="DS63" s="1"/>
  <c r="DJ67"/>
  <c r="DK67" s="1"/>
  <c r="DJ71"/>
  <c r="DK71" s="1"/>
  <c r="DJ8"/>
  <c r="DK8" s="1"/>
  <c r="DR19"/>
  <c r="DS19" s="1"/>
  <c r="DB36"/>
  <c r="DC36" s="1"/>
  <c r="DB40"/>
  <c r="DC40" s="1"/>
  <c r="DB48"/>
  <c r="DC48" s="1"/>
  <c r="DB72"/>
  <c r="DC72" s="1"/>
  <c r="BG18"/>
  <c r="BH18" s="1"/>
  <c r="BG50"/>
  <c r="BH50" s="1"/>
  <c r="BG15"/>
  <c r="BH15" s="1"/>
  <c r="BG47"/>
  <c r="BH47" s="1"/>
  <c r="AZ15"/>
  <c r="BA15" s="1"/>
  <c r="AZ47"/>
  <c r="BA47" s="1"/>
  <c r="BG16"/>
  <c r="BH16" s="1"/>
  <c r="BG48"/>
  <c r="BH48" s="1"/>
  <c r="BG17"/>
  <c r="BH17" s="1"/>
  <c r="BG49"/>
  <c r="BH49" s="1"/>
  <c r="AZ13"/>
  <c r="BA13" s="1"/>
  <c r="AZ45"/>
  <c r="BA45" s="1"/>
  <c r="AZ20"/>
  <c r="BA20" s="1"/>
  <c r="AZ22"/>
  <c r="BA22" s="1"/>
  <c r="AZ24"/>
  <c r="BA24" s="1"/>
  <c r="AZ50"/>
  <c r="BA50" s="1"/>
  <c r="BN8"/>
  <c r="BO8" s="1"/>
  <c r="BN28"/>
  <c r="BO28" s="1"/>
  <c r="BN44"/>
  <c r="BO44" s="1"/>
  <c r="BN13"/>
  <c r="BO13" s="1"/>
  <c r="BN29"/>
  <c r="BO29" s="1"/>
  <c r="BN45"/>
  <c r="BO45" s="1"/>
  <c r="BN73"/>
  <c r="BO73" s="1"/>
  <c r="BN47"/>
  <c r="BO47" s="1"/>
  <c r="BN32"/>
  <c r="BO32" s="1"/>
  <c r="BN48"/>
  <c r="BO48" s="1"/>
  <c r="CT15"/>
  <c r="CU15" s="1"/>
  <c r="CT31"/>
  <c r="CU31" s="1"/>
  <c r="CT71"/>
  <c r="CU71" s="1"/>
  <c r="CT44"/>
  <c r="CU44" s="1"/>
  <c r="CT37"/>
  <c r="CU37" s="1"/>
  <c r="CT53"/>
  <c r="CU53" s="1"/>
  <c r="CT70"/>
  <c r="CU70" s="1"/>
  <c r="CT18"/>
  <c r="CU18" s="1"/>
  <c r="CT54"/>
  <c r="CU54" s="1"/>
  <c r="CT74"/>
  <c r="CU74" s="1"/>
  <c r="CT48"/>
  <c r="CU48" s="1"/>
  <c r="BG38"/>
  <c r="BH38" s="1"/>
  <c r="BG70"/>
  <c r="BH70" s="1"/>
  <c r="BG35"/>
  <c r="BH35" s="1"/>
  <c r="BG67"/>
  <c r="BH67" s="1"/>
  <c r="AZ51"/>
  <c r="BA51" s="1"/>
  <c r="BG20"/>
  <c r="BH20" s="1"/>
  <c r="BG52"/>
  <c r="BH52" s="1"/>
  <c r="BG68"/>
  <c r="BH68" s="1"/>
  <c r="BG37"/>
  <c r="BH37" s="1"/>
  <c r="BG69"/>
  <c r="BH69" s="1"/>
  <c r="AZ33"/>
  <c r="BA33" s="1"/>
  <c r="AZ65"/>
  <c r="BA65" s="1"/>
  <c r="AZ60"/>
  <c r="BA60" s="1"/>
  <c r="AZ62"/>
  <c r="BA62" s="1"/>
  <c r="AZ64"/>
  <c r="BA64" s="1"/>
  <c r="BN72"/>
  <c r="BO72" s="1"/>
  <c r="BN50"/>
  <c r="BO50" s="1"/>
  <c r="BN14"/>
  <c r="BO14" s="1"/>
  <c r="BN42"/>
  <c r="BO42" s="1"/>
  <c r="BN15"/>
  <c r="BO15" s="1"/>
  <c r="BN31"/>
  <c r="BO31" s="1"/>
  <c r="BN39"/>
  <c r="BO39" s="1"/>
  <c r="BN59"/>
  <c r="BO59" s="1"/>
  <c r="BN56"/>
  <c r="BO56" s="1"/>
  <c r="BN68"/>
  <c r="BO68" s="1"/>
  <c r="CT51"/>
  <c r="CU51" s="1"/>
  <c r="CT29"/>
  <c r="CU29" s="1"/>
  <c r="CT38"/>
  <c r="CU38" s="1"/>
  <c r="CT62"/>
  <c r="CU62" s="1"/>
  <c r="BG26"/>
  <c r="BH26" s="1"/>
  <c r="BG58"/>
  <c r="BH58" s="1"/>
  <c r="BG74"/>
  <c r="BH74" s="1"/>
  <c r="BG23"/>
  <c r="BH23" s="1"/>
  <c r="BG39"/>
  <c r="BH39" s="1"/>
  <c r="BG55"/>
  <c r="BH55" s="1"/>
  <c r="BG71"/>
  <c r="BH71" s="1"/>
  <c r="AZ23"/>
  <c r="BA23" s="1"/>
  <c r="AZ39"/>
  <c r="BA39" s="1"/>
  <c r="AZ55"/>
  <c r="BA55" s="1"/>
  <c r="AZ71"/>
  <c r="BA71" s="1"/>
  <c r="BG24"/>
  <c r="BH24" s="1"/>
  <c r="BG40"/>
  <c r="BH40" s="1"/>
  <c r="BG56"/>
  <c r="BH56" s="1"/>
  <c r="BG72"/>
  <c r="BH72" s="1"/>
  <c r="BG25"/>
  <c r="BH25" s="1"/>
  <c r="BG41"/>
  <c r="BH41" s="1"/>
  <c r="BG57"/>
  <c r="BH57" s="1"/>
  <c r="BG73"/>
  <c r="BH73" s="1"/>
  <c r="AZ21"/>
  <c r="BA21" s="1"/>
  <c r="AZ37"/>
  <c r="BA37" s="1"/>
  <c r="AZ53"/>
  <c r="BA53" s="1"/>
  <c r="AZ69"/>
  <c r="BA69" s="1"/>
  <c r="AZ36"/>
  <c r="BA36" s="1"/>
  <c r="AZ68"/>
  <c r="BA68" s="1"/>
  <c r="AZ38"/>
  <c r="BA38" s="1"/>
  <c r="AZ70"/>
  <c r="BA70" s="1"/>
  <c r="AZ40"/>
  <c r="BA40" s="1"/>
  <c r="AZ72"/>
  <c r="BA72" s="1"/>
  <c r="AZ58"/>
  <c r="BA58" s="1"/>
  <c r="AZ74"/>
  <c r="BA74" s="1"/>
  <c r="BN16"/>
  <c r="BO16" s="1"/>
  <c r="BN36"/>
  <c r="BO36" s="1"/>
  <c r="BN52"/>
  <c r="BO52" s="1"/>
  <c r="BN9"/>
  <c r="BO9" s="1"/>
  <c r="BN17"/>
  <c r="BO17" s="1"/>
  <c r="BN25"/>
  <c r="BO25" s="1"/>
  <c r="BN33"/>
  <c r="BO33" s="1"/>
  <c r="BN41"/>
  <c r="BO41" s="1"/>
  <c r="BN49"/>
  <c r="BO49" s="1"/>
  <c r="BN69"/>
  <c r="BO69" s="1"/>
  <c r="BN18"/>
  <c r="BO18" s="1"/>
  <c r="BN26"/>
  <c r="BO26" s="1"/>
  <c r="BN43"/>
  <c r="BO43" s="1"/>
  <c r="BN51"/>
  <c r="BO51" s="1"/>
  <c r="BN24"/>
  <c r="BO24" s="1"/>
  <c r="BN40"/>
  <c r="BO40" s="1"/>
  <c r="CT19"/>
  <c r="CU19" s="1"/>
  <c r="CT27"/>
  <c r="CU27" s="1"/>
  <c r="CT35"/>
  <c r="CU35" s="1"/>
  <c r="CT67"/>
  <c r="CU67" s="1"/>
  <c r="CT32"/>
  <c r="CU32" s="1"/>
  <c r="CT60"/>
  <c r="CU60" s="1"/>
  <c r="CT9"/>
  <c r="CU9" s="1"/>
  <c r="CT17"/>
  <c r="CU17" s="1"/>
  <c r="CT41"/>
  <c r="CU41" s="1"/>
  <c r="CT49"/>
  <c r="CU49" s="1"/>
  <c r="CT73"/>
  <c r="CU73" s="1"/>
  <c r="CT40"/>
  <c r="CU40" s="1"/>
  <c r="CT14"/>
  <c r="CU14" s="1"/>
  <c r="CT22"/>
  <c r="CU22" s="1"/>
  <c r="CT30"/>
  <c r="CU30" s="1"/>
  <c r="CT50"/>
  <c r="CU50" s="1"/>
  <c r="CT58"/>
  <c r="CU58" s="1"/>
  <c r="CT66"/>
  <c r="CU66" s="1"/>
  <c r="CT36"/>
  <c r="CU36" s="1"/>
  <c r="CC24"/>
  <c r="CD24" s="1"/>
  <c r="CC32"/>
  <c r="CD32" s="1"/>
  <c r="CC40"/>
  <c r="CD40" s="1"/>
  <c r="CC48"/>
  <c r="CD48" s="1"/>
  <c r="CC60"/>
  <c r="CD60" s="1"/>
  <c r="CC72"/>
  <c r="CD72" s="1"/>
  <c r="CC27"/>
  <c r="CD27" s="1"/>
  <c r="CC63"/>
  <c r="CD63" s="1"/>
  <c r="CC13"/>
  <c r="CD13" s="1"/>
  <c r="CC21"/>
  <c r="CD21" s="1"/>
  <c r="CC29"/>
  <c r="CD29" s="1"/>
  <c r="CC37"/>
  <c r="CD37" s="1"/>
  <c r="CC45"/>
  <c r="CD45" s="1"/>
  <c r="CC53"/>
  <c r="CD53" s="1"/>
  <c r="CC69"/>
  <c r="CD69" s="1"/>
  <c r="CC62"/>
  <c r="CD62" s="1"/>
  <c r="CC74"/>
  <c r="CD74" s="1"/>
  <c r="CC18"/>
  <c r="CD18" s="1"/>
  <c r="CC26"/>
  <c r="CD26" s="1"/>
  <c r="CC38"/>
  <c r="CD38" s="1"/>
  <c r="CC46"/>
  <c r="CD46" s="1"/>
  <c r="CC54"/>
  <c r="CD54" s="1"/>
  <c r="CC66"/>
  <c r="CD66" s="1"/>
  <c r="CC31"/>
  <c r="CD31" s="1"/>
  <c r="CC9"/>
  <c r="CD9" s="1"/>
  <c r="CT8"/>
  <c r="CU8" s="1"/>
  <c r="DB60"/>
  <c r="DC60" s="1"/>
  <c r="DR68"/>
  <c r="DS68" s="1"/>
  <c r="DB74"/>
  <c r="DC74" s="1"/>
  <c r="DB13"/>
  <c r="DC13" s="1"/>
  <c r="DR9"/>
  <c r="DS9" s="1"/>
  <c r="DB17"/>
  <c r="DC17" s="1"/>
  <c r="DB54"/>
  <c r="DC54" s="1"/>
  <c r="DB62"/>
  <c r="DC62" s="1"/>
  <c r="DB63"/>
  <c r="DC63" s="1"/>
  <c r="DR67"/>
  <c r="DS67" s="1"/>
  <c r="DR71"/>
  <c r="DS71" s="1"/>
  <c r="DR8"/>
  <c r="DS8" s="1"/>
  <c r="BV78"/>
  <c r="BV79" s="1"/>
  <c r="BU16"/>
  <c r="BV16" s="1"/>
  <c r="BU36"/>
  <c r="BV36" s="1"/>
  <c r="BU52"/>
  <c r="BV52" s="1"/>
  <c r="BU38"/>
  <c r="BV38" s="1"/>
  <c r="BU50"/>
  <c r="BV50" s="1"/>
  <c r="BU66"/>
  <c r="BV66" s="1"/>
  <c r="BU14"/>
  <c r="BV14" s="1"/>
  <c r="BU42"/>
  <c r="BV42" s="1"/>
  <c r="BU62"/>
  <c r="BV62" s="1"/>
  <c r="BU15"/>
  <c r="BV15" s="1"/>
  <c r="BU23"/>
  <c r="BV23" s="1"/>
  <c r="BU31"/>
  <c r="BV31" s="1"/>
  <c r="BU39"/>
  <c r="BV39" s="1"/>
  <c r="BU67"/>
  <c r="BV67" s="1"/>
  <c r="BU68"/>
  <c r="BV68" s="1"/>
  <c r="V23"/>
  <c r="W23" s="1"/>
  <c r="V47"/>
  <c r="W47" s="1"/>
  <c r="V67"/>
  <c r="W67" s="1"/>
  <c r="V38"/>
  <c r="W38" s="1"/>
  <c r="V46"/>
  <c r="W46" s="1"/>
  <c r="V54"/>
  <c r="W54" s="1"/>
  <c r="V66"/>
  <c r="W66" s="1"/>
  <c r="V31"/>
  <c r="W31" s="1"/>
  <c r="BU9"/>
  <c r="BV9" s="1"/>
  <c r="BU17"/>
  <c r="BV17" s="1"/>
  <c r="BU25"/>
  <c r="BV25" s="1"/>
  <c r="BU33"/>
  <c r="BV33" s="1"/>
  <c r="BU41"/>
  <c r="BV41" s="1"/>
  <c r="BU49"/>
  <c r="BV49" s="1"/>
  <c r="BU69"/>
  <c r="BV69" s="1"/>
  <c r="BU18"/>
  <c r="BV18" s="1"/>
  <c r="BU26"/>
  <c r="BV26" s="1"/>
  <c r="BU51"/>
  <c r="BV51" s="1"/>
  <c r="BU24"/>
  <c r="BV24" s="1"/>
  <c r="BU40"/>
  <c r="BV40" s="1"/>
  <c r="V16"/>
  <c r="W16" s="1"/>
  <c r="V28"/>
  <c r="W28" s="1"/>
  <c r="V36"/>
  <c r="W36" s="1"/>
  <c r="V44"/>
  <c r="W44" s="1"/>
  <c r="V52"/>
  <c r="W52" s="1"/>
  <c r="V68"/>
  <c r="W68" s="1"/>
  <c r="V19"/>
  <c r="W19" s="1"/>
  <c r="V35"/>
  <c r="W35" s="1"/>
  <c r="V71"/>
  <c r="W71" s="1"/>
  <c r="V17"/>
  <c r="W17" s="1"/>
  <c r="V25"/>
  <c r="W25" s="1"/>
  <c r="V33"/>
  <c r="W33" s="1"/>
  <c r="V41"/>
  <c r="W41" s="1"/>
  <c r="V49"/>
  <c r="W49" s="1"/>
  <c r="V61"/>
  <c r="W61" s="1"/>
  <c r="V73"/>
  <c r="W73" s="1"/>
  <c r="V70"/>
  <c r="W70" s="1"/>
  <c r="V14"/>
  <c r="W14" s="1"/>
  <c r="V22"/>
  <c r="W22" s="1"/>
  <c r="V30"/>
  <c r="W30" s="1"/>
  <c r="BU28"/>
  <c r="BV28" s="1"/>
  <c r="BU44"/>
  <c r="BV44" s="1"/>
  <c r="BU61"/>
  <c r="BV61" s="1"/>
  <c r="BU46"/>
  <c r="BV46" s="1"/>
  <c r="BU58"/>
  <c r="BV58" s="1"/>
  <c r="BU74"/>
  <c r="BV74" s="1"/>
  <c r="BU30"/>
  <c r="BV30" s="1"/>
  <c r="BU54"/>
  <c r="BV54" s="1"/>
  <c r="BU70"/>
  <c r="BV70" s="1"/>
  <c r="BU19"/>
  <c r="BV19" s="1"/>
  <c r="BU27"/>
  <c r="BV27" s="1"/>
  <c r="BU35"/>
  <c r="BV35" s="1"/>
  <c r="BU63"/>
  <c r="BV63" s="1"/>
  <c r="BU71"/>
  <c r="BV71" s="1"/>
  <c r="BU60"/>
  <c r="BV60" s="1"/>
  <c r="V15"/>
  <c r="W15" s="1"/>
  <c r="V39"/>
  <c r="W39" s="1"/>
  <c r="V55"/>
  <c r="W55" s="1"/>
  <c r="V42"/>
  <c r="W42" s="1"/>
  <c r="V50"/>
  <c r="W50" s="1"/>
  <c r="V58"/>
  <c r="W58" s="1"/>
  <c r="V51"/>
  <c r="W51" s="1"/>
  <c r="V9"/>
  <c r="W9" s="1"/>
  <c r="BU72"/>
  <c r="BV72" s="1"/>
  <c r="BU13"/>
  <c r="BV13" s="1"/>
  <c r="BU21"/>
  <c r="BV21" s="1"/>
  <c r="BU29"/>
  <c r="BV29" s="1"/>
  <c r="BU37"/>
  <c r="BV37" s="1"/>
  <c r="BU45"/>
  <c r="BV45" s="1"/>
  <c r="BU53"/>
  <c r="BV53" s="1"/>
  <c r="BU73"/>
  <c r="BV73" s="1"/>
  <c r="BU22"/>
  <c r="BV22" s="1"/>
  <c r="BU47"/>
  <c r="BV47" s="1"/>
  <c r="BU55"/>
  <c r="BV55" s="1"/>
  <c r="BU32"/>
  <c r="BV32" s="1"/>
  <c r="BU48"/>
  <c r="BV48" s="1"/>
  <c r="BU8"/>
  <c r="BV8" s="1"/>
  <c r="V24"/>
  <c r="W24" s="1"/>
  <c r="V32"/>
  <c r="W32" s="1"/>
  <c r="V40"/>
  <c r="W40" s="1"/>
  <c r="V48"/>
  <c r="W48" s="1"/>
  <c r="V60"/>
  <c r="W60" s="1"/>
  <c r="V72"/>
  <c r="W72" s="1"/>
  <c r="V27"/>
  <c r="W27" s="1"/>
  <c r="V63"/>
  <c r="W63" s="1"/>
  <c r="V13"/>
  <c r="W13" s="1"/>
  <c r="V21"/>
  <c r="W21" s="1"/>
  <c r="V29"/>
  <c r="W29" s="1"/>
  <c r="V37"/>
  <c r="W37" s="1"/>
  <c r="V45"/>
  <c r="W45" s="1"/>
  <c r="V53"/>
  <c r="W53" s="1"/>
  <c r="V69"/>
  <c r="W69" s="1"/>
  <c r="V62"/>
  <c r="W62" s="1"/>
  <c r="V74"/>
  <c r="W74" s="1"/>
  <c r="V18"/>
  <c r="W18" s="1"/>
  <c r="V26"/>
  <c r="W26" s="1"/>
  <c r="CD78"/>
  <c r="CD79" s="1"/>
  <c r="CU78"/>
  <c r="CU79" s="1"/>
  <c r="BO78"/>
  <c r="BO79" s="1"/>
  <c r="BA78"/>
  <c r="BA79" s="1"/>
  <c r="BG79"/>
  <c r="CI75" l="1"/>
  <c r="CK75"/>
  <c r="CK77" s="1"/>
  <c r="DQ75"/>
  <c r="AO8"/>
  <c r="AO75" s="1"/>
  <c r="AO76"/>
  <c r="DI75"/>
  <c r="DA75"/>
  <c r="U75"/>
  <c r="O75"/>
  <c r="BV75"/>
  <c r="BV77" s="1"/>
  <c r="CD75"/>
  <c r="CD77" s="1"/>
  <c r="DC75"/>
  <c r="DC77" s="1"/>
  <c r="DS75"/>
  <c r="DS77" s="1"/>
  <c r="DK75"/>
  <c r="DK77" s="1"/>
  <c r="CU75"/>
  <c r="CU77" s="1"/>
  <c r="BO75"/>
  <c r="BO77" s="1"/>
  <c r="BH75"/>
  <c r="BG77" s="1"/>
  <c r="BA75"/>
  <c r="BA77" s="1"/>
  <c r="W75"/>
  <c r="W77" s="1"/>
  <c r="Q75"/>
  <c r="Q77" s="1"/>
  <c r="AO77" l="1"/>
  <c r="AM75"/>
</calcChain>
</file>

<file path=xl/sharedStrings.xml><?xml version="1.0" encoding="utf-8"?>
<sst xmlns="http://schemas.openxmlformats.org/spreadsheetml/2006/main" count="734" uniqueCount="123">
  <si>
    <t>Manufacturer</t>
  </si>
  <si>
    <t>AIRBUS</t>
  </si>
  <si>
    <t>Type</t>
  </si>
  <si>
    <t>A300-</t>
  </si>
  <si>
    <t>A310-</t>
  </si>
  <si>
    <t>A319-</t>
  </si>
  <si>
    <t>A320-</t>
  </si>
  <si>
    <t>A321-</t>
  </si>
  <si>
    <t>A330-</t>
  </si>
  <si>
    <t>A340-</t>
  </si>
  <si>
    <t>Model</t>
  </si>
  <si>
    <t>600R</t>
  </si>
  <si>
    <t>Static thrust (kN)</t>
  </si>
  <si>
    <t>BOEING</t>
  </si>
  <si>
    <t>707-</t>
  </si>
  <si>
    <t>717-</t>
  </si>
  <si>
    <t>727-</t>
  </si>
  <si>
    <t>737-</t>
  </si>
  <si>
    <t>320C</t>
  </si>
  <si>
    <t>200Adv</t>
  </si>
  <si>
    <t>747-</t>
  </si>
  <si>
    <t>757-</t>
  </si>
  <si>
    <t>767-</t>
  </si>
  <si>
    <t>200ER</t>
  </si>
  <si>
    <t>300ER</t>
  </si>
  <si>
    <t>777-</t>
  </si>
  <si>
    <t>200IGW</t>
  </si>
  <si>
    <t>DOUG.</t>
  </si>
  <si>
    <t>McDON.</t>
  </si>
  <si>
    <t>/DOUG.</t>
  </si>
  <si>
    <t>DC8-63</t>
  </si>
  <si>
    <t>DC8-73</t>
  </si>
  <si>
    <t>DC 9-10</t>
  </si>
  <si>
    <t>DC 9-30</t>
  </si>
  <si>
    <t>DC 9-40</t>
  </si>
  <si>
    <t>DC 9-50</t>
  </si>
  <si>
    <t>MD-81</t>
  </si>
  <si>
    <t>MD-82</t>
  </si>
  <si>
    <t>MD-83</t>
  </si>
  <si>
    <t>MD-87</t>
  </si>
  <si>
    <t>LOCKHD</t>
  </si>
  <si>
    <t>MD-90-30</t>
  </si>
  <si>
    <t>DC10-10</t>
  </si>
  <si>
    <t>DC10-30</t>
  </si>
  <si>
    <t>MD-11</t>
  </si>
  <si>
    <t>MD-12LR</t>
  </si>
  <si>
    <t>MD-12HC</t>
  </si>
  <si>
    <t>ILYUSHIN</t>
  </si>
  <si>
    <t>TUPOLEV</t>
  </si>
  <si>
    <t>Tu-204</t>
  </si>
  <si>
    <t>Il-62M/MK</t>
  </si>
  <si>
    <t>Il-96-300</t>
  </si>
  <si>
    <t>Il-96M</t>
  </si>
  <si>
    <t>Tu-134</t>
  </si>
  <si>
    <t>Tu-154M</t>
  </si>
  <si>
    <t>Tu-334</t>
  </si>
  <si>
    <t>BAe</t>
  </si>
  <si>
    <t>CADAIR</t>
  </si>
  <si>
    <t>EMBRAER</t>
  </si>
  <si>
    <t>FOKKER</t>
  </si>
  <si>
    <t>Reg. Jet</t>
  </si>
  <si>
    <t>RJ70</t>
  </si>
  <si>
    <t>RJ85</t>
  </si>
  <si>
    <t>RJ100</t>
  </si>
  <si>
    <t>RJ115</t>
  </si>
  <si>
    <t>100ER</t>
  </si>
  <si>
    <t>EMB-145</t>
  </si>
  <si>
    <t>F70</t>
  </si>
  <si>
    <t>F100</t>
  </si>
  <si>
    <t>m_OE/m_MTO</t>
  </si>
  <si>
    <t>No. of engines</t>
  </si>
  <si>
    <t>y</t>
  </si>
  <si>
    <t>T/W</t>
  </si>
  <si>
    <t>k</t>
  </si>
  <si>
    <t>u</t>
  </si>
  <si>
    <t>v</t>
  </si>
  <si>
    <t>Max. take-off mass [kg]</t>
  </si>
  <si>
    <t>Operational empty mass [kg]</t>
  </si>
  <si>
    <t>design range [nm]</t>
  </si>
  <si>
    <t>-</t>
  </si>
  <si>
    <t>w</t>
  </si>
  <si>
    <t>z</t>
  </si>
  <si>
    <t>max payload [kg]</t>
  </si>
  <si>
    <t>max. cruise [kt]</t>
  </si>
  <si>
    <t>m</t>
  </si>
  <si>
    <t>W/S</t>
  </si>
  <si>
    <t>A380-</t>
  </si>
  <si>
    <t>L1011</t>
  </si>
  <si>
    <t>Ermittlung einer Gleichung zur Berechnung des Betriebsleermassenanteils</t>
  </si>
  <si>
    <t>ŷ_i - Werte</t>
  </si>
  <si>
    <t>|yi - ŷi|</t>
  </si>
  <si>
    <r>
      <rPr>
        <b/>
        <i/>
        <sz val="10"/>
        <color theme="1"/>
        <rFont val="Times New Roman"/>
        <family val="1"/>
      </rPr>
      <t>m_OE/m_MTO</t>
    </r>
    <r>
      <rPr>
        <b/>
        <sz val="10"/>
        <color theme="1"/>
        <rFont val="Times New Roman"/>
        <family val="1"/>
      </rPr>
      <t xml:space="preserve"> y_i - Werte</t>
    </r>
  </si>
  <si>
    <t>|yi - ŷi| / yi [%]</t>
  </si>
  <si>
    <t>SUMME:</t>
  </si>
  <si>
    <t>n:</t>
  </si>
  <si>
    <t>Bestimmtheitsmaß:</t>
  </si>
  <si>
    <t xml:space="preserve">adj. Bestimmtheitsmaß: </t>
  </si>
  <si>
    <t>Fehler F:</t>
  </si>
  <si>
    <t>Fehler</t>
  </si>
  <si>
    <t>R²</t>
  </si>
  <si>
    <t>Gl.</t>
  </si>
  <si>
    <t>(yi - ŷi)²</t>
  </si>
  <si>
    <t>k1</t>
  </si>
  <si>
    <t>k2</t>
  </si>
  <si>
    <t>k3</t>
  </si>
  <si>
    <t>k4</t>
  </si>
  <si>
    <t>k5</t>
  </si>
  <si>
    <t>k6</t>
  </si>
  <si>
    <t>Wing loading  W/S</t>
  </si>
  <si>
    <t>Copyright © 2018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</si>
  <si>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</si>
  <si>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</si>
  <si>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</si>
  <si>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</si>
  <si>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</si>
  <si>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</si>
  <si>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</si>
  <si>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</si>
  <si>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</si>
  <si>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Publication:</t>
  </si>
  <si>
    <t>Jan Lehnert</t>
  </si>
  <si>
    <t>https://doi.org/10.7910/DVN/IF5W4L</t>
  </si>
  <si>
    <t>http://nbn-resolving.org/urn:nbn:de:gbv:18302-aero2018-05-24.014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</si>
</sst>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E+00"/>
    <numFmt numFmtId="166" formatCode="0.0000"/>
    <numFmt numFmtId="167" formatCode="#,##0.0000\ _€"/>
    <numFmt numFmtId="169" formatCode="0.00000"/>
  </numFmts>
  <fonts count="14"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2" fontId="4" fillId="0" borderId="0" xfId="0" applyNumberFormat="1" applyFont="1"/>
    <xf numFmtId="2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2" fontId="4" fillId="0" borderId="4" xfId="0" applyNumberFormat="1" applyFont="1" applyBorder="1"/>
    <xf numFmtId="2" fontId="2" fillId="0" borderId="4" xfId="0" applyNumberFormat="1" applyFont="1" applyBorder="1" applyAlignment="1">
      <alignment horizontal="right"/>
    </xf>
    <xf numFmtId="2" fontId="4" fillId="3" borderId="9" xfId="0" applyNumberFormat="1" applyFont="1" applyFill="1" applyBorder="1" applyAlignment="1">
      <alignment wrapText="1"/>
    </xf>
    <xf numFmtId="2" fontId="4" fillId="3" borderId="8" xfId="0" applyNumberFormat="1" applyFont="1" applyFill="1" applyBorder="1" applyAlignment="1">
      <alignment wrapText="1"/>
    </xf>
    <xf numFmtId="2" fontId="4" fillId="0" borderId="0" xfId="0" applyNumberFormat="1" applyFont="1" applyFill="1" applyBorder="1"/>
    <xf numFmtId="2" fontId="4" fillId="0" borderId="0" xfId="0" applyNumberFormat="1" applyFont="1" applyFill="1"/>
    <xf numFmtId="166" fontId="2" fillId="2" borderId="0" xfId="0" applyNumberFormat="1" applyFont="1" applyFill="1" applyBorder="1" applyAlignment="1">
      <alignment horizontal="right"/>
    </xf>
    <xf numFmtId="166" fontId="2" fillId="2" borderId="4" xfId="0" applyNumberFormat="1" applyFont="1" applyFill="1" applyBorder="1" applyAlignment="1">
      <alignment horizontal="right"/>
    </xf>
    <xf numFmtId="166" fontId="4" fillId="0" borderId="0" xfId="0" applyNumberFormat="1" applyFont="1" applyBorder="1"/>
    <xf numFmtId="166" fontId="4" fillId="0" borderId="0" xfId="0" applyNumberFormat="1" applyFont="1" applyFill="1" applyBorder="1"/>
    <xf numFmtId="166" fontId="2" fillId="0" borderId="0" xfId="0" applyNumberFormat="1" applyFont="1" applyBorder="1" applyAlignment="1">
      <alignment horizontal="right"/>
    </xf>
    <xf numFmtId="11" fontId="4" fillId="0" borderId="0" xfId="0" applyNumberFormat="1" applyFont="1" applyBorder="1"/>
    <xf numFmtId="2" fontId="2" fillId="2" borderId="0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1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2" fontId="2" fillId="5" borderId="0" xfId="1" applyNumberFormat="1" applyFont="1" applyFill="1" applyBorder="1" applyAlignment="1">
      <alignment horizontal="right"/>
    </xf>
    <xf numFmtId="2" fontId="2" fillId="5" borderId="12" xfId="0" applyNumberFormat="1" applyFont="1" applyFill="1" applyBorder="1" applyAlignment="1">
      <alignment horizontal="right"/>
    </xf>
    <xf numFmtId="2" fontId="4" fillId="5" borderId="4" xfId="0" applyNumberFormat="1" applyFont="1" applyFill="1" applyBorder="1"/>
    <xf numFmtId="2" fontId="2" fillId="5" borderId="4" xfId="0" applyNumberFormat="1" applyFont="1" applyFill="1" applyBorder="1" applyAlignment="1">
      <alignment horizontal="right"/>
    </xf>
    <xf numFmtId="2" fontId="4" fillId="5" borderId="0" xfId="0" applyNumberFormat="1" applyFont="1" applyFill="1" applyBorder="1"/>
    <xf numFmtId="11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 vertical="center"/>
    </xf>
    <xf numFmtId="2" fontId="2" fillId="5" borderId="12" xfId="1" applyNumberFormat="1" applyFont="1" applyFill="1" applyBorder="1" applyAlignment="1">
      <alignment horizontal="right"/>
    </xf>
    <xf numFmtId="2" fontId="5" fillId="5" borderId="0" xfId="1" applyNumberFormat="1" applyFont="1" applyFill="1" applyBorder="1"/>
    <xf numFmtId="2" fontId="2" fillId="5" borderId="4" xfId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wrapText="1"/>
    </xf>
    <xf numFmtId="2" fontId="6" fillId="3" borderId="5" xfId="0" applyNumberFormat="1" applyFont="1" applyFill="1" applyBorder="1" applyAlignment="1"/>
    <xf numFmtId="2" fontId="6" fillId="3" borderId="8" xfId="0" applyNumberFormat="1" applyFont="1" applyFill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1" fillId="6" borderId="1" xfId="1" applyFont="1" applyFill="1" applyBorder="1" applyAlignment="1">
      <alignment horizontal="right"/>
    </xf>
    <xf numFmtId="0" fontId="1" fillId="6" borderId="3" xfId="1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 horizontal="right"/>
    </xf>
    <xf numFmtId="1" fontId="2" fillId="6" borderId="0" xfId="1" applyNumberFormat="1" applyFont="1" applyFill="1" applyBorder="1" applyAlignment="1">
      <alignment horizontal="right"/>
    </xf>
    <xf numFmtId="1" fontId="2" fillId="6" borderId="12" xfId="0" applyNumberFormat="1" applyFont="1" applyFill="1" applyBorder="1" applyAlignment="1">
      <alignment horizontal="right"/>
    </xf>
    <xf numFmtId="1" fontId="2" fillId="6" borderId="12" xfId="1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2" fontId="2" fillId="6" borderId="0" xfId="0" applyNumberFormat="1" applyFont="1" applyFill="1" applyBorder="1" applyAlignment="1">
      <alignment horizontal="right"/>
    </xf>
    <xf numFmtId="2" fontId="2" fillId="6" borderId="4" xfId="1" applyNumberFormat="1" applyFont="1" applyFill="1" applyBorder="1" applyAlignment="1">
      <alignment horizontal="right"/>
    </xf>
    <xf numFmtId="1" fontId="5" fillId="6" borderId="0" xfId="1" applyNumberFormat="1" applyFont="1" applyFill="1" applyBorder="1"/>
    <xf numFmtId="10" fontId="4" fillId="0" borderId="0" xfId="0" applyNumberFormat="1" applyFont="1" applyBorder="1"/>
    <xf numFmtId="11" fontId="4" fillId="0" borderId="0" xfId="0" applyNumberFormat="1" applyFont="1" applyFill="1" applyBorder="1"/>
    <xf numFmtId="11" fontId="6" fillId="0" borderId="0" xfId="0" applyNumberFormat="1" applyFont="1" applyFill="1" applyBorder="1"/>
    <xf numFmtId="10" fontId="6" fillId="0" borderId="0" xfId="0" applyNumberFormat="1" applyFont="1" applyBorder="1"/>
    <xf numFmtId="2" fontId="6" fillId="0" borderId="0" xfId="0" applyNumberFormat="1" applyFont="1" applyBorder="1"/>
    <xf numFmtId="11" fontId="6" fillId="0" borderId="12" xfId="0" applyNumberFormat="1" applyFont="1" applyFill="1" applyBorder="1"/>
    <xf numFmtId="10" fontId="6" fillId="0" borderId="12" xfId="0" applyNumberFormat="1" applyFont="1" applyBorder="1"/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0" fontId="4" fillId="0" borderId="6" xfId="0" applyNumberFormat="1" applyFont="1" applyBorder="1"/>
    <xf numFmtId="166" fontId="2" fillId="0" borderId="6" xfId="0" applyNumberFormat="1" applyFont="1" applyBorder="1" applyAlignment="1">
      <alignment horizontal="right"/>
    </xf>
    <xf numFmtId="2" fontId="6" fillId="3" borderId="10" xfId="0" applyNumberFormat="1" applyFont="1" applyFill="1" applyBorder="1" applyAlignment="1"/>
    <xf numFmtId="167" fontId="4" fillId="0" borderId="0" xfId="0" applyNumberFormat="1" applyFont="1" applyFill="1" applyBorder="1"/>
    <xf numFmtId="2" fontId="4" fillId="0" borderId="14" xfId="0" applyNumberFormat="1" applyFont="1" applyBorder="1"/>
    <xf numFmtId="2" fontId="6" fillId="0" borderId="15" xfId="0" applyNumberFormat="1" applyFont="1" applyBorder="1"/>
    <xf numFmtId="10" fontId="6" fillId="0" borderId="16" xfId="0" applyNumberFormat="1" applyFont="1" applyBorder="1"/>
    <xf numFmtId="2" fontId="6" fillId="0" borderId="17" xfId="0" applyNumberFormat="1" applyFont="1" applyBorder="1"/>
    <xf numFmtId="2" fontId="4" fillId="0" borderId="18" xfId="0" applyNumberFormat="1" applyFont="1" applyBorder="1"/>
    <xf numFmtId="164" fontId="6" fillId="0" borderId="19" xfId="0" applyNumberFormat="1" applyFont="1" applyFill="1" applyBorder="1"/>
    <xf numFmtId="2" fontId="4" fillId="0" borderId="14" xfId="0" applyNumberFormat="1" applyFont="1" applyFill="1" applyBorder="1"/>
    <xf numFmtId="2" fontId="4" fillId="0" borderId="18" xfId="0" applyNumberFormat="1" applyFont="1" applyFill="1" applyBorder="1"/>
    <xf numFmtId="2" fontId="6" fillId="0" borderId="14" xfId="0" applyNumberFormat="1" applyFont="1" applyFill="1" applyBorder="1"/>
    <xf numFmtId="2" fontId="6" fillId="0" borderId="18" xfId="0" applyNumberFormat="1" applyFont="1" applyFill="1" applyBorder="1"/>
    <xf numFmtId="2" fontId="6" fillId="0" borderId="0" xfId="0" applyNumberFormat="1" applyFont="1" applyFill="1" applyBorder="1"/>
    <xf numFmtId="2" fontId="6" fillId="0" borderId="20" xfId="0" applyNumberFormat="1" applyFont="1" applyBorder="1"/>
    <xf numFmtId="2" fontId="6" fillId="0" borderId="21" xfId="0" applyNumberFormat="1" applyFont="1" applyFill="1" applyBorder="1"/>
    <xf numFmtId="2" fontId="6" fillId="0" borderId="17" xfId="0" applyNumberFormat="1" applyFont="1" applyFill="1" applyBorder="1"/>
    <xf numFmtId="2" fontId="6" fillId="0" borderId="19" xfId="0" applyNumberFormat="1" applyFont="1" applyFill="1" applyBorder="1"/>
    <xf numFmtId="164" fontId="6" fillId="0" borderId="21" xfId="0" applyNumberFormat="1" applyFont="1" applyFill="1" applyBorder="1"/>
    <xf numFmtId="166" fontId="6" fillId="0" borderId="21" xfId="0" applyNumberFormat="1" applyFont="1" applyFill="1" applyBorder="1"/>
    <xf numFmtId="2" fontId="6" fillId="0" borderId="14" xfId="0" applyNumberFormat="1" applyFont="1" applyBorder="1"/>
    <xf numFmtId="2" fontId="6" fillId="0" borderId="18" xfId="0" applyNumberFormat="1" applyFont="1" applyBorder="1"/>
    <xf numFmtId="164" fontId="1" fillId="0" borderId="19" xfId="0" applyNumberFormat="1" applyFont="1" applyFill="1" applyBorder="1" applyAlignment="1">
      <alignment horizontal="right"/>
    </xf>
    <xf numFmtId="2" fontId="4" fillId="0" borderId="13" xfId="0" applyNumberFormat="1" applyFont="1" applyBorder="1"/>
    <xf numFmtId="0" fontId="2" fillId="0" borderId="13" xfId="1" applyFont="1" applyFill="1" applyBorder="1" applyAlignment="1">
      <alignment horizontal="right"/>
    </xf>
    <xf numFmtId="2" fontId="6" fillId="0" borderId="3" xfId="0" applyNumberFormat="1" applyFont="1" applyBorder="1" applyAlignment="1"/>
    <xf numFmtId="2" fontId="6" fillId="0" borderId="0" xfId="0" applyNumberFormat="1" applyFont="1" applyBorder="1" applyAlignment="1"/>
    <xf numFmtId="2" fontId="6" fillId="0" borderId="5" xfId="0" applyNumberFormat="1" applyFont="1" applyBorder="1" applyAlignment="1"/>
    <xf numFmtId="2" fontId="6" fillId="0" borderId="6" xfId="0" applyNumberFormat="1" applyFont="1" applyBorder="1" applyAlignment="1"/>
    <xf numFmtId="2" fontId="6" fillId="0" borderId="22" xfId="0" applyNumberFormat="1" applyFont="1" applyBorder="1" applyAlignment="1"/>
    <xf numFmtId="2" fontId="6" fillId="0" borderId="12" xfId="0" applyNumberFormat="1" applyFont="1" applyBorder="1" applyAlignment="1"/>
    <xf numFmtId="2" fontId="6" fillId="0" borderId="23" xfId="0" applyNumberFormat="1" applyFont="1" applyBorder="1" applyAlignment="1"/>
    <xf numFmtId="2" fontId="6" fillId="0" borderId="4" xfId="0" applyNumberFormat="1" applyFont="1" applyBorder="1" applyAlignment="1"/>
    <xf numFmtId="2" fontId="6" fillId="0" borderId="7" xfId="0" applyNumberFormat="1" applyFont="1" applyBorder="1" applyAlignment="1"/>
    <xf numFmtId="2" fontId="4" fillId="0" borderId="0" xfId="0" applyNumberFormat="1" applyFont="1" applyAlignment="1"/>
    <xf numFmtId="2" fontId="4" fillId="0" borderId="6" xfId="0" applyNumberFormat="1" applyFont="1" applyBorder="1" applyAlignment="1"/>
    <xf numFmtId="10" fontId="4" fillId="0" borderId="13" xfId="0" applyNumberFormat="1" applyFont="1" applyFill="1" applyBorder="1"/>
    <xf numFmtId="164" fontId="4" fillId="0" borderId="13" xfId="0" applyNumberFormat="1" applyFont="1" applyBorder="1"/>
    <xf numFmtId="10" fontId="4" fillId="0" borderId="13" xfId="0" applyNumberFormat="1" applyFont="1" applyBorder="1"/>
    <xf numFmtId="2" fontId="2" fillId="0" borderId="13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2" fillId="4" borderId="10" xfId="0" applyNumberFormat="1" applyFont="1" applyFill="1" applyBorder="1" applyAlignment="1">
      <alignment horizontal="right" wrapText="1"/>
    </xf>
    <xf numFmtId="2" fontId="2" fillId="4" borderId="8" xfId="1" applyNumberFormat="1" applyFont="1" applyFill="1" applyBorder="1" applyAlignment="1">
      <alignment horizontal="right" wrapText="1"/>
    </xf>
    <xf numFmtId="2" fontId="2" fillId="4" borderId="8" xfId="0" applyNumberFormat="1" applyFont="1" applyFill="1" applyBorder="1" applyAlignment="1">
      <alignment horizontal="right" wrapText="1"/>
    </xf>
    <xf numFmtId="2" fontId="4" fillId="4" borderId="8" xfId="0" applyNumberFormat="1" applyFont="1" applyFill="1" applyBorder="1" applyAlignment="1">
      <alignment horizontal="right" wrapText="1"/>
    </xf>
    <xf numFmtId="2" fontId="2" fillId="4" borderId="9" xfId="0" applyNumberFormat="1" applyFont="1" applyFill="1" applyBorder="1" applyAlignment="1">
      <alignment horizontal="right" wrapText="1"/>
    </xf>
    <xf numFmtId="2" fontId="2" fillId="4" borderId="6" xfId="0" applyNumberFormat="1" applyFont="1" applyFill="1" applyBorder="1" applyAlignment="1">
      <alignment horizontal="right" wrapText="1"/>
    </xf>
    <xf numFmtId="2" fontId="2" fillId="4" borderId="6" xfId="1" applyNumberFormat="1" applyFont="1" applyFill="1" applyBorder="1" applyAlignment="1">
      <alignment horizontal="right" wrapText="1"/>
    </xf>
    <xf numFmtId="2" fontId="2" fillId="4" borderId="7" xfId="0" applyNumberFormat="1" applyFont="1" applyFill="1" applyBorder="1" applyAlignment="1">
      <alignment horizontal="right" wrapText="1"/>
    </xf>
    <xf numFmtId="2" fontId="6" fillId="3" borderId="8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right" wrapText="1"/>
    </xf>
    <xf numFmtId="2" fontId="1" fillId="3" borderId="8" xfId="1" applyNumberFormat="1" applyFont="1" applyFill="1" applyBorder="1" applyAlignment="1">
      <alignment horizontal="right" wrapText="1"/>
    </xf>
    <xf numFmtId="2" fontId="1" fillId="3" borderId="8" xfId="0" applyNumberFormat="1" applyFont="1" applyFill="1" applyBorder="1" applyAlignment="1">
      <alignment horizontal="right" wrapText="1"/>
    </xf>
    <xf numFmtId="2" fontId="6" fillId="3" borderId="8" xfId="0" applyNumberFormat="1" applyFont="1" applyFill="1" applyBorder="1" applyAlignment="1">
      <alignment horizontal="right" wrapText="1"/>
    </xf>
    <xf numFmtId="2" fontId="1" fillId="3" borderId="6" xfId="0" applyNumberFormat="1" applyFont="1" applyFill="1" applyBorder="1" applyAlignment="1">
      <alignment horizontal="right" wrapText="1"/>
    </xf>
    <xf numFmtId="2" fontId="1" fillId="3" borderId="9" xfId="1" applyNumberFormat="1" applyFont="1" applyFill="1" applyBorder="1" applyAlignment="1">
      <alignment horizontal="right" wrapText="1"/>
    </xf>
    <xf numFmtId="165" fontId="2" fillId="2" borderId="4" xfId="0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1" fontId="2" fillId="6" borderId="6" xfId="0" applyNumberFormat="1" applyFont="1" applyFill="1" applyBorder="1" applyAlignment="1">
      <alignment horizontal="right"/>
    </xf>
    <xf numFmtId="1" fontId="2" fillId="6" borderId="6" xfId="1" applyNumberFormat="1" applyFont="1" applyFill="1" applyBorder="1" applyAlignment="1">
      <alignment horizontal="right"/>
    </xf>
    <xf numFmtId="1" fontId="4" fillId="6" borderId="6" xfId="0" applyNumberFormat="1" applyFont="1" applyFill="1" applyBorder="1"/>
    <xf numFmtId="2" fontId="2" fillId="6" borderId="6" xfId="0" applyNumberFormat="1" applyFont="1" applyFill="1" applyBorder="1" applyAlignment="1">
      <alignment horizontal="right"/>
    </xf>
    <xf numFmtId="2" fontId="2" fillId="6" borderId="7" xfId="1" applyNumberFormat="1" applyFont="1" applyFill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1" fontId="4" fillId="0" borderId="9" xfId="0" applyNumberFormat="1" applyFont="1" applyBorder="1"/>
    <xf numFmtId="2" fontId="4" fillId="0" borderId="0" xfId="0" applyNumberFormat="1" applyFont="1" applyBorder="1" applyAlignment="1"/>
    <xf numFmtId="2" fontId="6" fillId="3" borderId="6" xfId="0" applyNumberFormat="1" applyFont="1" applyFill="1" applyBorder="1" applyAlignment="1"/>
    <xf numFmtId="2" fontId="1" fillId="3" borderId="9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/>
    <xf numFmtId="1" fontId="2" fillId="6" borderId="4" xfId="1" applyNumberFormat="1" applyFont="1" applyFill="1" applyBorder="1" applyAlignment="1">
      <alignment horizontal="right"/>
    </xf>
    <xf numFmtId="1" fontId="2" fillId="6" borderId="4" xfId="0" applyNumberFormat="1" applyFont="1" applyFill="1" applyBorder="1" applyAlignment="1">
      <alignment horizontal="right"/>
    </xf>
    <xf numFmtId="1" fontId="4" fillId="6" borderId="7" xfId="0" applyNumberFormat="1" applyFont="1" applyFill="1" applyBorder="1"/>
    <xf numFmtId="2" fontId="2" fillId="6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23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11" fontId="4" fillId="2" borderId="0" xfId="0" applyNumberFormat="1" applyFont="1" applyFill="1" applyBorder="1" applyAlignment="1">
      <alignment horizontal="right"/>
    </xf>
    <xf numFmtId="11" fontId="4" fillId="2" borderId="0" xfId="0" applyNumberFormat="1" applyFont="1" applyFill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0" fontId="4" fillId="0" borderId="6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 wrapText="1"/>
    </xf>
    <xf numFmtId="2" fontId="4" fillId="3" borderId="9" xfId="0" applyNumberFormat="1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Fill="1"/>
    <xf numFmtId="0" fontId="10" fillId="0" borderId="0" xfId="1" applyFont="1"/>
    <xf numFmtId="0" fontId="11" fillId="0" borderId="0" xfId="1" applyFont="1" applyFill="1"/>
    <xf numFmtId="0" fontId="13" fillId="0" borderId="0" xfId="2" applyFont="1" applyFill="1" applyAlignment="1" applyProtection="1"/>
    <xf numFmtId="0" fontId="12" fillId="0" borderId="0" xfId="2" applyAlignment="1" applyProtection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9509180649082258"/>
          <c:y val="5.2373060274222949E-2"/>
          <c:w val="0.52400037562471158"/>
          <c:h val="0.78603048291733857"/>
        </c:manualLayout>
      </c:layout>
      <c:scatterChart>
        <c:scatterStyle val="lineMarker"/>
        <c:ser>
          <c:idx val="0"/>
          <c:order val="0"/>
          <c:tx>
            <c:strRef>
              <c:f>'Analyt. Formelermittlung'!$J$82</c:f>
              <c:strCache>
                <c:ptCount val="1"/>
                <c:pt idx="0">
                  <c:v>Fehler</c:v>
                </c:pt>
              </c:strCache>
            </c:strRef>
          </c:tx>
          <c:marker>
            <c:symbol val="circle"/>
            <c:size val="4"/>
          </c:marker>
          <c:xVal>
            <c:numRef>
              <c:f>'Analyt. Formelermittlung'!$I$83:$I$98</c:f>
              <c:numCache>
                <c:formatCode>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'Analyt. Formelermittlung'!$J$83:$J$98</c:f>
              <c:numCache>
                <c:formatCode>0.00%</c:formatCode>
                <c:ptCount val="16"/>
                <c:pt idx="0">
                  <c:v>5.8016757461593925E-2</c:v>
                </c:pt>
                <c:pt idx="1">
                  <c:v>5.1424763706668673E-2</c:v>
                </c:pt>
                <c:pt idx="2">
                  <c:v>4.4836257682238596E-2</c:v>
                </c:pt>
                <c:pt idx="3">
                  <c:v>6.5945795578408989E-2</c:v>
                </c:pt>
                <c:pt idx="4">
                  <c:v>5.7931551410435871E-2</c:v>
                </c:pt>
                <c:pt idx="5">
                  <c:v>4.2859196101667996E-2</c:v>
                </c:pt>
                <c:pt idx="6">
                  <c:v>5.5952803131527215E-2</c:v>
                </c:pt>
                <c:pt idx="7">
                  <c:v>4.1050559586976794E-2</c:v>
                </c:pt>
                <c:pt idx="8">
                  <c:v>3.3964495442726526E-2</c:v>
                </c:pt>
                <c:pt idx="9">
                  <c:v>4.1768371580365012E-2</c:v>
                </c:pt>
                <c:pt idx="10">
                  <c:v>0.24420910209745508</c:v>
                </c:pt>
                <c:pt idx="11">
                  <c:v>7.2395279322869807E-2</c:v>
                </c:pt>
                <c:pt idx="12">
                  <c:v>0.10839988820254727</c:v>
                </c:pt>
                <c:pt idx="13">
                  <c:v>3.3636899158369683E-2</c:v>
                </c:pt>
                <c:pt idx="14">
                  <c:v>3.2052862879879455E-2</c:v>
                </c:pt>
                <c:pt idx="15">
                  <c:v>0.1835726987102847</c:v>
                </c:pt>
              </c:numCache>
            </c:numRef>
          </c:yVal>
        </c:ser>
        <c:dLbls/>
        <c:axId val="70482176"/>
        <c:axId val="126574976"/>
      </c:scatterChart>
      <c:scatterChart>
        <c:scatterStyle val="lineMarker"/>
        <c:ser>
          <c:idx val="1"/>
          <c:order val="1"/>
          <c:tx>
            <c:strRef>
              <c:f>'Analyt. Formelermittlung'!$K$82</c:f>
              <c:strCache>
                <c:ptCount val="1"/>
                <c:pt idx="0">
                  <c:v>R²</c:v>
                </c:pt>
              </c:strCache>
            </c:strRef>
          </c:tx>
          <c:marker>
            <c:symbol val="circle"/>
            <c:size val="4"/>
          </c:marker>
          <c:xVal>
            <c:numRef>
              <c:f>'Analyt. Formelermittlung'!$I$83:$I$98</c:f>
              <c:numCache>
                <c:formatCode>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'Analyt. Formelermittlung'!$K$83:$K$98</c:f>
              <c:numCache>
                <c:formatCode>0.000</c:formatCode>
                <c:ptCount val="16"/>
                <c:pt idx="0">
                  <c:v>0.47142144662894453</c:v>
                </c:pt>
                <c:pt idx="1">
                  <c:v>0.51170200168852698</c:v>
                </c:pt>
                <c:pt idx="2">
                  <c:v>0.56653570184016955</c:v>
                </c:pt>
                <c:pt idx="3">
                  <c:v>0.23927110965524157</c:v>
                </c:pt>
                <c:pt idx="4" formatCode="General">
                  <c:v>0.41199999999999998</c:v>
                </c:pt>
                <c:pt idx="5" formatCode="0.00">
                  <c:v>0.67649403969149435</c:v>
                </c:pt>
                <c:pt idx="6" formatCode="0.00">
                  <c:v>0.5027726362431314</c:v>
                </c:pt>
                <c:pt idx="7" formatCode="0.00">
                  <c:v>0.69117964682222632</c:v>
                </c:pt>
                <c:pt idx="8" formatCode="0.00">
                  <c:v>0.76916593283250612</c:v>
                </c:pt>
                <c:pt idx="9" formatCode="0.00">
                  <c:v>0.6316901331994289</c:v>
                </c:pt>
                <c:pt idx="10" formatCode="0.00">
                  <c:v>0.24618849161687736</c:v>
                </c:pt>
                <c:pt idx="11" formatCode="0.00">
                  <c:v>0</c:v>
                </c:pt>
                <c:pt idx="12" formatCode="0.00">
                  <c:v>6.130972147525976E-4</c:v>
                </c:pt>
                <c:pt idx="13" formatCode="0.00">
                  <c:v>0.76911611064370566</c:v>
                </c:pt>
                <c:pt idx="14" formatCode="0.00">
                  <c:v>0.76429796781890791</c:v>
                </c:pt>
                <c:pt idx="15" formatCode="0.00">
                  <c:v>0.21046189986379243</c:v>
                </c:pt>
              </c:numCache>
            </c:numRef>
          </c:yVal>
        </c:ser>
        <c:dLbls/>
        <c:axId val="135328896"/>
        <c:axId val="126576896"/>
      </c:scatterChart>
      <c:valAx>
        <c:axId val="70482176"/>
        <c:scaling>
          <c:orientation val="minMax"/>
          <c:max val="16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Gleichung </a:t>
                </a:r>
                <a:r>
                  <a:rPr lang="en-US">
                    <a:solidFill>
                      <a:sysClr val="windowText" lastClr="000000"/>
                    </a:solidFill>
                  </a:rPr>
                  <a:t>(5.10</a:t>
                </a:r>
                <a:r>
                  <a:rPr lang="en-US"/>
                  <a:t>)</a:t>
                </a:r>
              </a:p>
            </c:rich>
          </c:tx>
          <c:layout/>
        </c:title>
        <c:numFmt formatCode="0" sourceLinked="0"/>
        <c:tickLblPos val="nextTo"/>
        <c:crossAx val="126574976"/>
        <c:crosses val="autoZero"/>
        <c:crossBetween val="midCat"/>
        <c:majorUnit val="1"/>
      </c:valAx>
      <c:valAx>
        <c:axId val="126574976"/>
        <c:scaling>
          <c:orientation val="minMax"/>
          <c:max val="0.300000000000000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Prozentualer Fehler</a:t>
                </a:r>
              </a:p>
            </c:rich>
          </c:tx>
          <c:layout/>
        </c:title>
        <c:numFmt formatCode="0.00%" sourceLinked="1"/>
        <c:tickLblPos val="nextTo"/>
        <c:crossAx val="70482176"/>
        <c:crosses val="autoZero"/>
        <c:crossBetween val="midCat"/>
      </c:valAx>
      <c:valAx>
        <c:axId val="12657689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Bestimmtheitsmaß</a:t>
                </a:r>
              </a:p>
            </c:rich>
          </c:tx>
          <c:layout/>
        </c:title>
        <c:numFmt formatCode="0.000" sourceLinked="1"/>
        <c:tickLblPos val="nextTo"/>
        <c:crossAx val="135328896"/>
        <c:crosses val="max"/>
        <c:crossBetween val="midCat"/>
      </c:valAx>
      <c:valAx>
        <c:axId val="135328896"/>
        <c:scaling>
          <c:orientation val="minMax"/>
        </c:scaling>
        <c:delete val="1"/>
        <c:axPos val="b"/>
        <c:numFmt formatCode="0" sourceLinked="1"/>
        <c:tickLblPos val="none"/>
        <c:crossAx val="12657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626920857756014"/>
          <c:y val="0.66471168110681655"/>
          <c:w val="0.16206713901397596"/>
          <c:h val="0.17060226679275642"/>
        </c:manualLayout>
      </c:layout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1"/>
            <c:dispEq val="1"/>
            <c:trendlineLbl>
              <c:layout>
                <c:manualLayout>
                  <c:x val="1.5033547651006309E-2"/>
                  <c:y val="0.30116892480223301"/>
                </c:manualLayout>
              </c:layout>
              <c:numFmt formatCode="0.0000E+00" sourceLinked="0"/>
            </c:trendlineLbl>
          </c:trendline>
          <c:xVal>
            <c:numRef>
              <c:f>'Analyt. Formelermittlung'!$H$8:$H$74</c:f>
              <c:numCache>
                <c:formatCode>0</c:formatCode>
                <c:ptCount val="67"/>
                <c:pt idx="0">
                  <c:v>4000</c:v>
                </c:pt>
                <c:pt idx="1">
                  <c:v>4300</c:v>
                </c:pt>
                <c:pt idx="2">
                  <c:v>1900</c:v>
                </c:pt>
                <c:pt idx="3">
                  <c:v>2700</c:v>
                </c:pt>
                <c:pt idx="4">
                  <c:v>2700</c:v>
                </c:pt>
                <c:pt idx="5">
                  <c:v>6370</c:v>
                </c:pt>
                <c:pt idx="6">
                  <c:v>4500</c:v>
                </c:pt>
                <c:pt idx="7">
                  <c:v>7350</c:v>
                </c:pt>
                <c:pt idx="8">
                  <c:v>7150</c:v>
                </c:pt>
                <c:pt idx="9">
                  <c:v>8500</c:v>
                </c:pt>
                <c:pt idx="10">
                  <c:v>7500</c:v>
                </c:pt>
                <c:pt idx="11">
                  <c:v>7650</c:v>
                </c:pt>
                <c:pt idx="13">
                  <c:v>1375</c:v>
                </c:pt>
                <c:pt idx="14">
                  <c:v>2400</c:v>
                </c:pt>
                <c:pt idx="15">
                  <c:v>1900</c:v>
                </c:pt>
                <c:pt idx="16">
                  <c:v>2850</c:v>
                </c:pt>
                <c:pt idx="17">
                  <c:v>2700</c:v>
                </c:pt>
                <c:pt idx="18">
                  <c:v>1700</c:v>
                </c:pt>
                <c:pt idx="19">
                  <c:v>3191</c:v>
                </c:pt>
                <c:pt idx="20">
                  <c:v>3197</c:v>
                </c:pt>
                <c:pt idx="21">
                  <c:v>2897</c:v>
                </c:pt>
                <c:pt idx="22">
                  <c:v>5000</c:v>
                </c:pt>
                <c:pt idx="23">
                  <c:v>6500</c:v>
                </c:pt>
                <c:pt idx="24">
                  <c:v>7100</c:v>
                </c:pt>
                <c:pt idx="25">
                  <c:v>4000</c:v>
                </c:pt>
                <c:pt idx="27">
                  <c:v>3220</c:v>
                </c:pt>
                <c:pt idx="28">
                  <c:v>6805</c:v>
                </c:pt>
                <c:pt idx="29">
                  <c:v>4020</c:v>
                </c:pt>
                <c:pt idx="30">
                  <c:v>5760</c:v>
                </c:pt>
                <c:pt idx="31">
                  <c:v>4820</c:v>
                </c:pt>
                <c:pt idx="32">
                  <c:v>7380</c:v>
                </c:pt>
                <c:pt idx="33">
                  <c:v>5604</c:v>
                </c:pt>
                <c:pt idx="34">
                  <c:v>3907</c:v>
                </c:pt>
                <c:pt idx="36">
                  <c:v>1311</c:v>
                </c:pt>
                <c:pt idx="37">
                  <c:v>1725</c:v>
                </c:pt>
                <c:pt idx="38">
                  <c:v>1685</c:v>
                </c:pt>
                <c:pt idx="39">
                  <c:v>1500</c:v>
                </c:pt>
                <c:pt idx="40">
                  <c:v>1564</c:v>
                </c:pt>
                <c:pt idx="41">
                  <c:v>2050</c:v>
                </c:pt>
                <c:pt idx="42">
                  <c:v>2502</c:v>
                </c:pt>
                <c:pt idx="43">
                  <c:v>2372</c:v>
                </c:pt>
                <c:pt idx="44">
                  <c:v>2275</c:v>
                </c:pt>
                <c:pt idx="45">
                  <c:v>4000</c:v>
                </c:pt>
                <c:pt idx="46">
                  <c:v>5373</c:v>
                </c:pt>
                <c:pt idx="47">
                  <c:v>6787</c:v>
                </c:pt>
                <c:pt idx="50">
                  <c:v>3455</c:v>
                </c:pt>
                <c:pt idx="52">
                  <c:v>4860</c:v>
                </c:pt>
                <c:pt idx="53">
                  <c:v>6195</c:v>
                </c:pt>
                <c:pt idx="54">
                  <c:v>1550</c:v>
                </c:pt>
                <c:pt idx="55">
                  <c:v>2805</c:v>
                </c:pt>
                <c:pt idx="58">
                  <c:v>1952</c:v>
                </c:pt>
                <c:pt idx="59">
                  <c:v>1782</c:v>
                </c:pt>
                <c:pt idx="60">
                  <c:v>1671</c:v>
                </c:pt>
                <c:pt idx="61">
                  <c:v>1794</c:v>
                </c:pt>
                <c:pt idx="62">
                  <c:v>980</c:v>
                </c:pt>
                <c:pt idx="63">
                  <c:v>1620</c:v>
                </c:pt>
                <c:pt idx="64">
                  <c:v>1390</c:v>
                </c:pt>
                <c:pt idx="65">
                  <c:v>1080</c:v>
                </c:pt>
                <c:pt idx="66">
                  <c:v>1290</c:v>
                </c:pt>
              </c:numCache>
            </c:numRef>
          </c:xVal>
          <c:yVal>
            <c:numRef>
              <c:f>'Analyt. Formelermittlung'!$M$8:$M$74</c:f>
              <c:numCache>
                <c:formatCode>0.00</c:formatCode>
                <c:ptCount val="67"/>
                <c:pt idx="0">
                  <c:v>0.52140762463343104</c:v>
                </c:pt>
                <c:pt idx="1">
                  <c:v>0.53110666666666662</c:v>
                </c:pt>
                <c:pt idx="2">
                  <c:v>0.61250000000000004</c:v>
                </c:pt>
                <c:pt idx="3">
                  <c:v>0.56204081632653058</c:v>
                </c:pt>
                <c:pt idx="4">
                  <c:v>0.5393258426966292</c:v>
                </c:pt>
                <c:pt idx="5">
                  <c:v>0.52260869565217394</c:v>
                </c:pt>
                <c:pt idx="6">
                  <c:v>0.54464976958525346</c:v>
                </c:pt>
                <c:pt idx="7">
                  <c:v>0.46781322957198446</c:v>
                </c:pt>
                <c:pt idx="8">
                  <c:v>0.47915129151291513</c:v>
                </c:pt>
                <c:pt idx="9">
                  <c:v>0.46682191780821919</c:v>
                </c:pt>
                <c:pt idx="10">
                  <c:v>0.48495890410958903</c:v>
                </c:pt>
                <c:pt idx="11">
                  <c:v>0.50185185185185188</c:v>
                </c:pt>
                <c:pt idx="12">
                  <c:v>0.43765654429501372</c:v>
                </c:pt>
                <c:pt idx="13">
                  <c:v>0.61255076387545926</c:v>
                </c:pt>
                <c:pt idx="14">
                  <c:v>0.48579366081575959</c:v>
                </c:pt>
                <c:pt idx="15">
                  <c:v>0.52769612521473563</c:v>
                </c:pt>
                <c:pt idx="16">
                  <c:v>0.56435275367451743</c:v>
                </c:pt>
                <c:pt idx="17">
                  <c:v>0.53120025469595666</c:v>
                </c:pt>
                <c:pt idx="18">
                  <c:v>0.59095247184577204</c:v>
                </c:pt>
                <c:pt idx="19">
                  <c:v>0.55984022123214017</c:v>
                </c:pt>
                <c:pt idx="20">
                  <c:v>0.54157060518731992</c:v>
                </c:pt>
                <c:pt idx="21">
                  <c:v>0.53029915622602919</c:v>
                </c:pt>
                <c:pt idx="22">
                  <c:v>0.49733241229294961</c:v>
                </c:pt>
                <c:pt idx="23">
                  <c:v>0.46579239889900487</c:v>
                </c:pt>
                <c:pt idx="24">
                  <c:v>0.4573343749212509</c:v>
                </c:pt>
                <c:pt idx="25">
                  <c:v>0.5007765314926661</c:v>
                </c:pt>
                <c:pt idx="26">
                  <c:v>0.53874418224871401</c:v>
                </c:pt>
                <c:pt idx="27">
                  <c:v>0.59466629433119245</c:v>
                </c:pt>
                <c:pt idx="28">
                  <c:v>0.47731571151874219</c:v>
                </c:pt>
                <c:pt idx="29">
                  <c:v>0.55681229990606373</c:v>
                </c:pt>
                <c:pt idx="30">
                  <c:v>0.49549981536290832</c:v>
                </c:pt>
                <c:pt idx="31">
                  <c:v>0.55991675938517327</c:v>
                </c:pt>
                <c:pt idx="32">
                  <c:v>0.48142713238549029</c:v>
                </c:pt>
                <c:pt idx="33">
                  <c:v>0.52096068410328356</c:v>
                </c:pt>
                <c:pt idx="34">
                  <c:v>0.43927311665406904</c:v>
                </c:pt>
                <c:pt idx="35">
                  <c:v>0.46894409937888198</c:v>
                </c:pt>
                <c:pt idx="36">
                  <c:v>0.58306142715278764</c:v>
                </c:pt>
                <c:pt idx="37">
                  <c:v>0.51836734693877551</c:v>
                </c:pt>
                <c:pt idx="38">
                  <c:v>0.53761361438793265</c:v>
                </c:pt>
                <c:pt idx="39">
                  <c:v>0.53840499816244025</c:v>
                </c:pt>
                <c:pt idx="40">
                  <c:v>0.5601574803149606</c:v>
                </c:pt>
                <c:pt idx="41">
                  <c:v>0.52542322892703353</c:v>
                </c:pt>
                <c:pt idx="42">
                  <c:v>0.50454670708184068</c:v>
                </c:pt>
                <c:pt idx="43">
                  <c:v>0.52366929133858264</c:v>
                </c:pt>
                <c:pt idx="44">
                  <c:v>0.55702374222724704</c:v>
                </c:pt>
                <c:pt idx="45">
                  <c:v>0.5833988284238214</c:v>
                </c:pt>
                <c:pt idx="46">
                  <c:v>0.46034684185771291</c:v>
                </c:pt>
                <c:pt idx="47">
                  <c:v>0.47258212322007614</c:v>
                </c:pt>
                <c:pt idx="48">
                  <c:v>0.43593070377814813</c:v>
                </c:pt>
                <c:pt idx="49">
                  <c:v>0.45226368586455484</c:v>
                </c:pt>
                <c:pt idx="50">
                  <c:v>0.52889664764824429</c:v>
                </c:pt>
                <c:pt idx="51">
                  <c:v>0.43393939393939396</c:v>
                </c:pt>
                <c:pt idx="52">
                  <c:v>0.54166666666666663</c:v>
                </c:pt>
                <c:pt idx="53">
                  <c:v>0.49037037037037035</c:v>
                </c:pt>
                <c:pt idx="54">
                  <c:v>0.61808510638297876</c:v>
                </c:pt>
                <c:pt idx="55">
                  <c:v>0.55300000000000005</c:v>
                </c:pt>
                <c:pt idx="56">
                  <c:v>0.53273137697516926</c:v>
                </c:pt>
                <c:pt idx="57">
                  <c:v>0.64623655913978495</c:v>
                </c:pt>
                <c:pt idx="58">
                  <c:v>0.57222644097690023</c:v>
                </c:pt>
                <c:pt idx="59">
                  <c:v>0.57097477716669831</c:v>
                </c:pt>
                <c:pt idx="60">
                  <c:v>0.56513284341435843</c:v>
                </c:pt>
                <c:pt idx="61">
                  <c:v>0.56820156385751519</c:v>
                </c:pt>
                <c:pt idx="62">
                  <c:v>0.63434465455559175</c:v>
                </c:pt>
                <c:pt idx="63">
                  <c:v>0.59062810703324253</c:v>
                </c:pt>
                <c:pt idx="64">
                  <c:v>0.60338541666666667</c:v>
                </c:pt>
                <c:pt idx="65">
                  <c:v>0.61712030484485569</c:v>
                </c:pt>
                <c:pt idx="66">
                  <c:v>0.57073566952889299</c:v>
                </c:pt>
              </c:numCache>
            </c:numRef>
          </c:yVal>
        </c:ser>
        <c:dLbls/>
        <c:axId val="219957504"/>
        <c:axId val="220002560"/>
      </c:scatterChart>
      <c:valAx>
        <c:axId val="21995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Design Range [nm]</a:t>
                </a:r>
              </a:p>
            </c:rich>
          </c:tx>
          <c:layout/>
        </c:title>
        <c:numFmt formatCode="0" sourceLinked="1"/>
        <c:tickLblPos val="nextTo"/>
        <c:crossAx val="220002560"/>
        <c:crosses val="autoZero"/>
        <c:crossBetween val="midCat"/>
      </c:valAx>
      <c:valAx>
        <c:axId val="220002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mOE/mMTO</a:t>
                </a:r>
              </a:p>
            </c:rich>
          </c:tx>
          <c:layout/>
        </c:title>
        <c:numFmt formatCode="0.00" sourceLinked="1"/>
        <c:tickLblPos val="nextTo"/>
        <c:crossAx val="21995750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1"/>
            <c:dispEq val="1"/>
            <c:trendlineLbl>
              <c:layout>
                <c:manualLayout>
                  <c:x val="1.33973659334906E-3"/>
                  <c:y val="0.45313208206162164"/>
                </c:manualLayout>
              </c:layout>
              <c:numFmt formatCode="0.0000E+00" sourceLinked="0"/>
            </c:trendlineLbl>
          </c:trendline>
          <c:xVal>
            <c:numRef>
              <c:f>'Analyt. Formelermittlung'!$K$8:$K$74</c:f>
              <c:numCache>
                <c:formatCode>0.00</c:formatCode>
                <c:ptCount val="67"/>
                <c:pt idx="0">
                  <c:v>0.30730507202836294</c:v>
                </c:pt>
                <c:pt idx="1">
                  <c:v>0.31396534148827726</c:v>
                </c:pt>
                <c:pt idx="2">
                  <c:v>0.31759683995922527</c:v>
                </c:pt>
                <c:pt idx="3">
                  <c:v>0.30844549848481695</c:v>
                </c:pt>
                <c:pt idx="4">
                  <c:v>0.3252814715550516</c:v>
                </c:pt>
                <c:pt idx="5">
                  <c:v>0.27478615432344988</c:v>
                </c:pt>
                <c:pt idx="6">
                  <c:v>0.28185290097098326</c:v>
                </c:pt>
                <c:pt idx="7">
                  <c:v>0.2205325305314596</c:v>
                </c:pt>
                <c:pt idx="8">
                  <c:v>0.2271949324997837</c:v>
                </c:pt>
                <c:pt idx="9">
                  <c:v>0.26341586024883751</c:v>
                </c:pt>
                <c:pt idx="10">
                  <c:v>0.27827349782860655</c:v>
                </c:pt>
                <c:pt idx="11">
                  <c:v>0.22199569600181221</c:v>
                </c:pt>
                <c:pt idx="12">
                  <c:v>0.22780919282445503</c:v>
                </c:pt>
                <c:pt idx="13">
                  <c:v>0.38598385767407073</c:v>
                </c:pt>
                <c:pt idx="14">
                  <c:v>0.22912931247432755</c:v>
                </c:pt>
                <c:pt idx="15">
                  <c:v>0.27707196418922692</c:v>
                </c:pt>
                <c:pt idx="16">
                  <c:v>0.32131663281108547</c:v>
                </c:pt>
                <c:pt idx="17">
                  <c:v>0.31772087361232404</c:v>
                </c:pt>
                <c:pt idx="18">
                  <c:v>0.32026717208951366</c:v>
                </c:pt>
                <c:pt idx="19">
                  <c:v>0.25683876273250761</c:v>
                </c:pt>
                <c:pt idx="20">
                  <c:v>0.26145173277870315</c:v>
                </c:pt>
                <c:pt idx="21">
                  <c:v>0.27888615476200712</c:v>
                </c:pt>
                <c:pt idx="22">
                  <c:v>0.25026121688707675</c:v>
                </c:pt>
                <c:pt idx="23">
                  <c:v>0.25468012500045861</c:v>
                </c:pt>
                <c:pt idx="24">
                  <c:v>0.2593437806029707</c:v>
                </c:pt>
                <c:pt idx="25">
                  <c:v>0.33650577539250942</c:v>
                </c:pt>
                <c:pt idx="26">
                  <c:v>0.31961893432555039</c:v>
                </c:pt>
                <c:pt idx="27">
                  <c:v>0.31986811425641093</c:v>
                </c:pt>
                <c:pt idx="28">
                  <c:v>0.29917875663585103</c:v>
                </c:pt>
                <c:pt idx="29">
                  <c:v>0.29117541319501056</c:v>
                </c:pt>
                <c:pt idx="30">
                  <c:v>0.30743352521129352</c:v>
                </c:pt>
                <c:pt idx="31">
                  <c:v>0.2877602707930676</c:v>
                </c:pt>
                <c:pt idx="32">
                  <c:v>0.26552877432167199</c:v>
                </c:pt>
                <c:pt idx="33">
                  <c:v>0.28806671379928428</c:v>
                </c:pt>
                <c:pt idx="34">
                  <c:v>0.20572279200501131</c:v>
                </c:pt>
                <c:pt idx="35">
                  <c:v>0.24819394584053539</c:v>
                </c:pt>
                <c:pt idx="36">
                  <c:v>0.31525354266168565</c:v>
                </c:pt>
                <c:pt idx="37">
                  <c:v>0.25796251222201416</c:v>
                </c:pt>
                <c:pt idx="38">
                  <c:v>0.27164747491055641</c:v>
                </c:pt>
                <c:pt idx="39">
                  <c:v>0.25812000969542209</c:v>
                </c:pt>
                <c:pt idx="40">
                  <c:v>0.27482803181712379</c:v>
                </c:pt>
                <c:pt idx="41">
                  <c:v>0.27869820339773693</c:v>
                </c:pt>
                <c:pt idx="42">
                  <c:v>0.27106368479759685</c:v>
                </c:pt>
                <c:pt idx="43">
                  <c:v>0.29762334754027309</c:v>
                </c:pt>
                <c:pt idx="44">
                  <c:v>0.32041807341178258</c:v>
                </c:pt>
                <c:pt idx="45">
                  <c:v>0.28521409435760314</c:v>
                </c:pt>
                <c:pt idx="46">
                  <c:v>0.27375340933191966</c:v>
                </c:pt>
                <c:pt idx="47">
                  <c:v>0.295333599780289</c:v>
                </c:pt>
                <c:pt idx="48">
                  <c:v>0.26943647361543333</c:v>
                </c:pt>
                <c:pt idx="49">
                  <c:v>0.26943647361543333</c:v>
                </c:pt>
                <c:pt idx="50">
                  <c:v>0.27054672922170009</c:v>
                </c:pt>
                <c:pt idx="51">
                  <c:v>0.26664195471534918</c:v>
                </c:pt>
                <c:pt idx="52">
                  <c:v>0.29618303318609129</c:v>
                </c:pt>
                <c:pt idx="53">
                  <c:v>0.24857477252992033</c:v>
                </c:pt>
                <c:pt idx="54">
                  <c:v>0.28932700023857549</c:v>
                </c:pt>
                <c:pt idx="55">
                  <c:v>0.31804281345565749</c:v>
                </c:pt>
                <c:pt idx="56">
                  <c:v>0.28901268572401589</c:v>
                </c:pt>
                <c:pt idx="57">
                  <c:v>0.32247103569980162</c:v>
                </c:pt>
                <c:pt idx="58">
                  <c:v>0.27237748462988687</c:v>
                </c:pt>
                <c:pt idx="59">
                  <c:v>0.30099676906936318</c:v>
                </c:pt>
                <c:pt idx="60">
                  <c:v>0.2871056575787907</c:v>
                </c:pt>
                <c:pt idx="61">
                  <c:v>0.27578730900134701</c:v>
                </c:pt>
                <c:pt idx="62">
                  <c:v>0.38836674873992749</c:v>
                </c:pt>
                <c:pt idx="63">
                  <c:v>0.36133737661044651</c:v>
                </c:pt>
                <c:pt idx="64">
                  <c:v>0.33256880733944955</c:v>
                </c:pt>
                <c:pt idx="65">
                  <c:v>0.34182399726540802</c:v>
                </c:pt>
                <c:pt idx="66">
                  <c:v>0.29145076954121812</c:v>
                </c:pt>
              </c:numCache>
            </c:numRef>
          </c:xVal>
          <c:yVal>
            <c:numRef>
              <c:f>'Analyt. Formelermittlung'!$M$8:$M$74</c:f>
              <c:numCache>
                <c:formatCode>0.00</c:formatCode>
                <c:ptCount val="67"/>
                <c:pt idx="0">
                  <c:v>0.52140762463343104</c:v>
                </c:pt>
                <c:pt idx="1">
                  <c:v>0.53110666666666662</c:v>
                </c:pt>
                <c:pt idx="2">
                  <c:v>0.61250000000000004</c:v>
                </c:pt>
                <c:pt idx="3">
                  <c:v>0.56204081632653058</c:v>
                </c:pt>
                <c:pt idx="4">
                  <c:v>0.5393258426966292</c:v>
                </c:pt>
                <c:pt idx="5">
                  <c:v>0.52260869565217394</c:v>
                </c:pt>
                <c:pt idx="6">
                  <c:v>0.54464976958525346</c:v>
                </c:pt>
                <c:pt idx="7">
                  <c:v>0.46781322957198446</c:v>
                </c:pt>
                <c:pt idx="8">
                  <c:v>0.47915129151291513</c:v>
                </c:pt>
                <c:pt idx="9">
                  <c:v>0.46682191780821919</c:v>
                </c:pt>
                <c:pt idx="10">
                  <c:v>0.48495890410958903</c:v>
                </c:pt>
                <c:pt idx="11">
                  <c:v>0.50185185185185188</c:v>
                </c:pt>
                <c:pt idx="12">
                  <c:v>0.43765654429501372</c:v>
                </c:pt>
                <c:pt idx="13">
                  <c:v>0.61255076387545926</c:v>
                </c:pt>
                <c:pt idx="14">
                  <c:v>0.48579366081575959</c:v>
                </c:pt>
                <c:pt idx="15">
                  <c:v>0.52769612521473563</c:v>
                </c:pt>
                <c:pt idx="16">
                  <c:v>0.56435275367451743</c:v>
                </c:pt>
                <c:pt idx="17">
                  <c:v>0.53120025469595666</c:v>
                </c:pt>
                <c:pt idx="18">
                  <c:v>0.59095247184577204</c:v>
                </c:pt>
                <c:pt idx="19">
                  <c:v>0.55984022123214017</c:v>
                </c:pt>
                <c:pt idx="20">
                  <c:v>0.54157060518731992</c:v>
                </c:pt>
                <c:pt idx="21">
                  <c:v>0.53029915622602919</c:v>
                </c:pt>
                <c:pt idx="22">
                  <c:v>0.49733241229294961</c:v>
                </c:pt>
                <c:pt idx="23">
                  <c:v>0.46579239889900487</c:v>
                </c:pt>
                <c:pt idx="24">
                  <c:v>0.4573343749212509</c:v>
                </c:pt>
                <c:pt idx="25">
                  <c:v>0.5007765314926661</c:v>
                </c:pt>
                <c:pt idx="26">
                  <c:v>0.53874418224871401</c:v>
                </c:pt>
                <c:pt idx="27">
                  <c:v>0.59466629433119245</c:v>
                </c:pt>
                <c:pt idx="28">
                  <c:v>0.47731571151874219</c:v>
                </c:pt>
                <c:pt idx="29">
                  <c:v>0.55681229990606373</c:v>
                </c:pt>
                <c:pt idx="30">
                  <c:v>0.49549981536290832</c:v>
                </c:pt>
                <c:pt idx="31">
                  <c:v>0.55991675938517327</c:v>
                </c:pt>
                <c:pt idx="32">
                  <c:v>0.48142713238549029</c:v>
                </c:pt>
                <c:pt idx="33">
                  <c:v>0.52096068410328356</c:v>
                </c:pt>
                <c:pt idx="34">
                  <c:v>0.43927311665406904</c:v>
                </c:pt>
                <c:pt idx="35">
                  <c:v>0.46894409937888198</c:v>
                </c:pt>
                <c:pt idx="36">
                  <c:v>0.58306142715278764</c:v>
                </c:pt>
                <c:pt idx="37">
                  <c:v>0.51836734693877551</c:v>
                </c:pt>
                <c:pt idx="38">
                  <c:v>0.53761361438793265</c:v>
                </c:pt>
                <c:pt idx="39">
                  <c:v>0.53840499816244025</c:v>
                </c:pt>
                <c:pt idx="40">
                  <c:v>0.5601574803149606</c:v>
                </c:pt>
                <c:pt idx="41">
                  <c:v>0.52542322892703353</c:v>
                </c:pt>
                <c:pt idx="42">
                  <c:v>0.50454670708184068</c:v>
                </c:pt>
                <c:pt idx="43">
                  <c:v>0.52366929133858264</c:v>
                </c:pt>
                <c:pt idx="44">
                  <c:v>0.55702374222724704</c:v>
                </c:pt>
                <c:pt idx="45">
                  <c:v>0.5833988284238214</c:v>
                </c:pt>
                <c:pt idx="46">
                  <c:v>0.46034684185771291</c:v>
                </c:pt>
                <c:pt idx="47">
                  <c:v>0.47258212322007614</c:v>
                </c:pt>
                <c:pt idx="48">
                  <c:v>0.43593070377814813</c:v>
                </c:pt>
                <c:pt idx="49">
                  <c:v>0.45226368586455484</c:v>
                </c:pt>
                <c:pt idx="50">
                  <c:v>0.52889664764824429</c:v>
                </c:pt>
                <c:pt idx="51">
                  <c:v>0.43393939393939396</c:v>
                </c:pt>
                <c:pt idx="52">
                  <c:v>0.54166666666666663</c:v>
                </c:pt>
                <c:pt idx="53">
                  <c:v>0.49037037037037035</c:v>
                </c:pt>
                <c:pt idx="54">
                  <c:v>0.61808510638297876</c:v>
                </c:pt>
                <c:pt idx="55">
                  <c:v>0.55300000000000005</c:v>
                </c:pt>
                <c:pt idx="56">
                  <c:v>0.53273137697516926</c:v>
                </c:pt>
                <c:pt idx="57">
                  <c:v>0.64623655913978495</c:v>
                </c:pt>
                <c:pt idx="58">
                  <c:v>0.57222644097690023</c:v>
                </c:pt>
                <c:pt idx="59">
                  <c:v>0.57097477716669831</c:v>
                </c:pt>
                <c:pt idx="60">
                  <c:v>0.56513284341435843</c:v>
                </c:pt>
                <c:pt idx="61">
                  <c:v>0.56820156385751519</c:v>
                </c:pt>
                <c:pt idx="62">
                  <c:v>0.63434465455559175</c:v>
                </c:pt>
                <c:pt idx="63">
                  <c:v>0.59062810703324253</c:v>
                </c:pt>
                <c:pt idx="64">
                  <c:v>0.60338541666666667</c:v>
                </c:pt>
                <c:pt idx="65">
                  <c:v>0.61712030484485569</c:v>
                </c:pt>
                <c:pt idx="66">
                  <c:v>0.57073566952889299</c:v>
                </c:pt>
              </c:numCache>
            </c:numRef>
          </c:yVal>
        </c:ser>
        <c:dLbls/>
        <c:axId val="70516736"/>
        <c:axId val="70518656"/>
      </c:scatterChart>
      <c:valAx>
        <c:axId val="70516736"/>
        <c:scaling>
          <c:orientation val="minMax"/>
          <c:min val="0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T/W</a:t>
                </a:r>
              </a:p>
            </c:rich>
          </c:tx>
          <c:layout/>
        </c:title>
        <c:numFmt formatCode="0.00" sourceLinked="1"/>
        <c:tickLblPos val="nextTo"/>
        <c:crossAx val="70518656"/>
        <c:crosses val="autoZero"/>
        <c:crossBetween val="midCat"/>
      </c:valAx>
      <c:valAx>
        <c:axId val="70518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mOE/mMTO</a:t>
                </a:r>
              </a:p>
            </c:rich>
          </c:tx>
          <c:layout/>
        </c:title>
        <c:numFmt formatCode="0.00" sourceLinked="1"/>
        <c:tickLblPos val="nextTo"/>
        <c:crossAx val="7051673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1"/>
            <c:dispEq val="1"/>
            <c:trendlineLbl>
              <c:layout>
                <c:manualLayout>
                  <c:x val="1.7220692026515584E-2"/>
                  <c:y val="0.30875585913469367"/>
                </c:manualLayout>
              </c:layout>
              <c:numFmt formatCode="0.0000E+00" sourceLinked="0"/>
            </c:trendlineLbl>
          </c:trendline>
          <c:xVal>
            <c:numRef>
              <c:f>'Analyt. Formelermittlung'!$L$8:$L$74</c:f>
              <c:numCache>
                <c:formatCode>0.00</c:formatCode>
                <c:ptCount val="67"/>
                <c:pt idx="0">
                  <c:v>655.76923076923072</c:v>
                </c:pt>
                <c:pt idx="1">
                  <c:v>684.93150684931504</c:v>
                </c:pt>
                <c:pt idx="2">
                  <c:v>522.87581699346401</c:v>
                </c:pt>
                <c:pt idx="3">
                  <c:v>600.49019607843104</c:v>
                </c:pt>
                <c:pt idx="4">
                  <c:v>727.12418300653587</c:v>
                </c:pt>
                <c:pt idx="5">
                  <c:v>633.43431561553291</c:v>
                </c:pt>
                <c:pt idx="6">
                  <c:v>597.63150647204623</c:v>
                </c:pt>
                <c:pt idx="7">
                  <c:v>707.79399614431281</c:v>
                </c:pt>
                <c:pt idx="8">
                  <c:v>746.35086752960615</c:v>
                </c:pt>
                <c:pt idx="9">
                  <c:v>834.66727646924301</c:v>
                </c:pt>
                <c:pt idx="10">
                  <c:v>834.66727646924301</c:v>
                </c:pt>
                <c:pt idx="11">
                  <c:v>660.95471236230105</c:v>
                </c:pt>
                <c:pt idx="12">
                  <c:v>533.92731122088924</c:v>
                </c:pt>
                <c:pt idx="13">
                  <c:v>556.20092502957948</c:v>
                </c:pt>
                <c:pt idx="14">
                  <c:v>601.82393920202662</c:v>
                </c:pt>
                <c:pt idx="15">
                  <c:v>575.46133567662559</c:v>
                </c:pt>
                <c:pt idx="16">
                  <c:v>620.27680140597533</c:v>
                </c:pt>
                <c:pt idx="17">
                  <c:v>690.02636203866427</c:v>
                </c:pt>
                <c:pt idx="18">
                  <c:v>575.46133567662559</c:v>
                </c:pt>
                <c:pt idx="19">
                  <c:v>522.39165329052969</c:v>
                </c:pt>
                <c:pt idx="20">
                  <c:v>556.98234349919744</c:v>
                </c:pt>
                <c:pt idx="21">
                  <c:v>627.76886035313009</c:v>
                </c:pt>
                <c:pt idx="22">
                  <c:v>665.74363992172209</c:v>
                </c:pt>
                <c:pt idx="23">
                  <c:v>739.41291585127203</c:v>
                </c:pt>
                <c:pt idx="24">
                  <c:v>755.86666666666667</c:v>
                </c:pt>
                <c:pt idx="25">
                  <c:v>625.64102564102564</c:v>
                </c:pt>
                <c:pt idx="26">
                  <c:v>661.10661268556009</c:v>
                </c:pt>
                <c:pt idx="27">
                  <c:v>480.33180374161662</c:v>
                </c:pt>
                <c:pt idx="28">
                  <c:v>619.62583833392159</c:v>
                </c:pt>
                <c:pt idx="29">
                  <c:v>552.37910342393218</c:v>
                </c:pt>
                <c:pt idx="30">
                  <c:v>640.44122837980933</c:v>
                </c:pt>
                <c:pt idx="31">
                  <c:v>567.25105189340809</c:v>
                </c:pt>
                <c:pt idx="32">
                  <c:v>670.63347358578778</c:v>
                </c:pt>
                <c:pt idx="33">
                  <c:v>699.78962131837307</c:v>
                </c:pt>
                <c:pt idx="34">
                  <c:v>583.89113644722329</c:v>
                </c:pt>
                <c:pt idx="35">
                  <c:v>592.12945936005895</c:v>
                </c:pt>
                <c:pt idx="36">
                  <c:v>406.18877492220815</c:v>
                </c:pt>
                <c:pt idx="37">
                  <c:v>527.0517371195009</c:v>
                </c:pt>
                <c:pt idx="38">
                  <c:v>556.20092502957948</c:v>
                </c:pt>
                <c:pt idx="39">
                  <c:v>585.35011293965795</c:v>
                </c:pt>
                <c:pt idx="40">
                  <c:v>565.44968833481744</c:v>
                </c:pt>
                <c:pt idx="41">
                  <c:v>603.84683882457705</c:v>
                </c:pt>
                <c:pt idx="42">
                  <c:v>646.30454140694565</c:v>
                </c:pt>
                <c:pt idx="43">
                  <c:v>565.44968833481744</c:v>
                </c:pt>
                <c:pt idx="44">
                  <c:v>630.09795191451474</c:v>
                </c:pt>
                <c:pt idx="45">
                  <c:v>519.04813706826224</c:v>
                </c:pt>
                <c:pt idx="46">
                  <c:v>716.98667391895572</c:v>
                </c:pt>
                <c:pt idx="47">
                  <c:v>837.17910888167603</c:v>
                </c:pt>
                <c:pt idx="48">
                  <c:v>793.45488029465935</c:v>
                </c:pt>
                <c:pt idx="49">
                  <c:v>793.45488029465935</c:v>
                </c:pt>
                <c:pt idx="50">
                  <c:v>657.46189735614303</c:v>
                </c:pt>
                <c:pt idx="51">
                  <c:v>590.23430513324979</c:v>
                </c:pt>
                <c:pt idx="52">
                  <c:v>551.58324821246163</c:v>
                </c:pt>
                <c:pt idx="53">
                  <c:v>689.47906026557712</c:v>
                </c:pt>
                <c:pt idx="54">
                  <c:v>369.20659858601726</c:v>
                </c:pt>
                <c:pt idx="55">
                  <c:v>496.40109208240261</c:v>
                </c:pt>
                <c:pt idx="56">
                  <c:v>607.18201754385962</c:v>
                </c:pt>
                <c:pt idx="57">
                  <c:v>558.71963088457937</c:v>
                </c:pt>
                <c:pt idx="58">
                  <c:v>528.11125485122898</c:v>
                </c:pt>
                <c:pt idx="59">
                  <c:v>545.71798188874516</c:v>
                </c:pt>
                <c:pt idx="60">
                  <c:v>572.12160413971537</c:v>
                </c:pt>
                <c:pt idx="61">
                  <c:v>595.60155239327298</c:v>
                </c:pt>
                <c:pt idx="62">
                  <c:v>394.62779611294462</c:v>
                </c:pt>
                <c:pt idx="63">
                  <c:v>424.14741474147417</c:v>
                </c:pt>
                <c:pt idx="64">
                  <c:v>375.14654161781948</c:v>
                </c:pt>
                <c:pt idx="65">
                  <c:v>392.94117647058823</c:v>
                </c:pt>
                <c:pt idx="66">
                  <c:v>460.85561497326205</c:v>
                </c:pt>
              </c:numCache>
            </c:numRef>
          </c:xVal>
          <c:yVal>
            <c:numRef>
              <c:f>'Analyt. Formelermittlung'!$M$8:$M$74</c:f>
              <c:numCache>
                <c:formatCode>0.00</c:formatCode>
                <c:ptCount val="67"/>
                <c:pt idx="0">
                  <c:v>0.52140762463343104</c:v>
                </c:pt>
                <c:pt idx="1">
                  <c:v>0.53110666666666662</c:v>
                </c:pt>
                <c:pt idx="2">
                  <c:v>0.61250000000000004</c:v>
                </c:pt>
                <c:pt idx="3">
                  <c:v>0.56204081632653058</c:v>
                </c:pt>
                <c:pt idx="4">
                  <c:v>0.5393258426966292</c:v>
                </c:pt>
                <c:pt idx="5">
                  <c:v>0.52260869565217394</c:v>
                </c:pt>
                <c:pt idx="6">
                  <c:v>0.54464976958525346</c:v>
                </c:pt>
                <c:pt idx="7">
                  <c:v>0.46781322957198446</c:v>
                </c:pt>
                <c:pt idx="8">
                  <c:v>0.47915129151291513</c:v>
                </c:pt>
                <c:pt idx="9">
                  <c:v>0.46682191780821919</c:v>
                </c:pt>
                <c:pt idx="10">
                  <c:v>0.48495890410958903</c:v>
                </c:pt>
                <c:pt idx="11">
                  <c:v>0.50185185185185188</c:v>
                </c:pt>
                <c:pt idx="12">
                  <c:v>0.43765654429501372</c:v>
                </c:pt>
                <c:pt idx="13">
                  <c:v>0.61255076387545926</c:v>
                </c:pt>
                <c:pt idx="14">
                  <c:v>0.48579366081575959</c:v>
                </c:pt>
                <c:pt idx="15">
                  <c:v>0.52769612521473563</c:v>
                </c:pt>
                <c:pt idx="16">
                  <c:v>0.56435275367451743</c:v>
                </c:pt>
                <c:pt idx="17">
                  <c:v>0.53120025469595666</c:v>
                </c:pt>
                <c:pt idx="18">
                  <c:v>0.59095247184577204</c:v>
                </c:pt>
                <c:pt idx="19">
                  <c:v>0.55984022123214017</c:v>
                </c:pt>
                <c:pt idx="20">
                  <c:v>0.54157060518731992</c:v>
                </c:pt>
                <c:pt idx="21">
                  <c:v>0.53029915622602919</c:v>
                </c:pt>
                <c:pt idx="22">
                  <c:v>0.49733241229294961</c:v>
                </c:pt>
                <c:pt idx="23">
                  <c:v>0.46579239889900487</c:v>
                </c:pt>
                <c:pt idx="24">
                  <c:v>0.4573343749212509</c:v>
                </c:pt>
                <c:pt idx="25">
                  <c:v>0.5007765314926661</c:v>
                </c:pt>
                <c:pt idx="26">
                  <c:v>0.53874418224871401</c:v>
                </c:pt>
                <c:pt idx="27">
                  <c:v>0.59466629433119245</c:v>
                </c:pt>
                <c:pt idx="28">
                  <c:v>0.47731571151874219</c:v>
                </c:pt>
                <c:pt idx="29">
                  <c:v>0.55681229990606373</c:v>
                </c:pt>
                <c:pt idx="30">
                  <c:v>0.49549981536290832</c:v>
                </c:pt>
                <c:pt idx="31">
                  <c:v>0.55991675938517327</c:v>
                </c:pt>
                <c:pt idx="32">
                  <c:v>0.48142713238549029</c:v>
                </c:pt>
                <c:pt idx="33">
                  <c:v>0.52096068410328356</c:v>
                </c:pt>
                <c:pt idx="34">
                  <c:v>0.43927311665406904</c:v>
                </c:pt>
                <c:pt idx="35">
                  <c:v>0.46894409937888198</c:v>
                </c:pt>
                <c:pt idx="36">
                  <c:v>0.58306142715278764</c:v>
                </c:pt>
                <c:pt idx="37">
                  <c:v>0.51836734693877551</c:v>
                </c:pt>
                <c:pt idx="38">
                  <c:v>0.53761361438793265</c:v>
                </c:pt>
                <c:pt idx="39">
                  <c:v>0.53840499816244025</c:v>
                </c:pt>
                <c:pt idx="40">
                  <c:v>0.5601574803149606</c:v>
                </c:pt>
                <c:pt idx="41">
                  <c:v>0.52542322892703353</c:v>
                </c:pt>
                <c:pt idx="42">
                  <c:v>0.50454670708184068</c:v>
                </c:pt>
                <c:pt idx="43">
                  <c:v>0.52366929133858264</c:v>
                </c:pt>
                <c:pt idx="44">
                  <c:v>0.55702374222724704</c:v>
                </c:pt>
                <c:pt idx="45">
                  <c:v>0.5833988284238214</c:v>
                </c:pt>
                <c:pt idx="46">
                  <c:v>0.46034684185771291</c:v>
                </c:pt>
                <c:pt idx="47">
                  <c:v>0.47258212322007614</c:v>
                </c:pt>
                <c:pt idx="48">
                  <c:v>0.43593070377814813</c:v>
                </c:pt>
                <c:pt idx="49">
                  <c:v>0.45226368586455484</c:v>
                </c:pt>
                <c:pt idx="50">
                  <c:v>0.52889664764824429</c:v>
                </c:pt>
                <c:pt idx="51">
                  <c:v>0.43393939393939396</c:v>
                </c:pt>
                <c:pt idx="52">
                  <c:v>0.54166666666666663</c:v>
                </c:pt>
                <c:pt idx="53">
                  <c:v>0.49037037037037035</c:v>
                </c:pt>
                <c:pt idx="54">
                  <c:v>0.61808510638297876</c:v>
                </c:pt>
                <c:pt idx="55">
                  <c:v>0.55300000000000005</c:v>
                </c:pt>
                <c:pt idx="56">
                  <c:v>0.53273137697516926</c:v>
                </c:pt>
                <c:pt idx="57">
                  <c:v>0.64623655913978495</c:v>
                </c:pt>
                <c:pt idx="58">
                  <c:v>0.57222644097690023</c:v>
                </c:pt>
                <c:pt idx="59">
                  <c:v>0.57097477716669831</c:v>
                </c:pt>
                <c:pt idx="60">
                  <c:v>0.56513284341435843</c:v>
                </c:pt>
                <c:pt idx="61">
                  <c:v>0.56820156385751519</c:v>
                </c:pt>
                <c:pt idx="62">
                  <c:v>0.63434465455559175</c:v>
                </c:pt>
                <c:pt idx="63">
                  <c:v>0.59062810703324253</c:v>
                </c:pt>
                <c:pt idx="64">
                  <c:v>0.60338541666666667</c:v>
                </c:pt>
                <c:pt idx="65">
                  <c:v>0.61712030484485569</c:v>
                </c:pt>
                <c:pt idx="66">
                  <c:v>0.57073566952889299</c:v>
                </c:pt>
              </c:numCache>
            </c:numRef>
          </c:yVal>
        </c:ser>
        <c:dLbls/>
        <c:axId val="70490368"/>
        <c:axId val="70533504"/>
      </c:scatterChart>
      <c:valAx>
        <c:axId val="70490368"/>
        <c:scaling>
          <c:orientation val="minMax"/>
          <c:max val="900"/>
          <c:min val="3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W/S</a:t>
                </a:r>
              </a:p>
            </c:rich>
          </c:tx>
          <c:layout/>
        </c:title>
        <c:numFmt formatCode="0.00" sourceLinked="1"/>
        <c:tickLblPos val="nextTo"/>
        <c:crossAx val="70533504"/>
        <c:crosses val="autoZero"/>
        <c:crossBetween val="midCat"/>
      </c:valAx>
      <c:valAx>
        <c:axId val="70533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mOE/mMTO</a:t>
                </a:r>
              </a:p>
            </c:rich>
          </c:tx>
          <c:layout/>
        </c:title>
        <c:numFmt formatCode="0.00" sourceLinked="1"/>
        <c:tickLblPos val="nextTo"/>
        <c:crossAx val="70490368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1"/>
            <c:dispEq val="1"/>
            <c:trendlineLbl>
              <c:layout>
                <c:manualLayout>
                  <c:x val="1.2933547561262717E-2"/>
                  <c:y val="0.33602631952721185"/>
                </c:manualLayout>
              </c:layout>
              <c:numFmt formatCode="0.0000E+00" sourceLinked="0"/>
            </c:trendlineLbl>
          </c:trendline>
          <c:xVal>
            <c:numRef>
              <c:f>'Analyt. Formelermittlung'!$J$8:$J$74</c:f>
              <c:numCache>
                <c:formatCode>0</c:formatCode>
                <c:ptCount val="67"/>
                <c:pt idx="0">
                  <c:v>480</c:v>
                </c:pt>
                <c:pt idx="1">
                  <c:v>484</c:v>
                </c:pt>
                <c:pt idx="2">
                  <c:v>487</c:v>
                </c:pt>
                <c:pt idx="3">
                  <c:v>487</c:v>
                </c:pt>
                <c:pt idx="4">
                  <c:v>487</c:v>
                </c:pt>
                <c:pt idx="5">
                  <c:v>487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507</c:v>
                </c:pt>
                <c:pt idx="12">
                  <c:v>521</c:v>
                </c:pt>
                <c:pt idx="13">
                  <c:v>521</c:v>
                </c:pt>
                <c:pt idx="14">
                  <c:v>530</c:v>
                </c:pt>
                <c:pt idx="15">
                  <c:v>488</c:v>
                </c:pt>
                <c:pt idx="16">
                  <c:v>491</c:v>
                </c:pt>
                <c:pt idx="17">
                  <c:v>492</c:v>
                </c:pt>
                <c:pt idx="18">
                  <c:v>492</c:v>
                </c:pt>
                <c:pt idx="19">
                  <c:v>492</c:v>
                </c:pt>
                <c:pt idx="20">
                  <c:v>492</c:v>
                </c:pt>
                <c:pt idx="21">
                  <c:v>492</c:v>
                </c:pt>
                <c:pt idx="22">
                  <c:v>507</c:v>
                </c:pt>
                <c:pt idx="23">
                  <c:v>507</c:v>
                </c:pt>
                <c:pt idx="24">
                  <c:v>507</c:v>
                </c:pt>
                <c:pt idx="25">
                  <c:v>513</c:v>
                </c:pt>
                <c:pt idx="26">
                  <c:v>505</c:v>
                </c:pt>
                <c:pt idx="27">
                  <c:v>488</c:v>
                </c:pt>
                <c:pt idx="28">
                  <c:v>488</c:v>
                </c:pt>
                <c:pt idx="29">
                  <c:v>489</c:v>
                </c:pt>
                <c:pt idx="30">
                  <c:v>486</c:v>
                </c:pt>
                <c:pt idx="31">
                  <c:v>476</c:v>
                </c:pt>
                <c:pt idx="32">
                  <c:v>476</c:v>
                </c:pt>
                <c:pt idx="33">
                  <c:v>476</c:v>
                </c:pt>
                <c:pt idx="34">
                  <c:v>479</c:v>
                </c:pt>
                <c:pt idx="35">
                  <c:v>479</c:v>
                </c:pt>
                <c:pt idx="36">
                  <c:v>501</c:v>
                </c:pt>
                <c:pt idx="37">
                  <c:v>503</c:v>
                </c:pt>
                <c:pt idx="38">
                  <c:v>501</c:v>
                </c:pt>
                <c:pt idx="39">
                  <c:v>501</c:v>
                </c:pt>
                <c:pt idx="40">
                  <c:v>499</c:v>
                </c:pt>
                <c:pt idx="41">
                  <c:v>499</c:v>
                </c:pt>
                <c:pt idx="42">
                  <c:v>499</c:v>
                </c:pt>
                <c:pt idx="43">
                  <c:v>499</c:v>
                </c:pt>
                <c:pt idx="45">
                  <c:v>475</c:v>
                </c:pt>
                <c:pt idx="46">
                  <c:v>530</c:v>
                </c:pt>
                <c:pt idx="50">
                  <c:v>512</c:v>
                </c:pt>
                <c:pt idx="51">
                  <c:v>486</c:v>
                </c:pt>
                <c:pt idx="52">
                  <c:v>486</c:v>
                </c:pt>
                <c:pt idx="53">
                  <c:v>469</c:v>
                </c:pt>
                <c:pt idx="54">
                  <c:v>458</c:v>
                </c:pt>
                <c:pt idx="55">
                  <c:v>514</c:v>
                </c:pt>
                <c:pt idx="56">
                  <c:v>458</c:v>
                </c:pt>
                <c:pt idx="57">
                  <c:v>448</c:v>
                </c:pt>
                <c:pt idx="58">
                  <c:v>432</c:v>
                </c:pt>
                <c:pt idx="59">
                  <c:v>432</c:v>
                </c:pt>
                <c:pt idx="60">
                  <c:v>432</c:v>
                </c:pt>
                <c:pt idx="61">
                  <c:v>432</c:v>
                </c:pt>
                <c:pt idx="62">
                  <c:v>459</c:v>
                </c:pt>
                <c:pt idx="63">
                  <c:v>459</c:v>
                </c:pt>
                <c:pt idx="64">
                  <c:v>410</c:v>
                </c:pt>
                <c:pt idx="65">
                  <c:v>461</c:v>
                </c:pt>
                <c:pt idx="66">
                  <c:v>456</c:v>
                </c:pt>
              </c:numCache>
            </c:numRef>
          </c:xVal>
          <c:yVal>
            <c:numRef>
              <c:f>'Analyt. Formelermittlung'!$M$8:$M$74</c:f>
              <c:numCache>
                <c:formatCode>0.00</c:formatCode>
                <c:ptCount val="67"/>
                <c:pt idx="0">
                  <c:v>0.52140762463343104</c:v>
                </c:pt>
                <c:pt idx="1">
                  <c:v>0.53110666666666662</c:v>
                </c:pt>
                <c:pt idx="2">
                  <c:v>0.61250000000000004</c:v>
                </c:pt>
                <c:pt idx="3">
                  <c:v>0.56204081632653058</c:v>
                </c:pt>
                <c:pt idx="4">
                  <c:v>0.5393258426966292</c:v>
                </c:pt>
                <c:pt idx="5">
                  <c:v>0.52260869565217394</c:v>
                </c:pt>
                <c:pt idx="6">
                  <c:v>0.54464976958525346</c:v>
                </c:pt>
                <c:pt idx="7">
                  <c:v>0.46781322957198446</c:v>
                </c:pt>
                <c:pt idx="8">
                  <c:v>0.47915129151291513</c:v>
                </c:pt>
                <c:pt idx="9">
                  <c:v>0.46682191780821919</c:v>
                </c:pt>
                <c:pt idx="10">
                  <c:v>0.48495890410958903</c:v>
                </c:pt>
                <c:pt idx="11">
                  <c:v>0.50185185185185188</c:v>
                </c:pt>
                <c:pt idx="12">
                  <c:v>0.43765654429501372</c:v>
                </c:pt>
                <c:pt idx="13">
                  <c:v>0.61255076387545926</c:v>
                </c:pt>
                <c:pt idx="14">
                  <c:v>0.48579366081575959</c:v>
                </c:pt>
                <c:pt idx="15">
                  <c:v>0.52769612521473563</c:v>
                </c:pt>
                <c:pt idx="16">
                  <c:v>0.56435275367451743</c:v>
                </c:pt>
                <c:pt idx="17">
                  <c:v>0.53120025469595666</c:v>
                </c:pt>
                <c:pt idx="18">
                  <c:v>0.59095247184577204</c:v>
                </c:pt>
                <c:pt idx="19">
                  <c:v>0.55984022123214017</c:v>
                </c:pt>
                <c:pt idx="20">
                  <c:v>0.54157060518731992</c:v>
                </c:pt>
                <c:pt idx="21">
                  <c:v>0.53029915622602919</c:v>
                </c:pt>
                <c:pt idx="22">
                  <c:v>0.49733241229294961</c:v>
                </c:pt>
                <c:pt idx="23">
                  <c:v>0.46579239889900487</c:v>
                </c:pt>
                <c:pt idx="24">
                  <c:v>0.4573343749212509</c:v>
                </c:pt>
                <c:pt idx="25">
                  <c:v>0.5007765314926661</c:v>
                </c:pt>
                <c:pt idx="26">
                  <c:v>0.53874418224871401</c:v>
                </c:pt>
                <c:pt idx="27">
                  <c:v>0.59466629433119245</c:v>
                </c:pt>
                <c:pt idx="28">
                  <c:v>0.47731571151874219</c:v>
                </c:pt>
                <c:pt idx="29">
                  <c:v>0.55681229990606373</c:v>
                </c:pt>
                <c:pt idx="30">
                  <c:v>0.49549981536290832</c:v>
                </c:pt>
                <c:pt idx="31">
                  <c:v>0.55991675938517327</c:v>
                </c:pt>
                <c:pt idx="32">
                  <c:v>0.48142713238549029</c:v>
                </c:pt>
                <c:pt idx="33">
                  <c:v>0.52096068410328356</c:v>
                </c:pt>
                <c:pt idx="34">
                  <c:v>0.43927311665406904</c:v>
                </c:pt>
                <c:pt idx="35">
                  <c:v>0.46894409937888198</c:v>
                </c:pt>
                <c:pt idx="36">
                  <c:v>0.58306142715278764</c:v>
                </c:pt>
                <c:pt idx="37">
                  <c:v>0.51836734693877551</c:v>
                </c:pt>
                <c:pt idx="38">
                  <c:v>0.53761361438793265</c:v>
                </c:pt>
                <c:pt idx="39">
                  <c:v>0.53840499816244025</c:v>
                </c:pt>
                <c:pt idx="40">
                  <c:v>0.5601574803149606</c:v>
                </c:pt>
                <c:pt idx="41">
                  <c:v>0.52542322892703353</c:v>
                </c:pt>
                <c:pt idx="42">
                  <c:v>0.50454670708184068</c:v>
                </c:pt>
                <c:pt idx="43">
                  <c:v>0.52366929133858264</c:v>
                </c:pt>
                <c:pt idx="44">
                  <c:v>0.55702374222724704</c:v>
                </c:pt>
                <c:pt idx="45">
                  <c:v>0.5833988284238214</c:v>
                </c:pt>
                <c:pt idx="46">
                  <c:v>0.46034684185771291</c:v>
                </c:pt>
                <c:pt idx="47">
                  <c:v>0.47258212322007614</c:v>
                </c:pt>
                <c:pt idx="48">
                  <c:v>0.43593070377814813</c:v>
                </c:pt>
                <c:pt idx="49">
                  <c:v>0.45226368586455484</c:v>
                </c:pt>
                <c:pt idx="50">
                  <c:v>0.52889664764824429</c:v>
                </c:pt>
                <c:pt idx="51">
                  <c:v>0.43393939393939396</c:v>
                </c:pt>
                <c:pt idx="52">
                  <c:v>0.54166666666666663</c:v>
                </c:pt>
                <c:pt idx="53">
                  <c:v>0.49037037037037035</c:v>
                </c:pt>
                <c:pt idx="54">
                  <c:v>0.61808510638297876</c:v>
                </c:pt>
                <c:pt idx="55">
                  <c:v>0.55300000000000005</c:v>
                </c:pt>
                <c:pt idx="56">
                  <c:v>0.53273137697516926</c:v>
                </c:pt>
                <c:pt idx="57">
                  <c:v>0.64623655913978495</c:v>
                </c:pt>
                <c:pt idx="58">
                  <c:v>0.57222644097690023</c:v>
                </c:pt>
                <c:pt idx="59">
                  <c:v>0.57097477716669831</c:v>
                </c:pt>
                <c:pt idx="60">
                  <c:v>0.56513284341435843</c:v>
                </c:pt>
                <c:pt idx="61">
                  <c:v>0.56820156385751519</c:v>
                </c:pt>
                <c:pt idx="62">
                  <c:v>0.63434465455559175</c:v>
                </c:pt>
                <c:pt idx="63">
                  <c:v>0.59062810703324253</c:v>
                </c:pt>
                <c:pt idx="64">
                  <c:v>0.60338541666666667</c:v>
                </c:pt>
                <c:pt idx="65">
                  <c:v>0.61712030484485569</c:v>
                </c:pt>
                <c:pt idx="66">
                  <c:v>0.57073566952889299</c:v>
                </c:pt>
              </c:numCache>
            </c:numRef>
          </c:yVal>
        </c:ser>
        <c:dLbls/>
        <c:axId val="70583040"/>
        <c:axId val="70584960"/>
      </c:scatterChart>
      <c:valAx>
        <c:axId val="70583040"/>
        <c:scaling>
          <c:orientation val="minMax"/>
          <c:min val="4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vCR</a:t>
                </a:r>
              </a:p>
            </c:rich>
          </c:tx>
          <c:layout/>
        </c:title>
        <c:numFmt formatCode="0" sourceLinked="1"/>
        <c:tickLblPos val="nextTo"/>
        <c:crossAx val="70584960"/>
        <c:crosses val="autoZero"/>
        <c:crossBetween val="midCat"/>
      </c:valAx>
      <c:valAx>
        <c:axId val="70584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mOE/mMTO</a:t>
                </a:r>
              </a:p>
            </c:rich>
          </c:tx>
          <c:layout/>
        </c:title>
        <c:numFmt formatCode="0.00" sourceLinked="1"/>
        <c:tickLblPos val="nextTo"/>
        <c:crossAx val="70583040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1"/>
            <c:dispEq val="1"/>
            <c:trendlineLbl>
              <c:layout>
                <c:manualLayout>
                  <c:x val="2.3631881351789803E-2"/>
                  <c:y val="0.29974511063217502"/>
                </c:manualLayout>
              </c:layout>
              <c:numFmt formatCode="0.0000E+00" sourceLinked="0"/>
            </c:trendlineLbl>
          </c:trendline>
          <c:xVal>
            <c:numRef>
              <c:f>'Analyt. Formelermittlung'!$I$8:$I$74</c:f>
              <c:numCache>
                <c:formatCode>0</c:formatCode>
                <c:ptCount val="67"/>
                <c:pt idx="0">
                  <c:v>41100</c:v>
                </c:pt>
                <c:pt idx="1">
                  <c:v>33300</c:v>
                </c:pt>
                <c:pt idx="2">
                  <c:v>17390</c:v>
                </c:pt>
                <c:pt idx="3">
                  <c:v>19190</c:v>
                </c:pt>
                <c:pt idx="4">
                  <c:v>22780</c:v>
                </c:pt>
                <c:pt idx="5">
                  <c:v>36400</c:v>
                </c:pt>
                <c:pt idx="6">
                  <c:v>48400</c:v>
                </c:pt>
                <c:pt idx="7">
                  <c:v>49400</c:v>
                </c:pt>
                <c:pt idx="8">
                  <c:v>48150</c:v>
                </c:pt>
                <c:pt idx="9">
                  <c:v>51635</c:v>
                </c:pt>
                <c:pt idx="10">
                  <c:v>63000</c:v>
                </c:pt>
                <c:pt idx="11">
                  <c:v>85000</c:v>
                </c:pt>
                <c:pt idx="12">
                  <c:v>38100</c:v>
                </c:pt>
                <c:pt idx="13">
                  <c:v>12220</c:v>
                </c:pt>
                <c:pt idx="14">
                  <c:v>18597</c:v>
                </c:pt>
                <c:pt idx="15">
                  <c:v>15445</c:v>
                </c:pt>
                <c:pt idx="16">
                  <c:v>16030</c:v>
                </c:pt>
                <c:pt idx="17">
                  <c:v>17740</c:v>
                </c:pt>
                <c:pt idx="18">
                  <c:v>15530</c:v>
                </c:pt>
                <c:pt idx="19">
                  <c:v>9800</c:v>
                </c:pt>
                <c:pt idx="20">
                  <c:v>11610</c:v>
                </c:pt>
                <c:pt idx="21">
                  <c:v>14690</c:v>
                </c:pt>
                <c:pt idx="22">
                  <c:v>69625</c:v>
                </c:pt>
                <c:pt idx="23">
                  <c:v>62820</c:v>
                </c:pt>
                <c:pt idx="24">
                  <c:v>61186</c:v>
                </c:pt>
                <c:pt idx="25">
                  <c:v>25690</c:v>
                </c:pt>
                <c:pt idx="26">
                  <c:v>29470</c:v>
                </c:pt>
                <c:pt idx="27">
                  <c:v>34065</c:v>
                </c:pt>
                <c:pt idx="28">
                  <c:v>35652</c:v>
                </c:pt>
                <c:pt idx="29">
                  <c:v>39140</c:v>
                </c:pt>
                <c:pt idx="30">
                  <c:v>45541</c:v>
                </c:pt>
                <c:pt idx="31">
                  <c:v>54635</c:v>
                </c:pt>
                <c:pt idx="32">
                  <c:v>56925</c:v>
                </c:pt>
                <c:pt idx="33">
                  <c:v>68570</c:v>
                </c:pt>
                <c:pt idx="34">
                  <c:v>30719</c:v>
                </c:pt>
                <c:pt idx="35">
                  <c:v>29257</c:v>
                </c:pt>
                <c:pt idx="36">
                  <c:v>9570</c:v>
                </c:pt>
                <c:pt idx="37">
                  <c:v>14000</c:v>
                </c:pt>
                <c:pt idx="38">
                  <c:v>15510</c:v>
                </c:pt>
                <c:pt idx="39">
                  <c:v>15265</c:v>
                </c:pt>
                <c:pt idx="40">
                  <c:v>17953</c:v>
                </c:pt>
                <c:pt idx="41">
                  <c:v>18802</c:v>
                </c:pt>
                <c:pt idx="42">
                  <c:v>18721</c:v>
                </c:pt>
                <c:pt idx="43">
                  <c:v>17619</c:v>
                </c:pt>
                <c:pt idx="44">
                  <c:v>17350</c:v>
                </c:pt>
                <c:pt idx="45">
                  <c:v>48330</c:v>
                </c:pt>
                <c:pt idx="46">
                  <c:v>48330</c:v>
                </c:pt>
                <c:pt idx="47">
                  <c:v>55566</c:v>
                </c:pt>
                <c:pt idx="48">
                  <c:v>85489</c:v>
                </c:pt>
                <c:pt idx="49">
                  <c:v>78452</c:v>
                </c:pt>
                <c:pt idx="50">
                  <c:v>33355</c:v>
                </c:pt>
                <c:pt idx="51">
                  <c:v>23000</c:v>
                </c:pt>
                <c:pt idx="52">
                  <c:v>40000</c:v>
                </c:pt>
                <c:pt idx="53">
                  <c:v>58000</c:v>
                </c:pt>
                <c:pt idx="54">
                  <c:v>8200</c:v>
                </c:pt>
                <c:pt idx="55">
                  <c:v>18000</c:v>
                </c:pt>
                <c:pt idx="56">
                  <c:v>25200</c:v>
                </c:pt>
                <c:pt idx="57">
                  <c:v>11000</c:v>
                </c:pt>
                <c:pt idx="58">
                  <c:v>9072</c:v>
                </c:pt>
                <c:pt idx="59">
                  <c:v>11749</c:v>
                </c:pt>
                <c:pt idx="60">
                  <c:v>12429</c:v>
                </c:pt>
                <c:pt idx="61">
                  <c:v>11265</c:v>
                </c:pt>
                <c:pt idx="62">
                  <c:v>5488</c:v>
                </c:pt>
                <c:pt idx="63">
                  <c:v>6295</c:v>
                </c:pt>
                <c:pt idx="64">
                  <c:v>5515</c:v>
                </c:pt>
                <c:pt idx="65">
                  <c:v>9302</c:v>
                </c:pt>
                <c:pt idx="66">
                  <c:v>11108</c:v>
                </c:pt>
              </c:numCache>
            </c:numRef>
          </c:xVal>
          <c:yVal>
            <c:numRef>
              <c:f>'Analyt. Formelermittlung'!$M$8:$M$74</c:f>
              <c:numCache>
                <c:formatCode>0.00</c:formatCode>
                <c:ptCount val="67"/>
                <c:pt idx="0">
                  <c:v>0.52140762463343104</c:v>
                </c:pt>
                <c:pt idx="1">
                  <c:v>0.53110666666666662</c:v>
                </c:pt>
                <c:pt idx="2">
                  <c:v>0.61250000000000004</c:v>
                </c:pt>
                <c:pt idx="3">
                  <c:v>0.56204081632653058</c:v>
                </c:pt>
                <c:pt idx="4">
                  <c:v>0.5393258426966292</c:v>
                </c:pt>
                <c:pt idx="5">
                  <c:v>0.52260869565217394</c:v>
                </c:pt>
                <c:pt idx="6">
                  <c:v>0.54464976958525346</c:v>
                </c:pt>
                <c:pt idx="7">
                  <c:v>0.46781322957198446</c:v>
                </c:pt>
                <c:pt idx="8">
                  <c:v>0.47915129151291513</c:v>
                </c:pt>
                <c:pt idx="9">
                  <c:v>0.46682191780821919</c:v>
                </c:pt>
                <c:pt idx="10">
                  <c:v>0.48495890410958903</c:v>
                </c:pt>
                <c:pt idx="11">
                  <c:v>0.50185185185185188</c:v>
                </c:pt>
                <c:pt idx="12">
                  <c:v>0.43765654429501372</c:v>
                </c:pt>
                <c:pt idx="13">
                  <c:v>0.61255076387545926</c:v>
                </c:pt>
                <c:pt idx="14">
                  <c:v>0.48579366081575959</c:v>
                </c:pt>
                <c:pt idx="15">
                  <c:v>0.52769612521473563</c:v>
                </c:pt>
                <c:pt idx="16">
                  <c:v>0.56435275367451743</c:v>
                </c:pt>
                <c:pt idx="17">
                  <c:v>0.53120025469595666</c:v>
                </c:pt>
                <c:pt idx="18">
                  <c:v>0.59095247184577204</c:v>
                </c:pt>
                <c:pt idx="19">
                  <c:v>0.55984022123214017</c:v>
                </c:pt>
                <c:pt idx="20">
                  <c:v>0.54157060518731992</c:v>
                </c:pt>
                <c:pt idx="21">
                  <c:v>0.53029915622602919</c:v>
                </c:pt>
                <c:pt idx="22">
                  <c:v>0.49733241229294961</c:v>
                </c:pt>
                <c:pt idx="23">
                  <c:v>0.46579239889900487</c:v>
                </c:pt>
                <c:pt idx="24">
                  <c:v>0.4573343749212509</c:v>
                </c:pt>
                <c:pt idx="25">
                  <c:v>0.5007765314926661</c:v>
                </c:pt>
                <c:pt idx="26">
                  <c:v>0.53874418224871401</c:v>
                </c:pt>
                <c:pt idx="27">
                  <c:v>0.59466629433119245</c:v>
                </c:pt>
                <c:pt idx="28">
                  <c:v>0.47731571151874219</c:v>
                </c:pt>
                <c:pt idx="29">
                  <c:v>0.55681229990606373</c:v>
                </c:pt>
                <c:pt idx="30">
                  <c:v>0.49549981536290832</c:v>
                </c:pt>
                <c:pt idx="31">
                  <c:v>0.55991675938517327</c:v>
                </c:pt>
                <c:pt idx="32">
                  <c:v>0.48142713238549029</c:v>
                </c:pt>
                <c:pt idx="33">
                  <c:v>0.52096068410328356</c:v>
                </c:pt>
                <c:pt idx="34">
                  <c:v>0.43927311665406904</c:v>
                </c:pt>
                <c:pt idx="35">
                  <c:v>0.46894409937888198</c:v>
                </c:pt>
                <c:pt idx="36">
                  <c:v>0.58306142715278764</c:v>
                </c:pt>
                <c:pt idx="37">
                  <c:v>0.51836734693877551</c:v>
                </c:pt>
                <c:pt idx="38">
                  <c:v>0.53761361438793265</c:v>
                </c:pt>
                <c:pt idx="39">
                  <c:v>0.53840499816244025</c:v>
                </c:pt>
                <c:pt idx="40">
                  <c:v>0.5601574803149606</c:v>
                </c:pt>
                <c:pt idx="41">
                  <c:v>0.52542322892703353</c:v>
                </c:pt>
                <c:pt idx="42">
                  <c:v>0.50454670708184068</c:v>
                </c:pt>
                <c:pt idx="43">
                  <c:v>0.52366929133858264</c:v>
                </c:pt>
                <c:pt idx="44">
                  <c:v>0.55702374222724704</c:v>
                </c:pt>
                <c:pt idx="45">
                  <c:v>0.5833988284238214</c:v>
                </c:pt>
                <c:pt idx="46">
                  <c:v>0.46034684185771291</c:v>
                </c:pt>
                <c:pt idx="47">
                  <c:v>0.47258212322007614</c:v>
                </c:pt>
                <c:pt idx="48">
                  <c:v>0.43593070377814813</c:v>
                </c:pt>
                <c:pt idx="49">
                  <c:v>0.45226368586455484</c:v>
                </c:pt>
                <c:pt idx="50">
                  <c:v>0.52889664764824429</c:v>
                </c:pt>
                <c:pt idx="51">
                  <c:v>0.43393939393939396</c:v>
                </c:pt>
                <c:pt idx="52">
                  <c:v>0.54166666666666663</c:v>
                </c:pt>
                <c:pt idx="53">
                  <c:v>0.49037037037037035</c:v>
                </c:pt>
                <c:pt idx="54">
                  <c:v>0.61808510638297876</c:v>
                </c:pt>
                <c:pt idx="55">
                  <c:v>0.55300000000000005</c:v>
                </c:pt>
                <c:pt idx="56">
                  <c:v>0.53273137697516926</c:v>
                </c:pt>
                <c:pt idx="57">
                  <c:v>0.64623655913978495</c:v>
                </c:pt>
                <c:pt idx="58">
                  <c:v>0.57222644097690023</c:v>
                </c:pt>
                <c:pt idx="59">
                  <c:v>0.57097477716669831</c:v>
                </c:pt>
                <c:pt idx="60">
                  <c:v>0.56513284341435843</c:v>
                </c:pt>
                <c:pt idx="61">
                  <c:v>0.56820156385751519</c:v>
                </c:pt>
                <c:pt idx="62">
                  <c:v>0.63434465455559175</c:v>
                </c:pt>
                <c:pt idx="63">
                  <c:v>0.59062810703324253</c:v>
                </c:pt>
                <c:pt idx="64">
                  <c:v>0.60338541666666667</c:v>
                </c:pt>
                <c:pt idx="65">
                  <c:v>0.61712030484485569</c:v>
                </c:pt>
                <c:pt idx="66">
                  <c:v>0.57073566952889299</c:v>
                </c:pt>
              </c:numCache>
            </c:numRef>
          </c:yVal>
        </c:ser>
        <c:dLbls/>
        <c:axId val="70614016"/>
        <c:axId val="70628480"/>
      </c:scatterChart>
      <c:valAx>
        <c:axId val="7061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mPL</a:t>
                </a:r>
              </a:p>
            </c:rich>
          </c:tx>
          <c:layout/>
        </c:title>
        <c:numFmt formatCode="0" sourceLinked="1"/>
        <c:tickLblPos val="nextTo"/>
        <c:crossAx val="70628480"/>
        <c:crosses val="autoZero"/>
        <c:crossBetween val="midCat"/>
      </c:valAx>
      <c:valAx>
        <c:axId val="70628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mOE/mMTO</a:t>
                </a:r>
              </a:p>
            </c:rich>
          </c:tx>
          <c:layout/>
        </c:title>
        <c:numFmt formatCode="0.00" sourceLinked="1"/>
        <c:tickLblPos val="nextTo"/>
        <c:crossAx val="7061401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1"/>
            <c:dispEq val="1"/>
            <c:trendlineLbl>
              <c:layout>
                <c:manualLayout>
                  <c:x val="1.33973659334906E-3"/>
                  <c:y val="0.45313208206162164"/>
                </c:manualLayout>
              </c:layout>
              <c:numFmt formatCode="0.0000E+00" sourceLinked="0"/>
            </c:trendlineLbl>
          </c:trendline>
          <c:xVal>
            <c:numRef>
              <c:f>'Analyt. Formelermittlung'!$K$8:$K$74</c:f>
              <c:numCache>
                <c:formatCode>0.00</c:formatCode>
                <c:ptCount val="67"/>
                <c:pt idx="0">
                  <c:v>0.30730507202836294</c:v>
                </c:pt>
                <c:pt idx="1">
                  <c:v>0.31396534148827726</c:v>
                </c:pt>
                <c:pt idx="2">
                  <c:v>0.31759683995922527</c:v>
                </c:pt>
                <c:pt idx="3">
                  <c:v>0.30844549848481695</c:v>
                </c:pt>
                <c:pt idx="4">
                  <c:v>0.3252814715550516</c:v>
                </c:pt>
                <c:pt idx="5">
                  <c:v>0.27478615432344988</c:v>
                </c:pt>
                <c:pt idx="6">
                  <c:v>0.28185290097098326</c:v>
                </c:pt>
                <c:pt idx="7">
                  <c:v>0.2205325305314596</c:v>
                </c:pt>
                <c:pt idx="8">
                  <c:v>0.2271949324997837</c:v>
                </c:pt>
                <c:pt idx="9">
                  <c:v>0.26341586024883751</c:v>
                </c:pt>
                <c:pt idx="10">
                  <c:v>0.27827349782860655</c:v>
                </c:pt>
                <c:pt idx="11">
                  <c:v>0.22199569600181221</c:v>
                </c:pt>
                <c:pt idx="12">
                  <c:v>0.22780919282445503</c:v>
                </c:pt>
                <c:pt idx="13">
                  <c:v>0.38598385767407073</c:v>
                </c:pt>
                <c:pt idx="14">
                  <c:v>0.22912931247432755</c:v>
                </c:pt>
                <c:pt idx="15">
                  <c:v>0.27707196418922692</c:v>
                </c:pt>
                <c:pt idx="16">
                  <c:v>0.32131663281108547</c:v>
                </c:pt>
                <c:pt idx="17">
                  <c:v>0.31772087361232404</c:v>
                </c:pt>
                <c:pt idx="18">
                  <c:v>0.32026717208951366</c:v>
                </c:pt>
                <c:pt idx="19">
                  <c:v>0.25683876273250761</c:v>
                </c:pt>
                <c:pt idx="20">
                  <c:v>0.26145173277870315</c:v>
                </c:pt>
                <c:pt idx="21">
                  <c:v>0.27888615476200712</c:v>
                </c:pt>
                <c:pt idx="22">
                  <c:v>0.25026121688707675</c:v>
                </c:pt>
                <c:pt idx="23">
                  <c:v>0.25468012500045861</c:v>
                </c:pt>
                <c:pt idx="24">
                  <c:v>0.2593437806029707</c:v>
                </c:pt>
                <c:pt idx="25">
                  <c:v>0.33650577539250942</c:v>
                </c:pt>
                <c:pt idx="26">
                  <c:v>0.31961893432555039</c:v>
                </c:pt>
                <c:pt idx="27">
                  <c:v>0.31986811425641093</c:v>
                </c:pt>
                <c:pt idx="28">
                  <c:v>0.29917875663585103</c:v>
                </c:pt>
                <c:pt idx="29">
                  <c:v>0.29117541319501056</c:v>
                </c:pt>
                <c:pt idx="30">
                  <c:v>0.30743352521129352</c:v>
                </c:pt>
                <c:pt idx="31">
                  <c:v>0.2877602707930676</c:v>
                </c:pt>
                <c:pt idx="32">
                  <c:v>0.26552877432167199</c:v>
                </c:pt>
                <c:pt idx="33">
                  <c:v>0.28806671379928428</c:v>
                </c:pt>
                <c:pt idx="34">
                  <c:v>0.20572279200501131</c:v>
                </c:pt>
                <c:pt idx="35">
                  <c:v>0.24819394584053539</c:v>
                </c:pt>
                <c:pt idx="36">
                  <c:v>0.31525354266168565</c:v>
                </c:pt>
                <c:pt idx="37">
                  <c:v>0.25796251222201416</c:v>
                </c:pt>
                <c:pt idx="38">
                  <c:v>0.27164747491055641</c:v>
                </c:pt>
                <c:pt idx="39">
                  <c:v>0.25812000969542209</c:v>
                </c:pt>
                <c:pt idx="40">
                  <c:v>0.27482803181712379</c:v>
                </c:pt>
                <c:pt idx="41">
                  <c:v>0.27869820339773693</c:v>
                </c:pt>
                <c:pt idx="42">
                  <c:v>0.27106368479759685</c:v>
                </c:pt>
                <c:pt idx="43">
                  <c:v>0.29762334754027309</c:v>
                </c:pt>
                <c:pt idx="44">
                  <c:v>0.32041807341178258</c:v>
                </c:pt>
                <c:pt idx="45">
                  <c:v>0.28521409435760314</c:v>
                </c:pt>
                <c:pt idx="46">
                  <c:v>0.27375340933191966</c:v>
                </c:pt>
                <c:pt idx="47">
                  <c:v>0.295333599780289</c:v>
                </c:pt>
                <c:pt idx="48">
                  <c:v>0.26943647361543333</c:v>
                </c:pt>
                <c:pt idx="49">
                  <c:v>0.26943647361543333</c:v>
                </c:pt>
                <c:pt idx="50">
                  <c:v>0.27054672922170009</c:v>
                </c:pt>
                <c:pt idx="51">
                  <c:v>0.26664195471534918</c:v>
                </c:pt>
                <c:pt idx="52">
                  <c:v>0.29618303318609129</c:v>
                </c:pt>
                <c:pt idx="53">
                  <c:v>0.24857477252992033</c:v>
                </c:pt>
                <c:pt idx="54">
                  <c:v>0.28932700023857549</c:v>
                </c:pt>
                <c:pt idx="55">
                  <c:v>0.31804281345565749</c:v>
                </c:pt>
                <c:pt idx="56">
                  <c:v>0.28901268572401589</c:v>
                </c:pt>
                <c:pt idx="57">
                  <c:v>0.32247103569980162</c:v>
                </c:pt>
                <c:pt idx="58">
                  <c:v>0.27237748462988687</c:v>
                </c:pt>
                <c:pt idx="59">
                  <c:v>0.30099676906936318</c:v>
                </c:pt>
                <c:pt idx="60">
                  <c:v>0.2871056575787907</c:v>
                </c:pt>
                <c:pt idx="61">
                  <c:v>0.27578730900134701</c:v>
                </c:pt>
                <c:pt idx="62">
                  <c:v>0.38836674873992749</c:v>
                </c:pt>
                <c:pt idx="63">
                  <c:v>0.36133737661044651</c:v>
                </c:pt>
                <c:pt idx="64">
                  <c:v>0.33256880733944955</c:v>
                </c:pt>
                <c:pt idx="65">
                  <c:v>0.34182399726540802</c:v>
                </c:pt>
                <c:pt idx="66">
                  <c:v>0.29145076954121812</c:v>
                </c:pt>
              </c:numCache>
            </c:numRef>
          </c:xVal>
          <c:yVal>
            <c:numRef>
              <c:f>'Analyt. Formelermittlung'!$M$8:$M$74</c:f>
              <c:numCache>
                <c:formatCode>0.00</c:formatCode>
                <c:ptCount val="67"/>
                <c:pt idx="0">
                  <c:v>0.52140762463343104</c:v>
                </c:pt>
                <c:pt idx="1">
                  <c:v>0.53110666666666662</c:v>
                </c:pt>
                <c:pt idx="2">
                  <c:v>0.61250000000000004</c:v>
                </c:pt>
                <c:pt idx="3">
                  <c:v>0.56204081632653058</c:v>
                </c:pt>
                <c:pt idx="4">
                  <c:v>0.5393258426966292</c:v>
                </c:pt>
                <c:pt idx="5">
                  <c:v>0.52260869565217394</c:v>
                </c:pt>
                <c:pt idx="6">
                  <c:v>0.54464976958525346</c:v>
                </c:pt>
                <c:pt idx="7">
                  <c:v>0.46781322957198446</c:v>
                </c:pt>
                <c:pt idx="8">
                  <c:v>0.47915129151291513</c:v>
                </c:pt>
                <c:pt idx="9">
                  <c:v>0.46682191780821919</c:v>
                </c:pt>
                <c:pt idx="10">
                  <c:v>0.48495890410958903</c:v>
                </c:pt>
                <c:pt idx="11">
                  <c:v>0.50185185185185188</c:v>
                </c:pt>
                <c:pt idx="12">
                  <c:v>0.43765654429501372</c:v>
                </c:pt>
                <c:pt idx="13">
                  <c:v>0.61255076387545926</c:v>
                </c:pt>
                <c:pt idx="14">
                  <c:v>0.48579366081575959</c:v>
                </c:pt>
                <c:pt idx="15">
                  <c:v>0.52769612521473563</c:v>
                </c:pt>
                <c:pt idx="16">
                  <c:v>0.56435275367451743</c:v>
                </c:pt>
                <c:pt idx="17">
                  <c:v>0.53120025469595666</c:v>
                </c:pt>
                <c:pt idx="18">
                  <c:v>0.59095247184577204</c:v>
                </c:pt>
                <c:pt idx="19">
                  <c:v>0.55984022123214017</c:v>
                </c:pt>
                <c:pt idx="20">
                  <c:v>0.54157060518731992</c:v>
                </c:pt>
                <c:pt idx="21">
                  <c:v>0.53029915622602919</c:v>
                </c:pt>
                <c:pt idx="22">
                  <c:v>0.49733241229294961</c:v>
                </c:pt>
                <c:pt idx="23">
                  <c:v>0.46579239889900487</c:v>
                </c:pt>
                <c:pt idx="24">
                  <c:v>0.4573343749212509</c:v>
                </c:pt>
                <c:pt idx="25">
                  <c:v>0.5007765314926661</c:v>
                </c:pt>
                <c:pt idx="26">
                  <c:v>0.53874418224871401</c:v>
                </c:pt>
                <c:pt idx="27">
                  <c:v>0.59466629433119245</c:v>
                </c:pt>
                <c:pt idx="28">
                  <c:v>0.47731571151874219</c:v>
                </c:pt>
                <c:pt idx="29">
                  <c:v>0.55681229990606373</c:v>
                </c:pt>
                <c:pt idx="30">
                  <c:v>0.49549981536290832</c:v>
                </c:pt>
                <c:pt idx="31">
                  <c:v>0.55991675938517327</c:v>
                </c:pt>
                <c:pt idx="32">
                  <c:v>0.48142713238549029</c:v>
                </c:pt>
                <c:pt idx="33">
                  <c:v>0.52096068410328356</c:v>
                </c:pt>
                <c:pt idx="34">
                  <c:v>0.43927311665406904</c:v>
                </c:pt>
                <c:pt idx="35">
                  <c:v>0.46894409937888198</c:v>
                </c:pt>
                <c:pt idx="36">
                  <c:v>0.58306142715278764</c:v>
                </c:pt>
                <c:pt idx="37">
                  <c:v>0.51836734693877551</c:v>
                </c:pt>
                <c:pt idx="38">
                  <c:v>0.53761361438793265</c:v>
                </c:pt>
                <c:pt idx="39">
                  <c:v>0.53840499816244025</c:v>
                </c:pt>
                <c:pt idx="40">
                  <c:v>0.5601574803149606</c:v>
                </c:pt>
                <c:pt idx="41">
                  <c:v>0.52542322892703353</c:v>
                </c:pt>
                <c:pt idx="42">
                  <c:v>0.50454670708184068</c:v>
                </c:pt>
                <c:pt idx="43">
                  <c:v>0.52366929133858264</c:v>
                </c:pt>
                <c:pt idx="44">
                  <c:v>0.55702374222724704</c:v>
                </c:pt>
                <c:pt idx="45">
                  <c:v>0.5833988284238214</c:v>
                </c:pt>
                <c:pt idx="46">
                  <c:v>0.46034684185771291</c:v>
                </c:pt>
                <c:pt idx="47">
                  <c:v>0.47258212322007614</c:v>
                </c:pt>
                <c:pt idx="48">
                  <c:v>0.43593070377814813</c:v>
                </c:pt>
                <c:pt idx="49">
                  <c:v>0.45226368586455484</c:v>
                </c:pt>
                <c:pt idx="50">
                  <c:v>0.52889664764824429</c:v>
                </c:pt>
                <c:pt idx="51">
                  <c:v>0.43393939393939396</c:v>
                </c:pt>
                <c:pt idx="52">
                  <c:v>0.54166666666666663</c:v>
                </c:pt>
                <c:pt idx="53">
                  <c:v>0.49037037037037035</c:v>
                </c:pt>
                <c:pt idx="54">
                  <c:v>0.61808510638297876</c:v>
                </c:pt>
                <c:pt idx="55">
                  <c:v>0.55300000000000005</c:v>
                </c:pt>
                <c:pt idx="56">
                  <c:v>0.53273137697516926</c:v>
                </c:pt>
                <c:pt idx="57">
                  <c:v>0.64623655913978495</c:v>
                </c:pt>
                <c:pt idx="58">
                  <c:v>0.57222644097690023</c:v>
                </c:pt>
                <c:pt idx="59">
                  <c:v>0.57097477716669831</c:v>
                </c:pt>
                <c:pt idx="60">
                  <c:v>0.56513284341435843</c:v>
                </c:pt>
                <c:pt idx="61">
                  <c:v>0.56820156385751519</c:v>
                </c:pt>
                <c:pt idx="62">
                  <c:v>0.63434465455559175</c:v>
                </c:pt>
                <c:pt idx="63">
                  <c:v>0.59062810703324253</c:v>
                </c:pt>
                <c:pt idx="64">
                  <c:v>0.60338541666666667</c:v>
                </c:pt>
                <c:pt idx="65">
                  <c:v>0.61712030484485569</c:v>
                </c:pt>
                <c:pt idx="66">
                  <c:v>0.57073566952889299</c:v>
                </c:pt>
              </c:numCache>
            </c:numRef>
          </c:yVal>
        </c:ser>
        <c:dLbls/>
        <c:axId val="70649344"/>
        <c:axId val="70651264"/>
      </c:scatterChart>
      <c:valAx>
        <c:axId val="70649344"/>
        <c:scaling>
          <c:orientation val="minMax"/>
          <c:min val="0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T/W</a:t>
                </a:r>
              </a:p>
            </c:rich>
          </c:tx>
          <c:layout/>
        </c:title>
        <c:numFmt formatCode="0.00" sourceLinked="1"/>
        <c:tickLblPos val="nextTo"/>
        <c:crossAx val="70651264"/>
        <c:crosses val="autoZero"/>
        <c:crossBetween val="midCat"/>
      </c:valAx>
      <c:valAx>
        <c:axId val="70651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mOE/mMTO</a:t>
                </a:r>
              </a:p>
            </c:rich>
          </c:tx>
          <c:layout/>
        </c:title>
        <c:numFmt formatCode="0.00" sourceLinked="1"/>
        <c:tickLblPos val="nextTo"/>
        <c:crossAx val="7064934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152400</xdr:colOff>
      <xdr:row>1</xdr:row>
      <xdr:rowOff>114301</xdr:rowOff>
    </xdr:from>
    <xdr:to>
      <xdr:col>54</xdr:col>
      <xdr:colOff>405848</xdr:colOff>
      <xdr:row>4</xdr:row>
      <xdr:rowOff>123826</xdr:rowOff>
    </xdr:to>
    <xdr:sp macro="" textlink="">
      <xdr:nvSpPr>
        <xdr:cNvPr id="4" name="Textfeld 3"/>
        <xdr:cNvSpPr txBox="1"/>
      </xdr:nvSpPr>
      <xdr:spPr>
        <a:xfrm>
          <a:off x="30748357" y="354497"/>
          <a:ext cx="3541643" cy="506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(5.15)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</a:t>
          </a:r>
          <a:endParaRPr lang="en-US" sz="1100"/>
        </a:p>
      </xdr:txBody>
    </xdr:sp>
    <xdr:clientData/>
  </xdr:twoCellAnchor>
  <xdr:twoCellAnchor>
    <xdr:from>
      <xdr:col>56</xdr:col>
      <xdr:colOff>235639</xdr:colOff>
      <xdr:row>1</xdr:row>
      <xdr:rowOff>126310</xdr:rowOff>
    </xdr:from>
    <xdr:to>
      <xdr:col>62</xdr:col>
      <xdr:colOff>414131</xdr:colOff>
      <xdr:row>4</xdr:row>
      <xdr:rowOff>158612</xdr:rowOff>
    </xdr:to>
    <xdr:sp macro="" textlink="">
      <xdr:nvSpPr>
        <xdr:cNvPr id="6" name="Textfeld 5"/>
        <xdr:cNvSpPr txBox="1"/>
      </xdr:nvSpPr>
      <xdr:spPr>
        <a:xfrm>
          <a:off x="35320769" y="366506"/>
          <a:ext cx="3590927" cy="529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(5.16)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</a:t>
          </a:r>
          <a:endParaRPr lang="en-US" sz="1100"/>
        </a:p>
      </xdr:txBody>
    </xdr:sp>
    <xdr:clientData/>
  </xdr:twoCellAnchor>
  <xdr:twoCellAnchor>
    <xdr:from>
      <xdr:col>63</xdr:col>
      <xdr:colOff>284094</xdr:colOff>
      <xdr:row>1</xdr:row>
      <xdr:rowOff>84897</xdr:rowOff>
    </xdr:from>
    <xdr:to>
      <xdr:col>69</xdr:col>
      <xdr:colOff>256762</xdr:colOff>
      <xdr:row>4</xdr:row>
      <xdr:rowOff>117199</xdr:rowOff>
    </xdr:to>
    <xdr:sp macro="" textlink="">
      <xdr:nvSpPr>
        <xdr:cNvPr id="7" name="Textfeld 6"/>
        <xdr:cNvSpPr txBox="1"/>
      </xdr:nvSpPr>
      <xdr:spPr>
        <a:xfrm>
          <a:off x="29298072" y="325093"/>
          <a:ext cx="2681081" cy="529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(5.17)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=𝑘+𝑢∗(𝑇/𝑊)+𝑣∗(m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/𝑆_𝑊 )</a:t>
          </a:r>
          <a:endParaRPr lang="en-US" sz="1100"/>
        </a:p>
      </xdr:txBody>
    </xdr:sp>
    <xdr:clientData/>
  </xdr:twoCellAnchor>
  <xdr:twoCellAnchor>
    <xdr:from>
      <xdr:col>70</xdr:col>
      <xdr:colOff>478322</xdr:colOff>
      <xdr:row>1</xdr:row>
      <xdr:rowOff>56322</xdr:rowOff>
    </xdr:from>
    <xdr:to>
      <xdr:col>77</xdr:col>
      <xdr:colOff>331304</xdr:colOff>
      <xdr:row>4</xdr:row>
      <xdr:rowOff>65847</xdr:rowOff>
    </xdr:to>
    <xdr:sp macro="" textlink="">
      <xdr:nvSpPr>
        <xdr:cNvPr id="9" name="Textfeld 8"/>
        <xdr:cNvSpPr txBox="1"/>
      </xdr:nvSpPr>
      <xdr:spPr>
        <a:xfrm>
          <a:off x="43680409" y="296518"/>
          <a:ext cx="3961156" cy="506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(5.18)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)^𝑣∗𝑅^𝑤</a:t>
          </a:r>
          <a:endParaRPr lang="en-US" sz="1100"/>
        </a:p>
      </xdr:txBody>
    </xdr:sp>
    <xdr:clientData/>
  </xdr:twoCellAnchor>
  <xdr:twoCellAnchor>
    <xdr:from>
      <xdr:col>95</xdr:col>
      <xdr:colOff>507724</xdr:colOff>
      <xdr:row>1</xdr:row>
      <xdr:rowOff>60049</xdr:rowOff>
    </xdr:from>
    <xdr:to>
      <xdr:col>102</xdr:col>
      <xdr:colOff>91108</xdr:colOff>
      <xdr:row>4</xdr:row>
      <xdr:rowOff>69574</xdr:rowOff>
    </xdr:to>
    <xdr:sp macro="" textlink="">
      <xdr:nvSpPr>
        <xdr:cNvPr id="10" name="Textfeld 9"/>
        <xdr:cNvSpPr txBox="1"/>
      </xdr:nvSpPr>
      <xdr:spPr>
        <a:xfrm>
          <a:off x="60051398" y="300245"/>
          <a:ext cx="3898623" cy="50648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(5.21)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)^𝑣∗𝑅^𝑤</a:t>
          </a:r>
          <a:endParaRPr lang="en-US" sz="1100"/>
        </a:p>
      </xdr:txBody>
    </xdr:sp>
    <xdr:clientData/>
  </xdr:twoCellAnchor>
  <xdr:twoCellAnchor>
    <xdr:from>
      <xdr:col>19</xdr:col>
      <xdr:colOff>233986</xdr:colOff>
      <xdr:row>1</xdr:row>
      <xdr:rowOff>77856</xdr:rowOff>
    </xdr:from>
    <xdr:to>
      <xdr:col>23</xdr:col>
      <xdr:colOff>447261</xdr:colOff>
      <xdr:row>4</xdr:row>
      <xdr:rowOff>49695</xdr:rowOff>
    </xdr:to>
    <xdr:sp macro="" textlink="">
      <xdr:nvSpPr>
        <xdr:cNvPr id="12" name="Textfeld 11"/>
        <xdr:cNvSpPr txBox="1"/>
      </xdr:nvSpPr>
      <xdr:spPr>
        <a:xfrm>
          <a:off x="11589443" y="318052"/>
          <a:ext cx="2739470" cy="468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(5.10)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endParaRPr lang="en-US" sz="1100"/>
        </a:p>
      </xdr:txBody>
    </xdr:sp>
    <xdr:clientData/>
  </xdr:twoCellAnchor>
  <xdr:twoCellAnchor>
    <xdr:from>
      <xdr:col>25</xdr:col>
      <xdr:colOff>342900</xdr:colOff>
      <xdr:row>1</xdr:row>
      <xdr:rowOff>123825</xdr:rowOff>
    </xdr:from>
    <xdr:to>
      <xdr:col>29</xdr:col>
      <xdr:colOff>662609</xdr:colOff>
      <xdr:row>4</xdr:row>
      <xdr:rowOff>133350</xdr:rowOff>
    </xdr:to>
    <xdr:sp macro="" textlink="">
      <xdr:nvSpPr>
        <xdr:cNvPr id="13" name="Textfeld 12"/>
        <xdr:cNvSpPr txBox="1"/>
      </xdr:nvSpPr>
      <xdr:spPr>
        <a:xfrm>
          <a:off x="15475226" y="364021"/>
          <a:ext cx="2713383" cy="506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(5.11)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(m/𝑆)</a:t>
          </a:r>
          <a:endParaRPr lang="en-US" sz="1100"/>
        </a:p>
      </xdr:txBody>
    </xdr:sp>
    <xdr:clientData/>
  </xdr:twoCellAnchor>
  <xdr:twoCellAnchor>
    <xdr:from>
      <xdr:col>31</xdr:col>
      <xdr:colOff>304799</xdr:colOff>
      <xdr:row>1</xdr:row>
      <xdr:rowOff>152400</xdr:rowOff>
    </xdr:from>
    <xdr:to>
      <xdr:col>35</xdr:col>
      <xdr:colOff>265044</xdr:colOff>
      <xdr:row>5</xdr:row>
      <xdr:rowOff>0</xdr:rowOff>
    </xdr:to>
    <xdr:sp macro="" textlink="">
      <xdr:nvSpPr>
        <xdr:cNvPr id="14" name="Textfeld 13"/>
        <xdr:cNvSpPr txBox="1"/>
      </xdr:nvSpPr>
      <xdr:spPr>
        <a:xfrm>
          <a:off x="19098038" y="392596"/>
          <a:ext cx="2668658" cy="5102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(5.12)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=𝑘+𝑢∗R</a:t>
          </a:r>
          <a:endParaRPr lang="en-US" sz="1100"/>
        </a:p>
      </xdr:txBody>
    </xdr:sp>
    <xdr:clientData/>
  </xdr:twoCellAnchor>
  <xdr:twoCellAnchor>
    <xdr:from>
      <xdr:col>78</xdr:col>
      <xdr:colOff>439391</xdr:colOff>
      <xdr:row>1</xdr:row>
      <xdr:rowOff>60049</xdr:rowOff>
    </xdr:from>
    <xdr:to>
      <xdr:col>83</xdr:col>
      <xdr:colOff>770283</xdr:colOff>
      <xdr:row>4</xdr:row>
      <xdr:rowOff>69574</xdr:rowOff>
    </xdr:to>
    <xdr:sp macro="" textlink="">
      <xdr:nvSpPr>
        <xdr:cNvPr id="15" name="Textfeld 14"/>
        <xdr:cNvSpPr txBox="1"/>
      </xdr:nvSpPr>
      <xdr:spPr>
        <a:xfrm>
          <a:off x="48271456" y="300245"/>
          <a:ext cx="3693631" cy="506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(5.19)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de-DE" sz="1100" b="0" i="1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m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/𝑆_𝑊 )^𝑣∗𝑅^𝑤</a:t>
          </a:r>
          <a:endParaRPr lang="en-US" sz="1100"/>
        </a:p>
      </xdr:txBody>
    </xdr:sp>
    <xdr:clientData/>
  </xdr:twoCellAnchor>
  <xdr:twoCellAnchor>
    <xdr:from>
      <xdr:col>13</xdr:col>
      <xdr:colOff>379343</xdr:colOff>
      <xdr:row>1</xdr:row>
      <xdr:rowOff>55907</xdr:rowOff>
    </xdr:from>
    <xdr:to>
      <xdr:col>18</xdr:col>
      <xdr:colOff>173934</xdr:colOff>
      <xdr:row>4</xdr:row>
      <xdr:rowOff>157370</xdr:rowOff>
    </xdr:to>
    <xdr:sp macro="" textlink="">
      <xdr:nvSpPr>
        <xdr:cNvPr id="16" name="Textfeld 15"/>
        <xdr:cNvSpPr txBox="1"/>
      </xdr:nvSpPr>
      <xdr:spPr>
        <a:xfrm>
          <a:off x="7668039" y="296103"/>
          <a:ext cx="3223591" cy="5984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(0)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 </a:t>
          </a:r>
        </a:p>
        <a:p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 </a:t>
          </a:r>
        </a:p>
        <a:p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             </a:t>
          </a:r>
          <a:r>
            <a:rPr lang="en-US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LOFTIN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sz="1100"/>
        </a:p>
      </xdr:txBody>
    </xdr:sp>
    <xdr:clientData/>
  </xdr:twoCellAnchor>
  <xdr:twoCellAnchor>
    <xdr:from>
      <xdr:col>111</xdr:col>
      <xdr:colOff>289893</xdr:colOff>
      <xdr:row>1</xdr:row>
      <xdr:rowOff>89039</xdr:rowOff>
    </xdr:from>
    <xdr:to>
      <xdr:col>118</xdr:col>
      <xdr:colOff>472109</xdr:colOff>
      <xdr:row>4</xdr:row>
      <xdr:rowOff>94837</xdr:rowOff>
    </xdr:to>
    <xdr:sp macro="" textlink="">
      <xdr:nvSpPr>
        <xdr:cNvPr id="17" name="Textfeld 16"/>
        <xdr:cNvSpPr txBox="1"/>
      </xdr:nvSpPr>
      <xdr:spPr>
        <a:xfrm>
          <a:off x="50217458" y="329235"/>
          <a:ext cx="3909390" cy="5027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(5.23)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)^𝑣∗𝑅^𝑤  ∗ 𝑚</a:t>
          </a:r>
          <a:r>
            <a:rPr lang="en-US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𝑃𝐿^𝑦∗𝑛_𝑒^𝑧</a:t>
          </a:r>
          <a:endParaRPr lang="en-US" sz="1100"/>
        </a:p>
      </xdr:txBody>
    </xdr:sp>
    <xdr:clientData/>
  </xdr:twoCellAnchor>
  <xdr:twoCellAnchor>
    <xdr:from>
      <xdr:col>119</xdr:col>
      <xdr:colOff>240193</xdr:colOff>
      <xdr:row>1</xdr:row>
      <xdr:rowOff>82827</xdr:rowOff>
    </xdr:from>
    <xdr:to>
      <xdr:col>126</xdr:col>
      <xdr:colOff>629479</xdr:colOff>
      <xdr:row>4</xdr:row>
      <xdr:rowOff>88625</xdr:rowOff>
    </xdr:to>
    <xdr:sp macro="" textlink="">
      <xdr:nvSpPr>
        <xdr:cNvPr id="18" name="Textfeld 17"/>
        <xdr:cNvSpPr txBox="1"/>
      </xdr:nvSpPr>
      <xdr:spPr>
        <a:xfrm>
          <a:off x="54905410" y="323023"/>
          <a:ext cx="4050199" cy="5027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(5.24)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)^𝑣∗𝑅^𝑤 ∗ 𝑚</a:t>
          </a:r>
          <a:r>
            <a:rPr lang="en-US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𝑃𝐿^𝑦∗𝑛_𝑒^𝑧∗𝑣_𝐶𝑅^𝑚</a:t>
          </a:r>
          <a:endParaRPr lang="en-US" sz="1100"/>
        </a:p>
      </xdr:txBody>
    </xdr:sp>
    <xdr:clientData/>
  </xdr:twoCellAnchor>
  <xdr:twoCellAnchor>
    <xdr:from>
      <xdr:col>103</xdr:col>
      <xdr:colOff>521390</xdr:colOff>
      <xdr:row>1</xdr:row>
      <xdr:rowOff>72887</xdr:rowOff>
    </xdr:from>
    <xdr:to>
      <xdr:col>110</xdr:col>
      <xdr:colOff>430695</xdr:colOff>
      <xdr:row>4</xdr:row>
      <xdr:rowOff>78685</xdr:rowOff>
    </xdr:to>
    <xdr:sp macro="" textlink="">
      <xdr:nvSpPr>
        <xdr:cNvPr id="19" name="Textfeld 18"/>
        <xdr:cNvSpPr txBox="1"/>
      </xdr:nvSpPr>
      <xdr:spPr>
        <a:xfrm>
          <a:off x="46340781" y="313083"/>
          <a:ext cx="3073262" cy="5027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(5.22)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</a:t>
          </a:r>
          <a:r>
            <a:rPr lang="de-DE" sz="1100" b="0" i="0">
              <a:effectLst/>
              <a:latin typeface="Cambria Math"/>
            </a:rPr>
            <a:t>^</a:t>
          </a:r>
          <a:r>
            <a:rPr lang="de-DE" sz="1100" b="0" i="0">
              <a:latin typeface="Cambria Math"/>
            </a:rPr>
            <a:t>𝑢∗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(m/𝑆_𝑊 )^𝑣∗𝑅^𝑤∗𝑣_𝐶^𝑚</a:t>
          </a:r>
          <a:endParaRPr lang="en-US" sz="1100"/>
        </a:p>
      </xdr:txBody>
    </xdr:sp>
    <xdr:clientData/>
  </xdr:twoCellAnchor>
  <xdr:twoCellAnchor>
    <xdr:from>
      <xdr:col>127</xdr:col>
      <xdr:colOff>176829</xdr:colOff>
      <xdr:row>1</xdr:row>
      <xdr:rowOff>120098</xdr:rowOff>
    </xdr:from>
    <xdr:to>
      <xdr:col>141</xdr:col>
      <xdr:colOff>712304</xdr:colOff>
      <xdr:row>4</xdr:row>
      <xdr:rowOff>101049</xdr:rowOff>
    </xdr:to>
    <xdr:sp macro="" textlink="">
      <xdr:nvSpPr>
        <xdr:cNvPr id="20" name="Textfeld 19"/>
        <xdr:cNvSpPr txBox="1"/>
      </xdr:nvSpPr>
      <xdr:spPr>
        <a:xfrm>
          <a:off x="81015090" y="360294"/>
          <a:ext cx="11203475" cy="477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(16)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=69,1+0,0809∗𝑛_𝐸+9,87∗10^(−5)∗𝑅+1,24∗10^(−5)∗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(𝑇/𝑊)∗(𝑊/𝑆)−(2,66∗𝑛_𝐸)/(𝑇/𝑊)−1,14∗10^(−8)∗𝑣_𝐶𝑅∗(m/S)−3,49∗10^(−6)∗𝑅∗(𝑇/𝑊)</a:t>
          </a:r>
          <a:endParaRPr lang="en-US" sz="1100"/>
        </a:p>
      </xdr:txBody>
    </xdr:sp>
    <xdr:clientData/>
  </xdr:twoCellAnchor>
  <xdr:twoCellAnchor>
    <xdr:from>
      <xdr:col>0</xdr:col>
      <xdr:colOff>133763</xdr:colOff>
      <xdr:row>80</xdr:row>
      <xdr:rowOff>140390</xdr:rowOff>
    </xdr:from>
    <xdr:to>
      <xdr:col>7</xdr:col>
      <xdr:colOff>364435</xdr:colOff>
      <xdr:row>97</xdr:row>
      <xdr:rowOff>149086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85</xdr:col>
      <xdr:colOff>342901</xdr:colOff>
      <xdr:row>1</xdr:row>
      <xdr:rowOff>71645</xdr:rowOff>
    </xdr:from>
    <xdr:to>
      <xdr:col>94</xdr:col>
      <xdr:colOff>662608</xdr:colOff>
      <xdr:row>4</xdr:row>
      <xdr:rowOff>81170</xdr:rowOff>
    </xdr:to>
    <xdr:sp macro="" textlink="">
      <xdr:nvSpPr>
        <xdr:cNvPr id="21" name="Textfeld 20"/>
        <xdr:cNvSpPr txBox="1"/>
      </xdr:nvSpPr>
      <xdr:spPr>
        <a:xfrm>
          <a:off x="53078271" y="311841"/>
          <a:ext cx="6457120" cy="506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(5.20)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=𝑘_1 𝑚_𝑃𝐿+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𝑘_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2 </a:t>
          </a:r>
          <a:r>
            <a:rPr lang="de-DE" sz="1100" b="0" i="0">
              <a:latin typeface="Cambria Math"/>
            </a:rPr>
            <a:t>𝑅_𝑑𝑒𝑠𝑖𝑔𝑛+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𝑘_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3 </a:t>
          </a:r>
          <a:r>
            <a:rPr lang="de-DE" sz="1100" b="0" i="0">
              <a:latin typeface="Cambria Math"/>
            </a:rPr>
            <a:t>𝑛_𝐸+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𝑘_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4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(𝑇/𝑊)</a:t>
          </a:r>
          <a:r>
            <a:rPr lang="en-US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 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+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𝑘_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5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(m/𝑆_𝑊 )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+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𝑘_</a:t>
          </a:r>
          <a:r>
            <a:rPr lang="de-DE" sz="1100" b="0" i="0">
              <a:solidFill>
                <a:schemeClr val="dk1"/>
              </a:solidFill>
              <a:effectLst/>
              <a:latin typeface="Cambria Math"/>
              <a:ea typeface="+mn-ea"/>
              <a:cs typeface="+mn-cs"/>
            </a:rPr>
            <a:t>6 𝑣_𝐶𝑅</a:t>
          </a:r>
          <a:endParaRPr lang="en-US" sz="1100"/>
        </a:p>
      </xdr:txBody>
    </xdr:sp>
    <xdr:clientData/>
  </xdr:twoCellAnchor>
  <xdr:twoCellAnchor>
    <xdr:from>
      <xdr:col>31</xdr:col>
      <xdr:colOff>77424</xdr:colOff>
      <xdr:row>79</xdr:row>
      <xdr:rowOff>114866</xdr:rowOff>
    </xdr:from>
    <xdr:to>
      <xdr:col>36</xdr:col>
      <xdr:colOff>132085</xdr:colOff>
      <xdr:row>95</xdr:row>
      <xdr:rowOff>55359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49377</xdr:colOff>
      <xdr:row>79</xdr:row>
      <xdr:rowOff>120416</xdr:rowOff>
    </xdr:from>
    <xdr:to>
      <xdr:col>24</xdr:col>
      <xdr:colOff>252170</xdr:colOff>
      <xdr:row>95</xdr:row>
      <xdr:rowOff>60909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51288</xdr:colOff>
      <xdr:row>79</xdr:row>
      <xdr:rowOff>87924</xdr:rowOff>
    </xdr:from>
    <xdr:to>
      <xdr:col>30</xdr:col>
      <xdr:colOff>312697</xdr:colOff>
      <xdr:row>95</xdr:row>
      <xdr:rowOff>28417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304799</xdr:colOff>
      <xdr:row>1</xdr:row>
      <xdr:rowOff>152400</xdr:rowOff>
    </xdr:from>
    <xdr:to>
      <xdr:col>41</xdr:col>
      <xdr:colOff>157370</xdr:colOff>
      <xdr:row>5</xdr:row>
      <xdr:rowOff>0</xdr:rowOff>
    </xdr:to>
    <xdr:sp macro="" textlink="">
      <xdr:nvSpPr>
        <xdr:cNvPr id="26" name="Textfeld 25"/>
        <xdr:cNvSpPr txBox="1"/>
      </xdr:nvSpPr>
      <xdr:spPr>
        <a:xfrm>
          <a:off x="23032277" y="392596"/>
          <a:ext cx="2560984" cy="5102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(5.13)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=𝑘+𝑢∗𝑣_𝐶𝑅</a:t>
          </a:r>
          <a:endParaRPr lang="en-US" sz="1100"/>
        </a:p>
      </xdr:txBody>
    </xdr:sp>
    <xdr:clientData/>
  </xdr:twoCellAnchor>
  <xdr:twoCellAnchor>
    <xdr:from>
      <xdr:col>37</xdr:col>
      <xdr:colOff>77424</xdr:colOff>
      <xdr:row>79</xdr:row>
      <xdr:rowOff>114866</xdr:rowOff>
    </xdr:from>
    <xdr:to>
      <xdr:col>42</xdr:col>
      <xdr:colOff>132085</xdr:colOff>
      <xdr:row>95</xdr:row>
      <xdr:rowOff>55359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304799</xdr:colOff>
      <xdr:row>1</xdr:row>
      <xdr:rowOff>152400</xdr:rowOff>
    </xdr:from>
    <xdr:to>
      <xdr:col>47</xdr:col>
      <xdr:colOff>24848</xdr:colOff>
      <xdr:row>5</xdr:row>
      <xdr:rowOff>0</xdr:rowOff>
    </xdr:to>
    <xdr:sp macro="" textlink="">
      <xdr:nvSpPr>
        <xdr:cNvPr id="29" name="Textfeld 28"/>
        <xdr:cNvSpPr txBox="1"/>
      </xdr:nvSpPr>
      <xdr:spPr>
        <a:xfrm>
          <a:off x="26966516" y="392596"/>
          <a:ext cx="2428462" cy="5102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(5.14)        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𝑂𝐸</a:t>
          </a:r>
          <a:r>
            <a:rPr lang="en-US" sz="1100" b="0" i="0">
              <a:latin typeface="Cambria Math"/>
            </a:rPr>
            <a:t>/</a:t>
          </a:r>
          <a:r>
            <a:rPr lang="de-DE" sz="1100" b="0" i="0">
              <a:latin typeface="Cambria Math"/>
            </a:rPr>
            <a:t>𝑚</a:t>
          </a:r>
          <a:r>
            <a:rPr lang="en-US" sz="1100" b="0" i="0">
              <a:latin typeface="Cambria Math"/>
            </a:rPr>
            <a:t>_</a:t>
          </a:r>
          <a:r>
            <a:rPr lang="de-DE" sz="1100" b="0" i="0">
              <a:latin typeface="Cambria Math"/>
            </a:rPr>
            <a:t>𝑀𝑇𝑂 =𝑘+𝑢∗𝑚_𝑃𝐿</a:t>
          </a:r>
          <a:endParaRPr lang="en-US" sz="1100"/>
        </a:p>
      </xdr:txBody>
    </xdr:sp>
    <xdr:clientData/>
  </xdr:twoCellAnchor>
  <xdr:twoCellAnchor>
    <xdr:from>
      <xdr:col>43</xdr:col>
      <xdr:colOff>77424</xdr:colOff>
      <xdr:row>79</xdr:row>
      <xdr:rowOff>114866</xdr:rowOff>
    </xdr:from>
    <xdr:to>
      <xdr:col>48</xdr:col>
      <xdr:colOff>132085</xdr:colOff>
      <xdr:row>95</xdr:row>
      <xdr:rowOff>55359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19050</xdr:colOff>
      <xdr:row>78</xdr:row>
      <xdr:rowOff>114300</xdr:rowOff>
    </xdr:from>
    <xdr:to>
      <xdr:col>17</xdr:col>
      <xdr:colOff>574268</xdr:colOff>
      <xdr:row>94</xdr:row>
      <xdr:rowOff>45268</xdr:rowOff>
    </xdr:to>
    <xdr:graphicFrame macro="">
      <xdr:nvGraphicFramePr>
        <xdr:cNvPr id="31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57150</xdr:rowOff>
    </xdr:from>
    <xdr:to>
      <xdr:col>2</xdr:col>
      <xdr:colOff>523875</xdr:colOff>
      <xdr:row>8</xdr:row>
      <xdr:rowOff>104775</xdr:rowOff>
    </xdr:to>
    <xdr:pic>
      <xdr:nvPicPr>
        <xdr:cNvPr id="2" name="Picture 5" descr="gplv3-127x5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19150"/>
          <a:ext cx="1866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nbn-resolving.org/urn:nbn:de:gbv:18302-aero2018-05-24.014" TargetMode="External"/><Relationship Id="rId2" Type="http://schemas.openxmlformats.org/officeDocument/2006/relationships/hyperlink" Target="https://doi.org/10.7910/DVN/IF5W4L" TargetMode="External"/><Relationship Id="rId1" Type="http://schemas.openxmlformats.org/officeDocument/2006/relationships/hyperlink" Target="http://www.gnu.org/licenses/gpl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ED156"/>
  <sheetViews>
    <sheetView tabSelected="1" zoomScaleNormal="100" workbookViewId="0">
      <selection activeCell="A2" sqref="A2"/>
    </sheetView>
  </sheetViews>
  <sheetFormatPr baseColWidth="10" defaultRowHeight="12.75" outlineLevelRow="1"/>
  <cols>
    <col min="1" max="1" width="12" style="1" customWidth="1"/>
    <col min="2" max="2" width="9.28515625" style="1" customWidth="1"/>
    <col min="3" max="3" width="10.140625" style="1" customWidth="1"/>
    <col min="4" max="4" width="7.7109375" style="1" customWidth="1"/>
    <col min="5" max="5" width="6.42578125" style="3" customWidth="1"/>
    <col min="6" max="6" width="8.85546875" style="3" customWidth="1"/>
    <col min="7" max="7" width="9.140625" style="3" customWidth="1"/>
    <col min="8" max="8" width="6.28515625" style="3" customWidth="1"/>
    <col min="9" max="9" width="7.7109375" style="3" customWidth="1"/>
    <col min="10" max="10" width="6.140625" style="3" customWidth="1"/>
    <col min="11" max="11" width="4.5703125" style="3" customWidth="1"/>
    <col min="12" max="12" width="6.85546875" style="3" customWidth="1"/>
    <col min="13" max="13" width="14" style="3" customWidth="1" collapsed="1"/>
    <col min="14" max="15" width="10.5703125" style="3" customWidth="1"/>
    <col min="16" max="16" width="11.85546875" style="3" customWidth="1"/>
    <col min="17" max="17" width="8.7109375" style="3" customWidth="1"/>
    <col min="18" max="18" width="9.85546875" style="3" customWidth="1"/>
    <col min="19" max="20" width="9.5703125" style="3" customWidth="1"/>
    <col min="21" max="21" width="9.42578125" style="3" customWidth="1"/>
    <col min="22" max="22" width="8.5703125" style="3" customWidth="1"/>
    <col min="23" max="23" width="10.28515625" style="3" customWidth="1"/>
    <col min="24" max="24" width="9.140625" style="3" customWidth="1"/>
    <col min="25" max="25" width="9.5703125" style="3" customWidth="1"/>
    <col min="26" max="26" width="8.85546875" style="3" customWidth="1"/>
    <col min="27" max="27" width="9.140625" style="3" customWidth="1"/>
    <col min="28" max="28" width="8.7109375" style="3" customWidth="1"/>
    <col min="29" max="29" width="9.140625" style="3" customWidth="1"/>
    <col min="30" max="30" width="10.28515625" style="3" customWidth="1"/>
    <col min="31" max="31" width="9.7109375" style="3" customWidth="1"/>
    <col min="32" max="32" width="9.28515625" style="3" customWidth="1"/>
    <col min="33" max="33" width="10.5703125" style="3" customWidth="1"/>
    <col min="34" max="34" width="11" style="3" customWidth="1"/>
    <col min="35" max="35" width="9.7109375" style="3" customWidth="1"/>
    <col min="36" max="36" width="8.7109375" style="3" customWidth="1"/>
    <col min="37" max="37" width="9.7109375" style="1" customWidth="1"/>
    <col min="38" max="38" width="9.28515625" style="3" customWidth="1"/>
    <col min="39" max="39" width="10.5703125" style="3" customWidth="1"/>
    <col min="40" max="40" width="11" style="3" customWidth="1"/>
    <col min="41" max="41" width="9.7109375" style="3" customWidth="1"/>
    <col min="42" max="42" width="8.7109375" style="3" customWidth="1"/>
    <col min="43" max="43" width="9.7109375" style="1" customWidth="1"/>
    <col min="44" max="44" width="9.28515625" style="3" customWidth="1"/>
    <col min="45" max="45" width="10.5703125" style="3" customWidth="1"/>
    <col min="46" max="46" width="11" style="3" customWidth="1"/>
    <col min="47" max="47" width="9.7109375" style="3" customWidth="1"/>
    <col min="48" max="48" width="8.7109375" style="3" customWidth="1"/>
    <col min="49" max="49" width="9.7109375" style="1" customWidth="1"/>
    <col min="50" max="50" width="9.85546875" style="1" customWidth="1"/>
    <col min="51" max="51" width="8.5703125" style="3" customWidth="1"/>
    <col min="52" max="52" width="11" style="3" customWidth="1"/>
    <col min="53" max="53" width="10.140625" style="1" customWidth="1"/>
    <col min="54" max="54" width="9.7109375" style="1" customWidth="1"/>
    <col min="55" max="55" width="8.42578125" style="1" customWidth="1"/>
    <col min="56" max="56" width="8.5703125" style="1" customWidth="1"/>
    <col min="57" max="57" width="9.28515625" style="3" customWidth="1"/>
    <col min="58" max="58" width="8.5703125" style="1" customWidth="1"/>
    <col min="59" max="59" width="9.5703125" style="1" customWidth="1"/>
    <col min="60" max="60" width="8.85546875" style="1" customWidth="1"/>
    <col min="61" max="62" width="7.42578125" style="1" customWidth="1"/>
    <col min="63" max="63" width="9" style="3" customWidth="1"/>
    <col min="64" max="65" width="10" style="3" customWidth="1"/>
    <col min="66" max="67" width="9" style="3" customWidth="1"/>
    <col min="68" max="68" width="8.42578125" style="3" customWidth="1"/>
    <col min="69" max="69" width="6.28515625" style="3" customWidth="1"/>
    <col min="70" max="70" width="8.85546875" style="3" customWidth="1"/>
    <col min="71" max="71" width="9.28515625" style="3" customWidth="1"/>
    <col min="72" max="72" width="8.5703125" style="3" customWidth="1"/>
    <col min="73" max="73" width="9" style="3" customWidth="1"/>
    <col min="74" max="74" width="10.140625" style="3" customWidth="1"/>
    <col min="75" max="75" width="7.42578125" style="3" customWidth="1"/>
    <col min="76" max="76" width="9" style="3" customWidth="1"/>
    <col min="77" max="77" width="8.140625" style="3" customWidth="1"/>
    <col min="78" max="78" width="9.140625" style="3" customWidth="1"/>
    <col min="79" max="79" width="10.28515625" style="3" customWidth="1"/>
    <col min="80" max="80" width="9.5703125" style="3" customWidth="1"/>
    <col min="81" max="81" width="9.7109375" style="3" customWidth="1"/>
    <col min="82" max="82" width="11.28515625" style="3" customWidth="1"/>
    <col min="83" max="83" width="9.5703125" style="3" customWidth="1"/>
    <col min="84" max="84" width="11.7109375" style="1" customWidth="1"/>
    <col min="85" max="88" width="10" style="1" customWidth="1"/>
    <col min="89" max="89" width="11.5703125" style="1" customWidth="1"/>
    <col min="90" max="96" width="10" style="1" customWidth="1"/>
    <col min="97" max="97" width="8.7109375" style="1" customWidth="1"/>
    <col min="98" max="98" width="11.140625" style="1" customWidth="1"/>
    <col min="99" max="99" width="8.85546875" style="1" customWidth="1"/>
    <col min="100" max="100" width="6.140625" style="3" customWidth="1"/>
    <col min="101" max="101" width="9.85546875" style="1" customWidth="1"/>
    <col min="102" max="102" width="10" style="1" customWidth="1"/>
    <col min="103" max="103" width="9.42578125" style="1" customWidth="1"/>
    <col min="104" max="106" width="9.5703125" style="1" customWidth="1"/>
    <col min="107" max="107" width="8.7109375" style="1" customWidth="1"/>
    <col min="108" max="108" width="11" style="1" customWidth="1"/>
    <col min="109" max="109" width="10.28515625" style="1" customWidth="1"/>
    <col min="110" max="110" width="10.5703125" style="1" customWidth="1"/>
    <col min="111" max="111" width="10.28515625" style="1" customWidth="1"/>
    <col min="112" max="112" width="10.42578125" style="1" customWidth="1"/>
    <col min="113" max="113" width="8.28515625" style="1" customWidth="1"/>
    <col min="114" max="114" width="9" style="1" customWidth="1"/>
    <col min="115" max="115" width="10.140625" style="1" customWidth="1"/>
    <col min="116" max="116" width="11.42578125" style="1" customWidth="1"/>
    <col min="117" max="117" width="10.28515625" style="1" customWidth="1"/>
    <col min="118" max="118" width="8.5703125" style="1" customWidth="1"/>
    <col min="119" max="119" width="8.85546875" style="1" customWidth="1"/>
    <col min="120" max="120" width="10.28515625" style="1" customWidth="1"/>
    <col min="121" max="121" width="9.7109375" style="1" customWidth="1"/>
    <col min="122" max="16384" width="11.42578125" style="1"/>
  </cols>
  <sheetData>
    <row r="1" spans="1:134" ht="18.75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95"/>
      <c r="O1" s="95"/>
      <c r="P1" s="95"/>
      <c r="Q1" s="95"/>
      <c r="R1" s="95"/>
      <c r="S1" s="96"/>
      <c r="T1" s="91"/>
      <c r="U1" s="91"/>
      <c r="V1" s="91"/>
      <c r="W1" s="91"/>
      <c r="X1" s="91"/>
      <c r="Y1" s="91"/>
      <c r="Z1" s="94"/>
      <c r="AA1" s="95"/>
      <c r="AB1" s="95"/>
      <c r="AC1" s="95"/>
      <c r="AD1" s="95"/>
      <c r="AE1" s="96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4"/>
      <c r="AY1" s="95"/>
      <c r="AZ1" s="95"/>
      <c r="BA1" s="95"/>
      <c r="BB1" s="95"/>
      <c r="BC1" s="95"/>
      <c r="BD1" s="96"/>
      <c r="BE1" s="91"/>
      <c r="BF1" s="91"/>
      <c r="BG1" s="91"/>
      <c r="BH1" s="91"/>
      <c r="BI1" s="91"/>
      <c r="BJ1" s="91"/>
      <c r="BK1" s="91"/>
      <c r="BL1" s="94"/>
      <c r="BM1" s="95"/>
      <c r="BN1" s="95"/>
      <c r="BO1" s="95"/>
      <c r="BP1" s="95"/>
      <c r="BQ1" s="95"/>
      <c r="BR1" s="96"/>
      <c r="BS1" s="91"/>
      <c r="BT1" s="91"/>
      <c r="BU1" s="91"/>
      <c r="BV1" s="91"/>
      <c r="BW1" s="91"/>
      <c r="BX1" s="91"/>
      <c r="BY1" s="91"/>
      <c r="BZ1" s="91"/>
      <c r="CA1" s="94"/>
      <c r="CB1" s="95"/>
      <c r="CC1" s="95"/>
      <c r="CD1" s="95"/>
      <c r="CE1" s="95"/>
      <c r="CF1" s="95"/>
      <c r="CG1" s="96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4"/>
      <c r="DA1" s="95"/>
      <c r="DB1" s="95"/>
      <c r="DC1" s="95"/>
      <c r="DD1" s="95"/>
      <c r="DE1" s="95"/>
      <c r="DF1" s="95"/>
      <c r="DG1" s="96"/>
      <c r="DH1" s="91"/>
      <c r="DI1" s="91"/>
      <c r="DJ1" s="91"/>
      <c r="DK1" s="91"/>
      <c r="DL1" s="91"/>
      <c r="DM1" s="91"/>
      <c r="DN1" s="91"/>
      <c r="DO1" s="91"/>
      <c r="DP1" s="94"/>
      <c r="DQ1" s="95"/>
      <c r="DR1" s="95"/>
      <c r="DS1" s="95"/>
      <c r="DT1" s="95"/>
      <c r="DU1" s="95"/>
      <c r="DV1" s="95"/>
      <c r="DW1" s="96"/>
      <c r="DX1" s="91"/>
      <c r="DY1" s="91"/>
      <c r="DZ1" s="91"/>
    </row>
    <row r="2" spans="1:134">
      <c r="A2" s="99"/>
      <c r="B2" s="99"/>
      <c r="C2" s="99"/>
      <c r="D2" s="99"/>
      <c r="E2" s="99"/>
      <c r="F2" s="99"/>
      <c r="G2" s="99"/>
      <c r="H2" s="132"/>
      <c r="I2" s="99"/>
      <c r="J2" s="99"/>
      <c r="K2" s="99"/>
      <c r="L2" s="99"/>
      <c r="M2" s="132"/>
      <c r="N2" s="91"/>
      <c r="O2" s="91"/>
      <c r="P2" s="91"/>
      <c r="Q2" s="91"/>
      <c r="R2" s="91"/>
      <c r="S2" s="97"/>
      <c r="T2" s="91"/>
      <c r="U2" s="91"/>
      <c r="V2" s="91"/>
      <c r="W2" s="91"/>
      <c r="X2" s="91"/>
      <c r="Y2" s="91"/>
      <c r="Z2" s="90"/>
      <c r="AA2" s="91"/>
      <c r="AB2" s="91"/>
      <c r="AC2" s="91"/>
      <c r="AD2" s="91"/>
      <c r="AE2" s="97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0"/>
      <c r="AY2" s="91"/>
      <c r="AZ2" s="91"/>
      <c r="BA2" s="91"/>
      <c r="BB2" s="91"/>
      <c r="BC2" s="91"/>
      <c r="BD2" s="97"/>
      <c r="BE2" s="91"/>
      <c r="BF2" s="91"/>
      <c r="BG2" s="91"/>
      <c r="BH2" s="91"/>
      <c r="BI2" s="91"/>
      <c r="BJ2" s="91"/>
      <c r="BK2" s="91"/>
      <c r="BL2" s="90"/>
      <c r="BM2" s="91"/>
      <c r="BN2" s="91"/>
      <c r="BO2" s="91"/>
      <c r="BP2" s="91"/>
      <c r="BQ2" s="91"/>
      <c r="BR2" s="97"/>
      <c r="BS2" s="91"/>
      <c r="BT2" s="91"/>
      <c r="BU2" s="91"/>
      <c r="BV2" s="91"/>
      <c r="BW2" s="91"/>
      <c r="BX2" s="91"/>
      <c r="BY2" s="91"/>
      <c r="BZ2" s="91"/>
      <c r="CA2" s="90"/>
      <c r="CB2" s="91"/>
      <c r="CC2" s="91"/>
      <c r="CD2" s="91"/>
      <c r="CE2" s="91"/>
      <c r="CF2" s="91"/>
      <c r="CG2" s="97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0"/>
      <c r="DA2" s="91"/>
      <c r="DB2" s="91"/>
      <c r="DC2" s="91"/>
      <c r="DD2" s="91"/>
      <c r="DE2" s="91"/>
      <c r="DF2" s="91"/>
      <c r="DG2" s="97"/>
      <c r="DH2" s="91"/>
      <c r="DI2" s="91"/>
      <c r="DJ2" s="91"/>
      <c r="DK2" s="91"/>
      <c r="DL2" s="91"/>
      <c r="DM2" s="91"/>
      <c r="DN2" s="91"/>
      <c r="DO2" s="91"/>
      <c r="DP2" s="90"/>
      <c r="DQ2" s="91"/>
      <c r="DR2" s="91"/>
      <c r="DS2" s="91"/>
      <c r="DT2" s="91"/>
      <c r="DU2" s="91"/>
      <c r="DV2" s="91"/>
      <c r="DW2" s="97"/>
      <c r="DX2" s="91"/>
      <c r="DY2" s="91"/>
      <c r="DZ2" s="91"/>
    </row>
    <row r="3" spans="1:134">
      <c r="A3" s="99"/>
      <c r="B3" s="99"/>
      <c r="C3" s="99"/>
      <c r="D3" s="99"/>
      <c r="E3" s="99"/>
      <c r="F3" s="99"/>
      <c r="G3" s="99"/>
      <c r="H3" s="132"/>
      <c r="I3" s="99"/>
      <c r="J3" s="99"/>
      <c r="K3" s="99"/>
      <c r="L3" s="99"/>
      <c r="M3" s="132"/>
      <c r="N3" s="91"/>
      <c r="O3" s="91"/>
      <c r="P3" s="91"/>
      <c r="Q3" s="91"/>
      <c r="R3" s="91"/>
      <c r="S3" s="97"/>
      <c r="T3" s="91"/>
      <c r="U3" s="91"/>
      <c r="V3" s="91"/>
      <c r="W3" s="91"/>
      <c r="X3" s="91"/>
      <c r="Y3" s="91"/>
      <c r="Z3" s="90"/>
      <c r="AA3" s="91"/>
      <c r="AB3" s="91"/>
      <c r="AC3" s="91"/>
      <c r="AD3" s="91"/>
      <c r="AE3" s="97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0"/>
      <c r="AY3" s="91"/>
      <c r="AZ3" s="91"/>
      <c r="BA3" s="91"/>
      <c r="BB3" s="91"/>
      <c r="BC3" s="91"/>
      <c r="BD3" s="97"/>
      <c r="BE3" s="91"/>
      <c r="BF3" s="91"/>
      <c r="BG3" s="91"/>
      <c r="BH3" s="91"/>
      <c r="BI3" s="91"/>
      <c r="BJ3" s="91"/>
      <c r="BK3" s="91"/>
      <c r="BL3" s="90"/>
      <c r="BM3" s="91"/>
      <c r="BN3" s="91"/>
      <c r="BO3" s="91"/>
      <c r="BP3" s="91"/>
      <c r="BQ3" s="91"/>
      <c r="BR3" s="97"/>
      <c r="BS3" s="91"/>
      <c r="BT3" s="91"/>
      <c r="BU3" s="91"/>
      <c r="BV3" s="91"/>
      <c r="BW3" s="91"/>
      <c r="BX3" s="91"/>
      <c r="BY3" s="91"/>
      <c r="BZ3" s="91"/>
      <c r="CA3" s="90"/>
      <c r="CB3" s="91"/>
      <c r="CC3" s="91"/>
      <c r="CD3" s="91"/>
      <c r="CE3" s="91"/>
      <c r="CF3" s="91"/>
      <c r="CG3" s="97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0"/>
      <c r="DA3" s="91"/>
      <c r="DB3" s="91"/>
      <c r="DC3" s="91"/>
      <c r="DD3" s="91"/>
      <c r="DE3" s="91"/>
      <c r="DF3" s="91"/>
      <c r="DG3" s="97"/>
      <c r="DH3" s="91"/>
      <c r="DI3" s="91"/>
      <c r="DJ3" s="91"/>
      <c r="DK3" s="91"/>
      <c r="DL3" s="91"/>
      <c r="DM3" s="91"/>
      <c r="DN3" s="91"/>
      <c r="DO3" s="91"/>
      <c r="DP3" s="90"/>
      <c r="DQ3" s="91"/>
      <c r="DR3" s="91"/>
      <c r="DS3" s="91"/>
      <c r="DT3" s="91"/>
      <c r="DU3" s="91"/>
      <c r="DV3" s="91"/>
      <c r="DW3" s="97"/>
      <c r="DX3" s="91"/>
      <c r="DY3" s="91"/>
      <c r="DZ3" s="91"/>
    </row>
    <row r="4" spans="1:134">
      <c r="A4" s="99"/>
      <c r="B4" s="99"/>
      <c r="C4" s="99"/>
      <c r="D4" s="99"/>
      <c r="E4" s="99"/>
      <c r="F4" s="99"/>
      <c r="G4" s="99"/>
      <c r="H4" s="132"/>
      <c r="I4" s="99"/>
      <c r="J4" s="99"/>
      <c r="K4" s="99"/>
      <c r="L4" s="99"/>
      <c r="M4" s="132"/>
      <c r="N4" s="91"/>
      <c r="O4" s="91"/>
      <c r="P4" s="91"/>
      <c r="Q4" s="91"/>
      <c r="R4" s="91"/>
      <c r="S4" s="97"/>
      <c r="T4" s="91"/>
      <c r="U4" s="91"/>
      <c r="V4" s="91"/>
      <c r="W4" s="91"/>
      <c r="X4" s="91"/>
      <c r="Y4" s="91"/>
      <c r="Z4" s="90"/>
      <c r="AA4" s="91"/>
      <c r="AB4" s="91"/>
      <c r="AC4" s="91"/>
      <c r="AD4" s="91"/>
      <c r="AE4" s="97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0"/>
      <c r="AY4" s="91"/>
      <c r="AZ4" s="91"/>
      <c r="BA4" s="91"/>
      <c r="BB4" s="91"/>
      <c r="BC4" s="91"/>
      <c r="BD4" s="97"/>
      <c r="BE4" s="91"/>
      <c r="BF4" s="91"/>
      <c r="BG4" s="91"/>
      <c r="BH4" s="91"/>
      <c r="BI4" s="91"/>
      <c r="BJ4" s="91"/>
      <c r="BK4" s="91"/>
      <c r="BL4" s="90"/>
      <c r="BM4" s="91"/>
      <c r="BN4" s="91"/>
      <c r="BO4" s="91"/>
      <c r="BP4" s="91"/>
      <c r="BQ4" s="91"/>
      <c r="BR4" s="97"/>
      <c r="BS4" s="91"/>
      <c r="BT4" s="91"/>
      <c r="BU4" s="91"/>
      <c r="BV4" s="91"/>
      <c r="BW4" s="91"/>
      <c r="BX4" s="91"/>
      <c r="BY4" s="91"/>
      <c r="BZ4" s="91"/>
      <c r="CA4" s="90"/>
      <c r="CB4" s="91"/>
      <c r="CC4" s="91"/>
      <c r="CD4" s="91"/>
      <c r="CE4" s="91"/>
      <c r="CF4" s="91"/>
      <c r="CG4" s="97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0"/>
      <c r="DA4" s="91"/>
      <c r="DB4" s="91"/>
      <c r="DC4" s="91"/>
      <c r="DD4" s="91"/>
      <c r="DE4" s="91"/>
      <c r="DF4" s="91"/>
      <c r="DG4" s="97"/>
      <c r="DH4" s="91"/>
      <c r="DI4" s="91"/>
      <c r="DJ4" s="91"/>
      <c r="DK4" s="91"/>
      <c r="DL4" s="91"/>
      <c r="DM4" s="91"/>
      <c r="DN4" s="91"/>
      <c r="DO4" s="91"/>
      <c r="DP4" s="90"/>
      <c r="DQ4" s="91"/>
      <c r="DR4" s="91"/>
      <c r="DS4" s="91"/>
      <c r="DT4" s="91"/>
      <c r="DU4" s="91"/>
      <c r="DV4" s="91"/>
      <c r="DW4" s="97"/>
      <c r="DX4" s="91"/>
      <c r="DY4" s="91"/>
      <c r="DZ4" s="91"/>
    </row>
    <row r="5" spans="1:134">
      <c r="A5" s="99"/>
      <c r="B5" s="99"/>
      <c r="C5" s="99"/>
      <c r="D5" s="99"/>
      <c r="E5" s="99"/>
      <c r="F5" s="99"/>
      <c r="G5" s="99"/>
      <c r="H5" s="132"/>
      <c r="I5" s="99"/>
      <c r="J5" s="99"/>
      <c r="K5" s="99"/>
      <c r="L5" s="99"/>
      <c r="M5" s="132"/>
      <c r="N5" s="91"/>
      <c r="O5" s="91"/>
      <c r="P5" s="91"/>
      <c r="Q5" s="91"/>
      <c r="R5" s="91"/>
      <c r="S5" s="97"/>
      <c r="T5" s="91"/>
      <c r="U5" s="91"/>
      <c r="V5" s="91"/>
      <c r="W5" s="91"/>
      <c r="X5" s="91"/>
      <c r="Y5" s="91"/>
      <c r="Z5" s="90"/>
      <c r="AA5" s="91"/>
      <c r="AB5" s="91"/>
      <c r="AC5" s="91"/>
      <c r="AD5" s="91"/>
      <c r="AE5" s="97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0"/>
      <c r="AY5" s="91"/>
      <c r="AZ5" s="91"/>
      <c r="BA5" s="91"/>
      <c r="BB5" s="91"/>
      <c r="BC5" s="91"/>
      <c r="BD5" s="97"/>
      <c r="BE5" s="91"/>
      <c r="BF5" s="91"/>
      <c r="BG5" s="91"/>
      <c r="BH5" s="91"/>
      <c r="BI5" s="91"/>
      <c r="BJ5" s="91"/>
      <c r="BK5" s="91"/>
      <c r="BL5" s="90"/>
      <c r="BM5" s="91"/>
      <c r="BN5" s="91"/>
      <c r="BO5" s="91"/>
      <c r="BP5" s="91"/>
      <c r="BQ5" s="91"/>
      <c r="BR5" s="97"/>
      <c r="BS5" s="91"/>
      <c r="BT5" s="91"/>
      <c r="BU5" s="91"/>
      <c r="BV5" s="91"/>
      <c r="BW5" s="91"/>
      <c r="BX5" s="91"/>
      <c r="BY5" s="91"/>
      <c r="BZ5" s="91"/>
      <c r="CA5" s="90"/>
      <c r="CB5" s="91"/>
      <c r="CC5" s="91"/>
      <c r="CD5" s="91"/>
      <c r="CE5" s="91"/>
      <c r="CF5" s="91"/>
      <c r="CG5" s="97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0"/>
      <c r="DA5" s="91"/>
      <c r="DB5" s="91"/>
      <c r="DC5" s="91"/>
      <c r="DD5" s="91"/>
      <c r="DE5" s="91"/>
      <c r="DF5" s="91"/>
      <c r="DG5" s="97"/>
      <c r="DH5" s="91"/>
      <c r="DI5" s="91"/>
      <c r="DJ5" s="91"/>
      <c r="DK5" s="91"/>
      <c r="DL5" s="91"/>
      <c r="DM5" s="91"/>
      <c r="DN5" s="91"/>
      <c r="DO5" s="91"/>
      <c r="DP5" s="90"/>
      <c r="DQ5" s="91"/>
      <c r="DR5" s="91"/>
      <c r="DS5" s="91"/>
      <c r="DT5" s="91"/>
      <c r="DU5" s="91"/>
      <c r="DV5" s="91"/>
      <c r="DW5" s="97"/>
      <c r="DX5" s="91"/>
      <c r="DY5" s="91"/>
      <c r="DZ5" s="91"/>
    </row>
    <row r="6" spans="1:134" ht="1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3"/>
      <c r="O6" s="93"/>
      <c r="P6" s="93"/>
      <c r="Q6" s="93"/>
      <c r="R6" s="91"/>
      <c r="S6" s="98"/>
      <c r="T6" s="93"/>
      <c r="U6" s="93"/>
      <c r="V6" s="93"/>
      <c r="W6" s="93"/>
      <c r="X6" s="93"/>
      <c r="Y6" s="93"/>
      <c r="Z6" s="92"/>
      <c r="AA6" s="93"/>
      <c r="AB6" s="93"/>
      <c r="AC6" s="93"/>
      <c r="AD6" s="93"/>
      <c r="AE6" s="98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2"/>
      <c r="AY6" s="93"/>
      <c r="AZ6" s="93"/>
      <c r="BA6" s="93"/>
      <c r="BB6" s="93"/>
      <c r="BC6" s="93"/>
      <c r="BD6" s="98"/>
      <c r="BE6" s="93"/>
      <c r="BF6" s="93"/>
      <c r="BG6" s="93"/>
      <c r="BH6" s="93"/>
      <c r="BI6" s="93"/>
      <c r="BJ6" s="93"/>
      <c r="BK6" s="93"/>
      <c r="BL6" s="92"/>
      <c r="BM6" s="93"/>
      <c r="BN6" s="93"/>
      <c r="BO6" s="93"/>
      <c r="BP6" s="93"/>
      <c r="BQ6" s="93"/>
      <c r="BR6" s="98"/>
      <c r="BS6" s="93"/>
      <c r="BT6" s="93"/>
      <c r="BU6" s="93"/>
      <c r="BV6" s="93"/>
      <c r="BW6" s="93"/>
      <c r="BX6" s="93"/>
      <c r="BY6" s="93"/>
      <c r="BZ6" s="93"/>
      <c r="CA6" s="92"/>
      <c r="CB6" s="93"/>
      <c r="CC6" s="93"/>
      <c r="CD6" s="93"/>
      <c r="CE6" s="93"/>
      <c r="CF6" s="93"/>
      <c r="CG6" s="98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2"/>
      <c r="DA6" s="93"/>
      <c r="DB6" s="93"/>
      <c r="DC6" s="93"/>
      <c r="DD6" s="93"/>
      <c r="DE6" s="93"/>
      <c r="DF6" s="93"/>
      <c r="DG6" s="98"/>
      <c r="DH6" s="93"/>
      <c r="DI6" s="93"/>
      <c r="DJ6" s="93"/>
      <c r="DK6" s="93"/>
      <c r="DL6" s="93"/>
      <c r="DM6" s="93"/>
      <c r="DN6" s="93"/>
      <c r="DO6" s="93"/>
      <c r="DP6" s="92"/>
      <c r="DQ6" s="93"/>
      <c r="DR6" s="93"/>
      <c r="DS6" s="93"/>
      <c r="DT6" s="93"/>
      <c r="DU6" s="93"/>
      <c r="DV6" s="93"/>
      <c r="DW6" s="98"/>
      <c r="DX6" s="93"/>
      <c r="DY6" s="93"/>
      <c r="DZ6" s="93"/>
      <c r="EA6" s="8"/>
      <c r="EB6" s="8"/>
      <c r="EC6" s="8"/>
      <c r="ED6" s="8"/>
    </row>
    <row r="7" spans="1:134" ht="36" customHeight="1">
      <c r="A7" s="115" t="s">
        <v>0</v>
      </c>
      <c r="B7" s="115" t="s">
        <v>2</v>
      </c>
      <c r="C7" s="115" t="s">
        <v>10</v>
      </c>
      <c r="D7" s="116" t="s">
        <v>12</v>
      </c>
      <c r="E7" s="117" t="s">
        <v>70</v>
      </c>
      <c r="F7" s="118" t="s">
        <v>76</v>
      </c>
      <c r="G7" s="118" t="s">
        <v>77</v>
      </c>
      <c r="H7" s="118" t="s">
        <v>78</v>
      </c>
      <c r="I7" s="119" t="s">
        <v>82</v>
      </c>
      <c r="J7" s="134" t="s">
        <v>83</v>
      </c>
      <c r="K7" s="120" t="s">
        <v>72</v>
      </c>
      <c r="L7" s="121" t="s">
        <v>85</v>
      </c>
      <c r="M7" s="119" t="s">
        <v>91</v>
      </c>
      <c r="N7" s="133" t="s">
        <v>89</v>
      </c>
      <c r="O7" s="39" t="s">
        <v>101</v>
      </c>
      <c r="P7" s="39" t="s">
        <v>90</v>
      </c>
      <c r="Q7" s="39" t="s">
        <v>92</v>
      </c>
      <c r="R7" s="39" t="s">
        <v>73</v>
      </c>
      <c r="S7" s="40" t="s">
        <v>74</v>
      </c>
      <c r="T7" s="38" t="s">
        <v>89</v>
      </c>
      <c r="U7" s="39" t="s">
        <v>101</v>
      </c>
      <c r="V7" s="39" t="s">
        <v>90</v>
      </c>
      <c r="W7" s="40" t="s">
        <v>92</v>
      </c>
      <c r="X7" s="177" t="s">
        <v>73</v>
      </c>
      <c r="Y7" s="178" t="s">
        <v>74</v>
      </c>
      <c r="Z7" s="38" t="s">
        <v>89</v>
      </c>
      <c r="AA7" s="39" t="s">
        <v>101</v>
      </c>
      <c r="AB7" s="39" t="s">
        <v>90</v>
      </c>
      <c r="AC7" s="40" t="s">
        <v>92</v>
      </c>
      <c r="AD7" s="177" t="s">
        <v>73</v>
      </c>
      <c r="AE7" s="178" t="s">
        <v>74</v>
      </c>
      <c r="AF7" s="38" t="s">
        <v>89</v>
      </c>
      <c r="AG7" s="39" t="s">
        <v>101</v>
      </c>
      <c r="AH7" s="39" t="s">
        <v>90</v>
      </c>
      <c r="AI7" s="40" t="s">
        <v>92</v>
      </c>
      <c r="AJ7" s="177" t="s">
        <v>73</v>
      </c>
      <c r="AK7" s="178" t="s">
        <v>74</v>
      </c>
      <c r="AL7" s="38" t="s">
        <v>89</v>
      </c>
      <c r="AM7" s="39" t="s">
        <v>101</v>
      </c>
      <c r="AN7" s="39" t="s">
        <v>90</v>
      </c>
      <c r="AO7" s="40" t="s">
        <v>92</v>
      </c>
      <c r="AP7" s="7" t="s">
        <v>73</v>
      </c>
      <c r="AQ7" s="6" t="s">
        <v>74</v>
      </c>
      <c r="AR7" s="38" t="s">
        <v>89</v>
      </c>
      <c r="AS7" s="39" t="s">
        <v>101</v>
      </c>
      <c r="AT7" s="39" t="s">
        <v>90</v>
      </c>
      <c r="AU7" s="40" t="s">
        <v>92</v>
      </c>
      <c r="AV7" s="177" t="s">
        <v>73</v>
      </c>
      <c r="AW7" s="178" t="s">
        <v>74</v>
      </c>
      <c r="AX7" s="38" t="s">
        <v>89</v>
      </c>
      <c r="AY7" s="39" t="s">
        <v>101</v>
      </c>
      <c r="AZ7" s="39" t="s">
        <v>90</v>
      </c>
      <c r="BA7" s="40" t="s">
        <v>92</v>
      </c>
      <c r="BB7" s="177" t="s">
        <v>73</v>
      </c>
      <c r="BC7" s="177" t="s">
        <v>74</v>
      </c>
      <c r="BD7" s="178" t="s">
        <v>75</v>
      </c>
      <c r="BE7" s="66" t="s">
        <v>89</v>
      </c>
      <c r="BF7" s="39" t="s">
        <v>101</v>
      </c>
      <c r="BG7" s="39" t="s">
        <v>90</v>
      </c>
      <c r="BH7" s="40" t="s">
        <v>92</v>
      </c>
      <c r="BI7" s="177" t="s">
        <v>73</v>
      </c>
      <c r="BJ7" s="177" t="s">
        <v>74</v>
      </c>
      <c r="BK7" s="178" t="s">
        <v>75</v>
      </c>
      <c r="BL7" s="66" t="s">
        <v>89</v>
      </c>
      <c r="BM7" s="39" t="s">
        <v>101</v>
      </c>
      <c r="BN7" s="39" t="s">
        <v>90</v>
      </c>
      <c r="BO7" s="40" t="s">
        <v>92</v>
      </c>
      <c r="BP7" s="177" t="s">
        <v>73</v>
      </c>
      <c r="BQ7" s="177" t="s">
        <v>74</v>
      </c>
      <c r="BR7" s="178" t="s">
        <v>75</v>
      </c>
      <c r="BS7" s="66" t="s">
        <v>89</v>
      </c>
      <c r="BT7" s="39" t="s">
        <v>101</v>
      </c>
      <c r="BU7" s="39" t="s">
        <v>90</v>
      </c>
      <c r="BV7" s="40" t="s">
        <v>92</v>
      </c>
      <c r="BW7" s="177" t="s">
        <v>73</v>
      </c>
      <c r="BX7" s="177" t="s">
        <v>74</v>
      </c>
      <c r="BY7" s="177" t="s">
        <v>75</v>
      </c>
      <c r="BZ7" s="178" t="s">
        <v>80</v>
      </c>
      <c r="CA7" s="66" t="s">
        <v>89</v>
      </c>
      <c r="CB7" s="39" t="s">
        <v>101</v>
      </c>
      <c r="CC7" s="39" t="s">
        <v>90</v>
      </c>
      <c r="CD7" s="40" t="s">
        <v>92</v>
      </c>
      <c r="CE7" s="177" t="s">
        <v>74</v>
      </c>
      <c r="CF7" s="177" t="s">
        <v>75</v>
      </c>
      <c r="CG7" s="178" t="s">
        <v>80</v>
      </c>
      <c r="CH7" s="66" t="s">
        <v>89</v>
      </c>
      <c r="CI7" s="39" t="s">
        <v>101</v>
      </c>
      <c r="CJ7" s="39" t="s">
        <v>90</v>
      </c>
      <c r="CK7" s="40" t="s">
        <v>92</v>
      </c>
      <c r="CL7" s="177" t="s">
        <v>102</v>
      </c>
      <c r="CM7" s="177" t="s">
        <v>103</v>
      </c>
      <c r="CN7" s="177" t="s">
        <v>104</v>
      </c>
      <c r="CO7" s="177" t="s">
        <v>105</v>
      </c>
      <c r="CP7" s="177" t="s">
        <v>106</v>
      </c>
      <c r="CQ7" s="177" t="s">
        <v>107</v>
      </c>
      <c r="CR7" s="66" t="s">
        <v>89</v>
      </c>
      <c r="CS7" s="39" t="s">
        <v>101</v>
      </c>
      <c r="CT7" s="39" t="s">
        <v>90</v>
      </c>
      <c r="CU7" s="40" t="s">
        <v>92</v>
      </c>
      <c r="CV7" s="177" t="s">
        <v>73</v>
      </c>
      <c r="CW7" s="177" t="s">
        <v>74</v>
      </c>
      <c r="CX7" s="177" t="s">
        <v>75</v>
      </c>
      <c r="CY7" s="178" t="s">
        <v>80</v>
      </c>
      <c r="CZ7" s="66" t="s">
        <v>89</v>
      </c>
      <c r="DA7" s="39" t="s">
        <v>101</v>
      </c>
      <c r="DB7" s="39" t="s">
        <v>90</v>
      </c>
      <c r="DC7" s="40" t="s">
        <v>92</v>
      </c>
      <c r="DD7" s="177" t="s">
        <v>73</v>
      </c>
      <c r="DE7" s="177" t="s">
        <v>74</v>
      </c>
      <c r="DF7" s="177" t="s">
        <v>75</v>
      </c>
      <c r="DG7" s="178" t="s">
        <v>80</v>
      </c>
      <c r="DH7" s="66" t="s">
        <v>89</v>
      </c>
      <c r="DI7" s="39" t="s">
        <v>101</v>
      </c>
      <c r="DJ7" s="39" t="s">
        <v>90</v>
      </c>
      <c r="DK7" s="40" t="s">
        <v>92</v>
      </c>
      <c r="DL7" s="177" t="s">
        <v>73</v>
      </c>
      <c r="DM7" s="177" t="s">
        <v>74</v>
      </c>
      <c r="DN7" s="177" t="s">
        <v>75</v>
      </c>
      <c r="DO7" s="178" t="s">
        <v>80</v>
      </c>
      <c r="DP7" s="66" t="s">
        <v>89</v>
      </c>
      <c r="DQ7" s="39" t="s">
        <v>101</v>
      </c>
      <c r="DR7" s="39" t="s">
        <v>90</v>
      </c>
      <c r="DS7" s="40" t="s">
        <v>92</v>
      </c>
      <c r="DT7" s="177" t="s">
        <v>73</v>
      </c>
      <c r="DU7" s="177" t="s">
        <v>74</v>
      </c>
      <c r="DV7" s="177" t="s">
        <v>75</v>
      </c>
      <c r="DW7" s="177" t="s">
        <v>80</v>
      </c>
      <c r="DX7" s="66" t="s">
        <v>89</v>
      </c>
      <c r="DY7" s="39" t="s">
        <v>90</v>
      </c>
      <c r="DZ7" s="39" t="s">
        <v>92</v>
      </c>
      <c r="EA7" s="37"/>
      <c r="EB7" s="37"/>
      <c r="EC7" s="37"/>
      <c r="ED7" s="37"/>
    </row>
    <row r="8" spans="1:134">
      <c r="A8" s="41" t="s">
        <v>1</v>
      </c>
      <c r="B8" s="42" t="s">
        <v>3</v>
      </c>
      <c r="C8" s="43" t="s">
        <v>11</v>
      </c>
      <c r="D8" s="46">
        <v>257</v>
      </c>
      <c r="E8" s="47">
        <v>2</v>
      </c>
      <c r="F8" s="46">
        <v>170500</v>
      </c>
      <c r="G8" s="48">
        <v>88900</v>
      </c>
      <c r="H8" s="47">
        <v>4000</v>
      </c>
      <c r="I8" s="49">
        <v>41100</v>
      </c>
      <c r="J8" s="135">
        <v>480</v>
      </c>
      <c r="K8" s="51">
        <f>(D8*E8*1000)/(F8*9.81)</f>
        <v>0.30730507202836294</v>
      </c>
      <c r="L8" s="52">
        <v>655.76923076923072</v>
      </c>
      <c r="M8" s="51">
        <f t="shared" ref="M8:M39" si="0">G8/F8</f>
        <v>0.52140762463343104</v>
      </c>
      <c r="N8" s="32">
        <f t="shared" ref="N8:N39" si="1">$R$8+$S$8*K8</f>
        <v>0.5495972749094975</v>
      </c>
      <c r="O8" s="32">
        <f>($M8-N8)^2</f>
        <v>7.9465638268693371E-4</v>
      </c>
      <c r="P8" s="32">
        <f t="shared" ref="P8:P39" si="2">ABS(N8-M8)</f>
        <v>2.8189650276066458E-2</v>
      </c>
      <c r="Q8" s="54">
        <f t="shared" ref="Q8:Q39" si="3">ABS(P8/M8)</f>
        <v>5.4064514871421054E-2</v>
      </c>
      <c r="R8" s="16">
        <v>0.23</v>
      </c>
      <c r="S8" s="17">
        <v>1.04</v>
      </c>
      <c r="T8" s="2">
        <f t="shared" ref="T8:T39" si="4">$X$8+($Y$8*K8)</f>
        <v>0.55064391603215057</v>
      </c>
      <c r="U8" s="32">
        <f>($M8-T8)^2</f>
        <v>8.5476073475084142E-4</v>
      </c>
      <c r="V8" s="14">
        <f t="shared" ref="V8:V39" si="5">ABS(T8-M8)</f>
        <v>2.9236291398719527E-2</v>
      </c>
      <c r="W8" s="54">
        <f t="shared" ref="W8:W39" si="6">ABS(V8/M8)</f>
        <v>5.6071852457611697E-2</v>
      </c>
      <c r="X8" s="10">
        <v>0.24695221434953327</v>
      </c>
      <c r="Y8" s="11">
        <v>0.98824174842967727</v>
      </c>
      <c r="Z8" s="2">
        <f t="shared" ref="Z8:Z39" si="7">$AD$8+($AE$8*L8)</f>
        <v>0.51289382635365965</v>
      </c>
      <c r="AA8" s="32">
        <f>($M8-Z8)^2</f>
        <v>7.2484761148638278E-5</v>
      </c>
      <c r="AB8" s="14">
        <f t="shared" ref="AB8:AB39" si="8">ABS(Z8-M8)</f>
        <v>8.5137982797713896E-3</v>
      </c>
      <c r="AC8" s="54">
        <f>ABS(AB8/$M8)</f>
        <v>1.6328488264353454E-2</v>
      </c>
      <c r="AD8" s="10">
        <v>0.73987599482416366</v>
      </c>
      <c r="AE8" s="122">
        <v>-3.4613116599607649E-4</v>
      </c>
      <c r="AF8" s="2">
        <f t="shared" ref="AF8:AF39" si="9">$AJ$8+($AK$8*H8)</f>
        <v>0.53037310921604963</v>
      </c>
      <c r="AG8" s="32">
        <f>($M8-AF8)^2</f>
        <v>8.0379913801171597E-5</v>
      </c>
      <c r="AH8" s="14">
        <f t="shared" ref="AH8:AH39" si="10">ABS(AF8-M8)</f>
        <v>8.965484582618588E-3</v>
      </c>
      <c r="AI8" s="140">
        <f>ABS(AH8/$M8)</f>
        <v>1.7194770768689194E-2</v>
      </c>
      <c r="AJ8" s="10">
        <v>0.59666355795703729</v>
      </c>
      <c r="AK8" s="122">
        <v>-1.6572612185246916E-5</v>
      </c>
      <c r="AL8" s="2">
        <f>$AP$8+($AQ$8*J8)</f>
        <v>0.54004359721798045</v>
      </c>
      <c r="AM8" s="32">
        <f>($M8-AL8)^2</f>
        <v>3.4729947417207722E-4</v>
      </c>
      <c r="AN8" s="14">
        <f>ABS(AL8-M8)</f>
        <v>1.863597258454941E-2</v>
      </c>
      <c r="AO8" s="140">
        <f>ABS(AN8/$M8)</f>
        <v>3.5741657206588014E-2</v>
      </c>
      <c r="AP8" s="10">
        <v>1.0227891783627157</v>
      </c>
      <c r="AQ8" s="122">
        <v>-1.0057199607181983E-3</v>
      </c>
      <c r="AR8" s="2">
        <f>$AV$8+($AW$8*I8)</f>
        <v>0.51506965300848728</v>
      </c>
      <c r="AS8" s="32">
        <f>($M8-AR8)^2</f>
        <v>4.0169884318592259E-5</v>
      </c>
      <c r="AT8" s="14">
        <f>ABS(AR8-M8)</f>
        <v>6.3379716249437612E-3</v>
      </c>
      <c r="AU8" s="140">
        <f>ABS(AT8/$M8)</f>
        <v>1.2155502385297091E-2</v>
      </c>
      <c r="AV8" s="10">
        <v>0.580074267479879</v>
      </c>
      <c r="AW8" s="122">
        <v>-1.5816207900581914E-6</v>
      </c>
      <c r="AX8" s="149">
        <f t="shared" ref="AX8:AX39" si="11">$BB$8*((K8)^$BC$8)*((L8)^$BD$8)</f>
        <v>0.52996538172928642</v>
      </c>
      <c r="AY8" s="32">
        <f>($M8-AX8)^2</f>
        <v>7.3235206511663075E-5</v>
      </c>
      <c r="AZ8" s="150">
        <f t="shared" ref="AZ8:AZ39" si="12">ABS(AX8-M8)</f>
        <v>8.5577570958553784E-3</v>
      </c>
      <c r="BA8" s="140">
        <f>ABS(AZ8/$M8)</f>
        <v>1.6412796229958854E-2</v>
      </c>
      <c r="BB8" s="151">
        <v>4.456226019571738</v>
      </c>
      <c r="BC8" s="152">
        <v>0.3627775757545984</v>
      </c>
      <c r="BD8" s="153">
        <v>-0.26229563333152639</v>
      </c>
      <c r="BE8" s="149">
        <f t="shared" ref="BE8:BE39" si="13">$BI$8+((K8)^$BJ$8)*((L8)^$BK$8)</f>
        <v>0.54520427877394417</v>
      </c>
      <c r="BF8" s="32">
        <f>($M8-BE8)^2</f>
        <v>5.6628074828320065E-4</v>
      </c>
      <c r="BG8" s="150">
        <f t="shared" ref="BG8:BG39" si="14">ABS(BE8-M8)</f>
        <v>2.3796654140513129E-2</v>
      </c>
      <c r="BH8" s="140">
        <f>ABS(BG8/$M8)</f>
        <v>4.563925231673216E-2</v>
      </c>
      <c r="BI8" s="152">
        <v>0.16424911211393922</v>
      </c>
      <c r="BJ8" s="152">
        <v>0.6035763479818943</v>
      </c>
      <c r="BK8" s="154">
        <v>-3.8993627270582698E-2</v>
      </c>
      <c r="BL8" s="148">
        <f t="shared" ref="BL8:BL39" si="15">$BP$8+($BQ$8*K8)+($BR$8*L8)</f>
        <v>0.53149009023995064</v>
      </c>
      <c r="BM8" s="32">
        <f>($M8-BL8)^2</f>
        <v>1.0165611270665059E-4</v>
      </c>
      <c r="BN8" s="150">
        <f t="shared" ref="BN8:BN39" si="16">ABS(BL8-M8)</f>
        <v>1.0082465606519597E-2</v>
      </c>
      <c r="BO8" s="140">
        <f>ABS(BN8/$M8)</f>
        <v>1.9337012214978532E-2</v>
      </c>
      <c r="BP8" s="152">
        <v>0.48646467167130447</v>
      </c>
      <c r="BQ8" s="152">
        <v>0.69099015150196941</v>
      </c>
      <c r="BR8" s="153">
        <v>-2.5514975674184484E-4</v>
      </c>
      <c r="BS8" s="142">
        <f t="shared" ref="BS8:BS19" si="17">$BW$8*(K8^$BX$8)*(L8^$BY$8)*(H8^$BZ$8)</f>
        <v>0.52711767636874496</v>
      </c>
      <c r="BT8" s="32">
        <f>($M8-BS8)^2</f>
        <v>3.2604690819961445E-5</v>
      </c>
      <c r="BU8" s="144">
        <f t="shared" ref="BU8:BU19" si="18">ABS(BS8-M8)</f>
        <v>5.7100517353139146E-3</v>
      </c>
      <c r="BV8" s="140">
        <f>ABS(BU8/$M8)</f>
        <v>1.095122408178878E-2</v>
      </c>
      <c r="BW8" s="155">
        <v>3.2975179058685096</v>
      </c>
      <c r="BX8" s="156">
        <v>0.24115813334348607</v>
      </c>
      <c r="BY8" s="156">
        <v>-0.18632201360875747</v>
      </c>
      <c r="BZ8" s="154">
        <v>-4.1054321753091538E-2</v>
      </c>
      <c r="CA8" s="142">
        <f t="shared" ref="CA8:CA19" si="19">(K8^$CE$8)*(L8^$CF$8)*H8^$CG$8</f>
        <v>0.53615194851356462</v>
      </c>
      <c r="CB8" s="32">
        <f>($M8-CA8)^2</f>
        <v>2.1739508668227738E-4</v>
      </c>
      <c r="CC8" s="144">
        <f t="shared" ref="CC8:CC19" si="20">ABS(CA8-M8)</f>
        <v>1.4744323880133581E-2</v>
      </c>
      <c r="CD8" s="140">
        <f>ABS(CC8/$M8)</f>
        <v>2.8277921502393426E-2</v>
      </c>
      <c r="CE8" s="156">
        <v>0.25239827653429275</v>
      </c>
      <c r="CF8" s="157">
        <v>5.1612262827816127E-2</v>
      </c>
      <c r="CG8" s="154">
        <v>-7.9608471085562377E-2</v>
      </c>
      <c r="CH8" s="143">
        <f t="shared" ref="CH8:CH19" si="21">$CL$8*I8+$CM$8*H8+$CN$8*E8+$CO$8*K8+$CP$8*L8+$CQ$8*J8</f>
        <v>0.4161021338784765</v>
      </c>
      <c r="CI8" s="32">
        <f>($M8-CH8)^2</f>
        <v>1.1089246383141817E-2</v>
      </c>
      <c r="CJ8" s="144">
        <f t="shared" ref="CJ8:CJ19" si="22">ABS(CH8-M8)</f>
        <v>0.10530549075495454</v>
      </c>
      <c r="CK8" s="140">
        <f>ABS(CJ8/$M8)</f>
        <v>0.20196384897322556</v>
      </c>
      <c r="CL8" s="158">
        <v>-5.1891965756545534E-7</v>
      </c>
      <c r="CM8" s="158">
        <v>7.9384922779742359E-5</v>
      </c>
      <c r="CN8" s="158">
        <v>2.2907162269694869E-2</v>
      </c>
      <c r="CO8" s="158">
        <v>1.7992423996734379</v>
      </c>
      <c r="CP8" s="158">
        <v>-2.4869002518168298E-3</v>
      </c>
      <c r="CQ8" s="159">
        <v>2.3999834709409491E-3</v>
      </c>
      <c r="CR8" s="142">
        <f t="shared" ref="CR8:CR19" si="23">$CV$8+(K8^$CW$8)*(L8^$CX$8)*(H8^$CY$8)</f>
        <v>0.53584685345054095</v>
      </c>
      <c r="CS8" s="32">
        <f>($M8-CR8)^2</f>
        <v>2.0849132883285712E-4</v>
      </c>
      <c r="CT8" s="144">
        <f t="shared" ref="CT8:CT19" si="24">ABS(CR8-M8)</f>
        <v>1.4439228817109906E-2</v>
      </c>
      <c r="CU8" s="140">
        <f>ABS(CT8/$M8)</f>
        <v>2.7692784176796843E-2</v>
      </c>
      <c r="CV8" s="155">
        <v>0.53584685345054095</v>
      </c>
      <c r="CW8" s="158">
        <v>400538.37913404836</v>
      </c>
      <c r="CX8" s="158">
        <v>-2030339.9094260698</v>
      </c>
      <c r="CY8" s="153">
        <v>-2634536.181900424</v>
      </c>
      <c r="CZ8" s="148">
        <f t="shared" ref="CZ8:CZ19" si="25">$DD$8*(K8^$DE$8)*(L8*$DF$8)*(H8^$DG$8)*(J8^$DD$10)</f>
        <v>0.57170933619744946</v>
      </c>
      <c r="DA8" s="32">
        <f>($M8-CZ8)^2</f>
        <v>2.5302621862697038E-3</v>
      </c>
      <c r="DB8" s="147">
        <f t="shared" ref="DB8:DB19" si="26">ABS(CZ8-M8)</f>
        <v>5.0301711564018414E-2</v>
      </c>
      <c r="DC8" s="140">
        <f>ABS(DB8/$M8)</f>
        <v>9.6472911379810358E-2</v>
      </c>
      <c r="DD8" s="152">
        <v>2.3605354213941654</v>
      </c>
      <c r="DE8" s="152">
        <v>0.43738709719752655</v>
      </c>
      <c r="DF8" s="156">
        <v>2.3605353870910366</v>
      </c>
      <c r="DG8" s="160">
        <v>-0.26373547681541426</v>
      </c>
      <c r="DH8" s="149">
        <f t="shared" ref="DH8:DH19" si="27">$DL$8*(K8^$DM$8)*(L8^$DN$8)*(H8^$DO$8)*(I8^$DL$10)*(E8^$DM$10)</f>
        <v>0.52955094361593325</v>
      </c>
      <c r="DI8" s="32">
        <f>($M8-DH8)^2</f>
        <v>6.6313644050780684E-5</v>
      </c>
      <c r="DJ8" s="150">
        <f t="shared" ref="DJ8:DJ19" si="28">ABS(DH8-M8)</f>
        <v>8.1433189825022012E-3</v>
      </c>
      <c r="DK8" s="140">
        <f>ABS(DJ8/$M8)</f>
        <v>1.5617951479377114E-2</v>
      </c>
      <c r="DL8" s="156">
        <v>3.5336382204737369</v>
      </c>
      <c r="DM8" s="156">
        <v>0.2497361263179399</v>
      </c>
      <c r="DN8" s="156">
        <v>-0.20440679535180761</v>
      </c>
      <c r="DO8" s="160">
        <v>-6.5852856192240544E-2</v>
      </c>
      <c r="DP8" s="148">
        <f t="shared" ref="DP8:DP19" si="29">$DT$8*(K8^$DU$8)*(L8^$DV$8)*(H8^$DW$8)*(I8^$DT$10)*(E8^$DU$10)*(J8^$DV$10)</f>
        <v>0.53603273814522245</v>
      </c>
      <c r="DQ8" s="32">
        <f>($M8-DP8)^2</f>
        <v>2.1389394523278367E-4</v>
      </c>
      <c r="DR8" s="147">
        <f t="shared" ref="DR8:DR19" si="30">ABS(DP8-M8)</f>
        <v>1.462511351179141E-2</v>
      </c>
      <c r="DS8" s="140">
        <f>ABS(DR8/$M8)</f>
        <v>2.8049289693593202E-2</v>
      </c>
      <c r="DT8" s="152">
        <v>11.974802486982641</v>
      </c>
      <c r="DU8" s="152">
        <v>0.24351158714043417</v>
      </c>
      <c r="DV8" s="152">
        <v>-0.17323213545569444</v>
      </c>
      <c r="DW8" s="160">
        <v>-6.9708941125871227E-2</v>
      </c>
      <c r="DX8" s="148">
        <f t="shared" ref="DX8:DX19" si="31">(69.1+0.0809*E8+0.0000987*H8+0.0000124*K8*L8-2.66*(E8/K8)-0.0000000114*J8*L8-0.00000349*H8*K8)*10^(-2)</f>
        <v>0.52339433355443254</v>
      </c>
      <c r="DY8" s="147">
        <f t="shared" ref="DY8:DY19" si="32">ABS(DX8-M8)</f>
        <v>1.986708921001501E-3</v>
      </c>
      <c r="DZ8" s="140">
        <f>ABS(DY8/$M8)</f>
        <v>3.8102797641254888E-3</v>
      </c>
      <c r="EA8" s="8"/>
      <c r="EB8" s="8"/>
      <c r="EC8" s="8"/>
      <c r="ED8" s="8"/>
    </row>
    <row r="9" spans="1:134">
      <c r="A9" s="41" t="s">
        <v>1</v>
      </c>
      <c r="B9" s="42" t="s">
        <v>4</v>
      </c>
      <c r="C9" s="41">
        <v>300</v>
      </c>
      <c r="D9" s="46">
        <v>231</v>
      </c>
      <c r="E9" s="47">
        <v>2</v>
      </c>
      <c r="F9" s="46">
        <v>150000</v>
      </c>
      <c r="G9" s="46">
        <v>79666</v>
      </c>
      <c r="H9" s="47">
        <v>4300</v>
      </c>
      <c r="I9" s="47">
        <v>33300</v>
      </c>
      <c r="J9" s="135">
        <v>484</v>
      </c>
      <c r="K9" s="51">
        <f t="shared" ref="K9:K72" si="33">(D9*E9*1000)/(F9*9.81)</f>
        <v>0.31396534148827726</v>
      </c>
      <c r="L9" s="52">
        <v>684.93150684931504</v>
      </c>
      <c r="M9" s="51">
        <f t="shared" si="0"/>
        <v>0.53110666666666662</v>
      </c>
      <c r="N9" s="32">
        <f t="shared" si="1"/>
        <v>0.55652395514780839</v>
      </c>
      <c r="O9" s="32">
        <f t="shared" ref="O9:O72" si="34">($M9-N9)^2</f>
        <v>6.4603855373358235E-4</v>
      </c>
      <c r="P9" s="32">
        <f t="shared" si="2"/>
        <v>2.5417288481141775E-2</v>
      </c>
      <c r="Q9" s="54">
        <f t="shared" si="3"/>
        <v>4.7857219794784057E-2</v>
      </c>
      <c r="R9" s="2"/>
      <c r="S9" s="5"/>
      <c r="T9" s="2">
        <f t="shared" si="4"/>
        <v>0.55722587236822907</v>
      </c>
      <c r="U9" s="32">
        <f t="shared" ref="U9:U72" si="35">($M9-T9)^2</f>
        <v>6.8221290648053253E-4</v>
      </c>
      <c r="V9" s="14">
        <f t="shared" si="5"/>
        <v>2.6119205701562453E-2</v>
      </c>
      <c r="W9" s="54">
        <f t="shared" si="6"/>
        <v>4.9178832315346178E-2</v>
      </c>
      <c r="X9" s="2"/>
      <c r="Y9" s="5"/>
      <c r="Z9" s="2">
        <f t="shared" si="7"/>
        <v>0.50279985373096059</v>
      </c>
      <c r="AA9" s="32">
        <f t="shared" ref="AA9:AA72" si="36">($M9-Z9)^2</f>
        <v>8.0127565857705406E-4</v>
      </c>
      <c r="AB9" s="14">
        <f t="shared" si="8"/>
        <v>2.8306812935706027E-2</v>
      </c>
      <c r="AC9" s="54">
        <f t="shared" ref="AC9:AC72" si="37">ABS(AB9/$M9)</f>
        <v>5.3297792538296196E-2</v>
      </c>
      <c r="AD9" s="2"/>
      <c r="AE9" s="5"/>
      <c r="AF9" s="2">
        <f>$AJ$8+($AK$8*H9)</f>
        <v>0.52540132556047558</v>
      </c>
      <c r="AG9" s="32">
        <f t="shared" ref="AG9:AG72" si="38">($M9-AF9)^2</f>
        <v>3.2550917137993099E-5</v>
      </c>
      <c r="AH9" s="14">
        <f t="shared" si="10"/>
        <v>5.7053411061910309E-3</v>
      </c>
      <c r="AI9" s="140">
        <f t="shared" ref="AI9:AI72" si="39">ABS(AH9/$M9)</f>
        <v>1.07423639435726E-2</v>
      </c>
      <c r="AJ9" s="2"/>
      <c r="AK9" s="5"/>
      <c r="AL9" s="2">
        <f t="shared" ref="AL9:AL72" si="40">$AP$8+($AQ$8*J9)</f>
        <v>0.5360207173751077</v>
      </c>
      <c r="AM9" s="32">
        <f t="shared" ref="AM9:AM72" si="41">($M9-AL9)^2</f>
        <v>2.4147894365130347E-5</v>
      </c>
      <c r="AN9" s="14">
        <f t="shared" ref="AN9:AN72" si="42">ABS(AL9-M9)</f>
        <v>4.9140507084410867E-3</v>
      </c>
      <c r="AO9" s="140">
        <f t="shared" ref="AO9:AO72" si="43">ABS(AN9/$M9)</f>
        <v>9.2524741579364227E-3</v>
      </c>
      <c r="AP9" s="2"/>
      <c r="AQ9" s="5"/>
      <c r="AR9" s="2">
        <f t="shared" ref="AR9:AR72" si="44">$AV$8+($AW$8*I9)</f>
        <v>0.52740629517094129</v>
      </c>
      <c r="AS9" s="32">
        <f t="shared" ref="AS9:AS72" si="45">($M9-AR9)^2</f>
        <v>1.3692749206376514E-5</v>
      </c>
      <c r="AT9" s="14">
        <f t="shared" ref="AT9:AT72" si="46">ABS(AR9-M9)</f>
        <v>3.7003714957253298E-3</v>
      </c>
      <c r="AU9" s="140">
        <f t="shared" ref="AU9:AU72" si="47">ABS(AT9/$M9)</f>
        <v>6.967284969231536E-3</v>
      </c>
      <c r="AV9" s="2"/>
      <c r="AW9" s="5"/>
      <c r="AX9" s="149">
        <f t="shared" si="11"/>
        <v>0.52804302780299672</v>
      </c>
      <c r="AY9" s="32">
        <f t="shared" ref="AY9:AY72" si="48">($M9-AX9)^2</f>
        <v>9.3858830869885536E-6</v>
      </c>
      <c r="AZ9" s="150">
        <f t="shared" si="12"/>
        <v>3.063638863669893E-3</v>
      </c>
      <c r="BA9" s="140">
        <f t="shared" ref="BA9:BA72" si="49">ABS(AZ9/$M9)</f>
        <v>5.7684059642819268E-3</v>
      </c>
      <c r="BB9" s="148"/>
      <c r="BC9" s="148"/>
      <c r="BD9" s="161"/>
      <c r="BE9" s="149">
        <f t="shared" si="13"/>
        <v>0.54951231566783054</v>
      </c>
      <c r="BF9" s="32">
        <f t="shared" ref="BF9:BF72" si="50">($M9-BE9)^2</f>
        <v>3.3876791515404664E-4</v>
      </c>
      <c r="BG9" s="150">
        <f t="shared" si="14"/>
        <v>1.8405649001163926E-2</v>
      </c>
      <c r="BH9" s="140">
        <f t="shared" ref="BH9:BH72" si="51">ABS(BG9/$M9)</f>
        <v>3.4655277661418786E-2</v>
      </c>
      <c r="BI9" s="148"/>
      <c r="BJ9" s="148"/>
      <c r="BK9" s="161"/>
      <c r="BL9" s="148">
        <f t="shared" si="15"/>
        <v>0.52865152319522879</v>
      </c>
      <c r="BM9" s="32">
        <f t="shared" ref="BM9:BM72" si="52">($M9-BL9)^2</f>
        <v>6.0277294653437797E-6</v>
      </c>
      <c r="BN9" s="150">
        <f t="shared" si="16"/>
        <v>2.4551434714378262E-3</v>
      </c>
      <c r="BO9" s="140">
        <f t="shared" ref="BO9:BO72" si="53">ABS(BN9/$M9)</f>
        <v>4.6226937553746133E-3</v>
      </c>
      <c r="BP9" s="148"/>
      <c r="BQ9" s="148"/>
      <c r="BR9" s="161"/>
      <c r="BS9" s="142">
        <f t="shared" si="17"/>
        <v>0.52401416366669318</v>
      </c>
      <c r="BT9" s="32">
        <f t="shared" ref="BT9:BT72" si="54">($M9-BS9)^2</f>
        <v>5.0303598804632218E-5</v>
      </c>
      <c r="BU9" s="144">
        <f t="shared" si="18"/>
        <v>7.0925029999734379E-3</v>
      </c>
      <c r="BV9" s="140">
        <f t="shared" ref="BV9:BV72" si="55">ABS(BU9/$M9)</f>
        <v>1.3354196896995152E-2</v>
      </c>
      <c r="BW9" s="149"/>
      <c r="BX9" s="149"/>
      <c r="BY9" s="149"/>
      <c r="BZ9" s="161"/>
      <c r="CA9" s="142">
        <f t="shared" si="19"/>
        <v>0.53717167919818676</v>
      </c>
      <c r="CB9" s="32">
        <f t="shared" ref="CB9:CB72" si="56">($M9-CA9)^2</f>
        <v>3.678437700749636E-5</v>
      </c>
      <c r="CC9" s="144">
        <f t="shared" si="20"/>
        <v>6.065012531520142E-3</v>
      </c>
      <c r="CD9" s="140">
        <f t="shared" ref="CD9:CD72" si="57">ABS(CC9/$M9)</f>
        <v>1.1419575223156947E-2</v>
      </c>
      <c r="CE9" s="149"/>
      <c r="CF9" s="149"/>
      <c r="CG9" s="161"/>
      <c r="CH9" s="143">
        <f t="shared" si="21"/>
        <v>0.39302488540358782</v>
      </c>
      <c r="CI9" s="32">
        <f t="shared" ref="CI9:CI72" si="58">($M9-CH9)^2</f>
        <v>1.9066578316784738E-2</v>
      </c>
      <c r="CJ9" s="144">
        <f t="shared" si="22"/>
        <v>0.1380817812630788</v>
      </c>
      <c r="CK9" s="140">
        <f t="shared" ref="CK9:CK72" si="59">ABS(CJ9/$M9)</f>
        <v>0.25998879307937917</v>
      </c>
      <c r="CL9" s="149"/>
      <c r="CM9" s="149"/>
      <c r="CN9" s="149"/>
      <c r="CO9" s="149"/>
      <c r="CP9" s="149"/>
      <c r="CQ9" s="161"/>
      <c r="CR9" s="142">
        <f t="shared" si="23"/>
        <v>0.53584685345054095</v>
      </c>
      <c r="CS9" s="32">
        <f t="shared" ref="CS9:CS72" si="60">($M9-CR9)^2</f>
        <v>2.2469370746016902E-5</v>
      </c>
      <c r="CT9" s="144">
        <f t="shared" si="24"/>
        <v>4.7401867838743339E-3</v>
      </c>
      <c r="CU9" s="140">
        <f t="shared" ref="CU9:CU72" si="61">ABS(CT9/$M9)</f>
        <v>8.9251125647220909E-3</v>
      </c>
      <c r="CV9" s="142"/>
      <c r="CW9" s="149"/>
      <c r="CX9" s="149"/>
      <c r="CY9" s="161"/>
      <c r="CZ9" s="148">
        <f t="shared" si="25"/>
        <v>0.58657503912743081</v>
      </c>
      <c r="DA9" s="32">
        <f t="shared" ref="DA9:DA72" si="62">($M9-CZ9)^2</f>
        <v>3.0767403434460634E-3</v>
      </c>
      <c r="DB9" s="147">
        <f t="shared" si="26"/>
        <v>5.5468372460764193E-2</v>
      </c>
      <c r="DC9" s="140">
        <f t="shared" ref="DC9:DC72" si="63">ABS(DB9/$M9)</f>
        <v>0.10443923215819333</v>
      </c>
      <c r="DD9" s="179" t="s">
        <v>84</v>
      </c>
      <c r="DE9" s="148"/>
      <c r="DF9" s="149"/>
      <c r="DG9" s="161"/>
      <c r="DH9" s="149">
        <f t="shared" si="27"/>
        <v>0.52244830314871837</v>
      </c>
      <c r="DI9" s="32">
        <f t="shared" ref="DI9:DI72" si="64">($M9-DH9)^2</f>
        <v>7.4967258808937052E-5</v>
      </c>
      <c r="DJ9" s="150">
        <f t="shared" si="28"/>
        <v>8.6583635179482421E-3</v>
      </c>
      <c r="DK9" s="140">
        <f t="shared" ref="DK9:DK72" si="65">ABS(DJ9/$M9)</f>
        <v>1.6302494510735274E-2</v>
      </c>
      <c r="DL9" s="180" t="s">
        <v>71</v>
      </c>
      <c r="DM9" s="180" t="s">
        <v>81</v>
      </c>
      <c r="DN9" s="162"/>
      <c r="DO9" s="163"/>
      <c r="DP9" s="148">
        <f t="shared" si="29"/>
        <v>0.52740710407598912</v>
      </c>
      <c r="DQ9" s="32">
        <f t="shared" ref="DQ9:DQ72" si="66">($M9-DP9)^2</f>
        <v>1.3686763362340389E-5</v>
      </c>
      <c r="DR9" s="147">
        <f t="shared" si="30"/>
        <v>3.6995625906774965E-3</v>
      </c>
      <c r="DS9" s="140">
        <f t="shared" ref="DS9:DS72" si="67">ABS(DR9/$M9)</f>
        <v>6.9657619135092075E-3</v>
      </c>
      <c r="DT9" s="180" t="s">
        <v>71</v>
      </c>
      <c r="DU9" s="180" t="s">
        <v>81</v>
      </c>
      <c r="DV9" s="180" t="s">
        <v>84</v>
      </c>
      <c r="DW9" s="161"/>
      <c r="DX9" s="148">
        <f t="shared" si="31"/>
        <v>0.5273584024444774</v>
      </c>
      <c r="DY9" s="147">
        <f t="shared" si="32"/>
        <v>3.7482642221892126E-3</v>
      </c>
      <c r="DZ9" s="140">
        <f t="shared" ref="DZ9:DZ72" si="68">ABS(DY9/$M9)</f>
        <v>7.0574603134132751E-3</v>
      </c>
      <c r="EA9" s="8"/>
      <c r="EB9" s="8"/>
      <c r="EC9" s="8"/>
      <c r="ED9" s="8"/>
    </row>
    <row r="10" spans="1:134">
      <c r="A10" s="41" t="s">
        <v>1</v>
      </c>
      <c r="B10" s="42" t="s">
        <v>5</v>
      </c>
      <c r="C10" s="41">
        <v>100</v>
      </c>
      <c r="D10" s="46">
        <v>99.7</v>
      </c>
      <c r="E10" s="47">
        <v>2</v>
      </c>
      <c r="F10" s="46">
        <v>64000</v>
      </c>
      <c r="G10" s="46">
        <v>39200</v>
      </c>
      <c r="H10" s="47">
        <v>1900</v>
      </c>
      <c r="I10" s="53">
        <v>17390</v>
      </c>
      <c r="J10" s="135">
        <v>487</v>
      </c>
      <c r="K10" s="51">
        <f t="shared" si="33"/>
        <v>0.31759683995922527</v>
      </c>
      <c r="L10" s="52">
        <v>522.87581699346401</v>
      </c>
      <c r="M10" s="51">
        <f t="shared" si="0"/>
        <v>0.61250000000000004</v>
      </c>
      <c r="N10" s="32">
        <f t="shared" si="1"/>
        <v>0.56030071355759425</v>
      </c>
      <c r="O10" s="32">
        <f t="shared" si="34"/>
        <v>2.724765505096329E-3</v>
      </c>
      <c r="P10" s="32">
        <f t="shared" si="2"/>
        <v>5.219928644240579E-2</v>
      </c>
      <c r="Q10" s="54">
        <f t="shared" si="3"/>
        <v>8.5223324803927816E-2</v>
      </c>
      <c r="R10" s="8"/>
      <c r="S10" s="4"/>
      <c r="T10" s="2">
        <f t="shared" si="4"/>
        <v>0.56081467076657843</v>
      </c>
      <c r="U10" s="32">
        <f t="shared" si="35"/>
        <v>2.6713732579671874E-3</v>
      </c>
      <c r="V10" s="14">
        <f t="shared" si="5"/>
        <v>5.1685329233421617E-2</v>
      </c>
      <c r="W10" s="54">
        <f t="shared" si="6"/>
        <v>8.438421099334141E-2</v>
      </c>
      <c r="Y10" s="4"/>
      <c r="Z10" s="2">
        <f t="shared" si="7"/>
        <v>0.55889237861706487</v>
      </c>
      <c r="AA10" s="32">
        <f t="shared" si="36"/>
        <v>2.873777070336129E-3</v>
      </c>
      <c r="AB10" s="14">
        <f t="shared" si="8"/>
        <v>5.3607621382935178E-2</v>
      </c>
      <c r="AC10" s="54">
        <f t="shared" si="37"/>
        <v>8.7522647155812525E-2</v>
      </c>
      <c r="AD10" s="1"/>
      <c r="AE10" s="5"/>
      <c r="AF10" s="2">
        <f t="shared" si="9"/>
        <v>0.56517559480506818</v>
      </c>
      <c r="AG10" s="32">
        <f t="shared" si="38"/>
        <v>2.239599327054094E-3</v>
      </c>
      <c r="AH10" s="14">
        <f t="shared" si="10"/>
        <v>4.7324405194931862E-2</v>
      </c>
      <c r="AI10" s="140">
        <f t="shared" si="39"/>
        <v>7.7264335012133645E-2</v>
      </c>
      <c r="AJ10" s="148"/>
      <c r="AK10" s="5"/>
      <c r="AL10" s="2">
        <f t="shared" si="40"/>
        <v>0.53300355749295303</v>
      </c>
      <c r="AM10" s="32">
        <f t="shared" si="41"/>
        <v>6.3196843712762319E-3</v>
      </c>
      <c r="AN10" s="14">
        <f t="shared" si="42"/>
        <v>7.9496442507047016E-2</v>
      </c>
      <c r="AO10" s="140">
        <f t="shared" si="43"/>
        <v>0.12979011021558695</v>
      </c>
      <c r="AP10" s="148"/>
      <c r="AQ10" s="5"/>
      <c r="AR10" s="2">
        <f t="shared" si="44"/>
        <v>0.55256988194076706</v>
      </c>
      <c r="AS10" s="32">
        <f t="shared" si="45"/>
        <v>3.5916190505936034E-3</v>
      </c>
      <c r="AT10" s="14">
        <f t="shared" si="46"/>
        <v>5.9930118059232984E-2</v>
      </c>
      <c r="AU10" s="140">
        <f t="shared" si="47"/>
        <v>9.784509070895181E-2</v>
      </c>
      <c r="AV10" s="148"/>
      <c r="AW10" s="5"/>
      <c r="AX10" s="149">
        <f t="shared" si="11"/>
        <v>0.56916080461342999</v>
      </c>
      <c r="AY10" s="32">
        <f t="shared" si="48"/>
        <v>1.8782858567552947E-3</v>
      </c>
      <c r="AZ10" s="150">
        <f t="shared" si="12"/>
        <v>4.3339195386570051E-2</v>
      </c>
      <c r="BA10" s="140">
        <f t="shared" si="49"/>
        <v>7.0757870018889876E-2</v>
      </c>
      <c r="BB10" s="148"/>
      <c r="BC10" s="148"/>
      <c r="BD10" s="161"/>
      <c r="BE10" s="149">
        <f t="shared" si="13"/>
        <v>0.55630142415073114</v>
      </c>
      <c r="BF10" s="32">
        <f t="shared" si="50"/>
        <v>3.1582799274860302E-3</v>
      </c>
      <c r="BG10" s="150">
        <f t="shared" si="14"/>
        <v>5.6198575849268906E-2</v>
      </c>
      <c r="BH10" s="140">
        <f t="shared" si="51"/>
        <v>9.1752776896765559E-2</v>
      </c>
      <c r="BI10" s="148"/>
      <c r="BJ10" s="148"/>
      <c r="BK10" s="161"/>
      <c r="BL10" s="148">
        <f t="shared" si="15"/>
        <v>0.57250932271920052</v>
      </c>
      <c r="BM10" s="32">
        <f t="shared" si="52"/>
        <v>1.5992542693770552E-3</v>
      </c>
      <c r="BN10" s="150">
        <f t="shared" si="16"/>
        <v>3.9990677280799525E-2</v>
      </c>
      <c r="BO10" s="140">
        <f t="shared" si="53"/>
        <v>6.5290901682937996E-2</v>
      </c>
      <c r="BP10" s="148"/>
      <c r="BQ10" s="148"/>
      <c r="BR10" s="161"/>
      <c r="BS10" s="142">
        <f t="shared" si="17"/>
        <v>0.57142080943894746</v>
      </c>
      <c r="BT10" s="32">
        <f t="shared" si="54"/>
        <v>1.6874998971512715E-3</v>
      </c>
      <c r="BU10" s="144">
        <f t="shared" si="18"/>
        <v>4.1079190561052581E-2</v>
      </c>
      <c r="BV10" s="140">
        <f t="shared" si="55"/>
        <v>6.706806622212666E-2</v>
      </c>
      <c r="BW10" s="148"/>
      <c r="BX10" s="148"/>
      <c r="BY10" s="149"/>
      <c r="BZ10" s="161"/>
      <c r="CA10" s="142">
        <f t="shared" si="19"/>
        <v>0.56697060606340788</v>
      </c>
      <c r="CB10" s="32">
        <f t="shared" si="56"/>
        <v>2.0729257122333957E-3</v>
      </c>
      <c r="CC10" s="144">
        <f t="shared" si="20"/>
        <v>4.5529393936592166E-2</v>
      </c>
      <c r="CD10" s="140">
        <f t="shared" si="57"/>
        <v>7.4333704386272917E-2</v>
      </c>
      <c r="CE10" s="148"/>
      <c r="CF10" s="149"/>
      <c r="CG10" s="161"/>
      <c r="CH10" s="143">
        <f t="shared" si="21"/>
        <v>0.62750731483104039</v>
      </c>
      <c r="CI10" s="32">
        <f t="shared" si="58"/>
        <v>2.252194984379634E-4</v>
      </c>
      <c r="CJ10" s="144">
        <f t="shared" si="22"/>
        <v>1.5007314831040341E-2</v>
      </c>
      <c r="CK10" s="140">
        <f t="shared" si="59"/>
        <v>2.4501738499657699E-2</v>
      </c>
      <c r="CL10" s="149"/>
      <c r="CM10" s="149"/>
      <c r="CN10" s="149"/>
      <c r="CO10" s="149"/>
      <c r="CP10" s="149"/>
      <c r="CQ10" s="161"/>
      <c r="CR10" s="142">
        <f t="shared" si="23"/>
        <v>0.53584685345054095</v>
      </c>
      <c r="CS10" s="32">
        <f t="shared" si="60"/>
        <v>5.875704875932853E-3</v>
      </c>
      <c r="CT10" s="144">
        <f t="shared" si="24"/>
        <v>7.6653146549459095E-2</v>
      </c>
      <c r="CU10" s="140">
        <f t="shared" si="61"/>
        <v>0.12514799436646382</v>
      </c>
      <c r="CV10" s="164"/>
      <c r="CW10" s="148"/>
      <c r="CX10" s="149"/>
      <c r="CY10" s="161"/>
      <c r="CZ10" s="148">
        <f t="shared" si="25"/>
        <v>0.55485129687475121</v>
      </c>
      <c r="DA10" s="32">
        <f t="shared" si="62"/>
        <v>3.3233729720230747E-3</v>
      </c>
      <c r="DB10" s="147">
        <f t="shared" si="26"/>
        <v>5.7648703125248835E-2</v>
      </c>
      <c r="DC10" s="140">
        <f t="shared" si="63"/>
        <v>9.4120331633059315E-2</v>
      </c>
      <c r="DD10" s="152">
        <v>-0.98143925019364231</v>
      </c>
      <c r="DE10" s="148"/>
      <c r="DF10" s="149"/>
      <c r="DG10" s="161"/>
      <c r="DH10" s="149">
        <f t="shared" si="27"/>
        <v>0.57496587592165749</v>
      </c>
      <c r="DI10" s="32">
        <f t="shared" si="64"/>
        <v>1.4088104703284144E-3</v>
      </c>
      <c r="DJ10" s="150">
        <f t="shared" si="28"/>
        <v>3.7534124078342557E-2</v>
      </c>
      <c r="DK10" s="140">
        <f t="shared" si="65"/>
        <v>6.1280202576885802E-2</v>
      </c>
      <c r="DL10" s="165">
        <v>2.4717623286249026E-2</v>
      </c>
      <c r="DM10" s="165">
        <v>8.5831998825664849E-3</v>
      </c>
      <c r="DN10" s="149"/>
      <c r="DO10" s="161"/>
      <c r="DP10" s="148">
        <f t="shared" si="29"/>
        <v>0.57347467639561522</v>
      </c>
      <c r="DQ10" s="32">
        <f t="shared" si="66"/>
        <v>1.5229758824269551E-3</v>
      </c>
      <c r="DR10" s="147">
        <f t="shared" si="30"/>
        <v>3.9025323604384821E-2</v>
      </c>
      <c r="DS10" s="140">
        <f t="shared" si="67"/>
        <v>6.3714814047975216E-2</v>
      </c>
      <c r="DT10" s="166">
        <v>3.2786303276886947E-2</v>
      </c>
      <c r="DU10" s="166">
        <v>-5.3012668512790193E-3</v>
      </c>
      <c r="DV10" s="152">
        <v>-0.2368014180888314</v>
      </c>
      <c r="DW10" s="161"/>
      <c r="DX10" s="148">
        <f t="shared" si="31"/>
        <v>0.5269558391419481</v>
      </c>
      <c r="DY10" s="147">
        <f t="shared" si="32"/>
        <v>8.5544160858051943E-2</v>
      </c>
      <c r="DZ10" s="140">
        <f t="shared" si="68"/>
        <v>0.13966393609477867</v>
      </c>
    </row>
    <row r="11" spans="1:134">
      <c r="A11" s="41" t="s">
        <v>1</v>
      </c>
      <c r="B11" s="42" t="s">
        <v>6</v>
      </c>
      <c r="C11" s="41">
        <v>200</v>
      </c>
      <c r="D11" s="46">
        <v>111.2</v>
      </c>
      <c r="E11" s="47">
        <v>2</v>
      </c>
      <c r="F11" s="46">
        <v>73500</v>
      </c>
      <c r="G11" s="46">
        <v>41310</v>
      </c>
      <c r="H11" s="47">
        <v>2700</v>
      </c>
      <c r="I11" s="47">
        <v>19190</v>
      </c>
      <c r="J11" s="135">
        <v>487</v>
      </c>
      <c r="K11" s="51">
        <f t="shared" si="33"/>
        <v>0.30844549848481695</v>
      </c>
      <c r="L11" s="52">
        <v>600.49019607843104</v>
      </c>
      <c r="M11" s="51">
        <f t="shared" si="0"/>
        <v>0.56204081632653058</v>
      </c>
      <c r="N11" s="32">
        <f t="shared" si="1"/>
        <v>0.55078331842420969</v>
      </c>
      <c r="O11" s="32">
        <f t="shared" si="34"/>
        <v>1.2673125902075923E-4</v>
      </c>
      <c r="P11" s="32">
        <f t="shared" si="2"/>
        <v>1.125749790232089E-2</v>
      </c>
      <c r="Q11" s="54">
        <f t="shared" si="3"/>
        <v>2.0029680363606524E-2</v>
      </c>
      <c r="R11" s="8"/>
      <c r="S11" s="4"/>
      <c r="T11" s="2">
        <f t="shared" si="4"/>
        <v>0.55177093306743219</v>
      </c>
      <c r="U11" s="32">
        <f t="shared" si="35"/>
        <v>1.0547050215550935E-4</v>
      </c>
      <c r="V11" s="14">
        <f t="shared" si="5"/>
        <v>1.0269883259098389E-2</v>
      </c>
      <c r="W11" s="54">
        <f t="shared" si="6"/>
        <v>1.8272486553951382E-2</v>
      </c>
      <c r="Y11" s="4"/>
      <c r="Z11" s="2">
        <f t="shared" si="7"/>
        <v>0.53202762308632368</v>
      </c>
      <c r="AA11" s="32">
        <f t="shared" si="36"/>
        <v>9.0079176847400141E-4</v>
      </c>
      <c r="AB11" s="14">
        <f t="shared" si="8"/>
        <v>3.0013193240206903E-2</v>
      </c>
      <c r="AC11" s="54">
        <f t="shared" si="37"/>
        <v>5.3400380129634654E-2</v>
      </c>
      <c r="AE11" s="5"/>
      <c r="AF11" s="2">
        <f t="shared" si="9"/>
        <v>0.55191750505687065</v>
      </c>
      <c r="AG11" s="32">
        <f t="shared" si="38"/>
        <v>1.0248143106242372E-4</v>
      </c>
      <c r="AH11" s="14">
        <f t="shared" si="10"/>
        <v>1.0123311269659929E-2</v>
      </c>
      <c r="AI11" s="140">
        <f t="shared" si="39"/>
        <v>1.8011701242314326E-2</v>
      </c>
      <c r="AJ11" s="149"/>
      <c r="AK11" s="5"/>
      <c r="AL11" s="2">
        <f t="shared" si="40"/>
        <v>0.53300355749295303</v>
      </c>
      <c r="AM11" s="32">
        <f t="shared" si="41"/>
        <v>8.4316240056817753E-4</v>
      </c>
      <c r="AN11" s="14">
        <f t="shared" si="42"/>
        <v>2.9037258833577551E-2</v>
      </c>
      <c r="AO11" s="140">
        <f t="shared" si="43"/>
        <v>5.166396814979303E-2</v>
      </c>
      <c r="AP11" s="149"/>
      <c r="AQ11" s="5"/>
      <c r="AR11" s="2">
        <f t="shared" si="44"/>
        <v>0.54972296451866232</v>
      </c>
      <c r="AS11" s="32">
        <f t="shared" si="45"/>
        <v>1.5172947316060344E-4</v>
      </c>
      <c r="AT11" s="14">
        <f t="shared" si="46"/>
        <v>1.2317851807868263E-2</v>
      </c>
      <c r="AU11" s="140">
        <f t="shared" si="47"/>
        <v>2.1916294066287034E-2</v>
      </c>
      <c r="AV11" s="149"/>
      <c r="AW11" s="5"/>
      <c r="AX11" s="149">
        <f t="shared" si="11"/>
        <v>0.54307852690765135</v>
      </c>
      <c r="AY11" s="32">
        <f t="shared" si="48"/>
        <v>3.5956842000533921E-4</v>
      </c>
      <c r="AZ11" s="150">
        <f t="shared" si="12"/>
        <v>1.896228941887923E-2</v>
      </c>
      <c r="BA11" s="140">
        <f t="shared" si="49"/>
        <v>3.3738278196262975E-2</v>
      </c>
      <c r="BB11" s="148"/>
      <c r="BC11" s="164"/>
      <c r="BD11" s="167"/>
      <c r="BE11" s="149">
        <f t="shared" si="13"/>
        <v>0.54737029236773649</v>
      </c>
      <c r="BF11" s="32">
        <f t="shared" si="50"/>
        <v>2.1522427322555142E-4</v>
      </c>
      <c r="BG11" s="150">
        <f t="shared" si="14"/>
        <v>1.4670523958794091E-2</v>
      </c>
      <c r="BH11" s="140">
        <f t="shared" si="51"/>
        <v>2.610223943285804E-2</v>
      </c>
      <c r="BI11" s="148"/>
      <c r="BJ11" s="164"/>
      <c r="BK11" s="167"/>
      <c r="BL11" s="148">
        <f t="shared" si="15"/>
        <v>0.54638254594415414</v>
      </c>
      <c r="BM11" s="32">
        <f t="shared" si="52"/>
        <v>2.4518143136760718E-4</v>
      </c>
      <c r="BN11" s="150">
        <f t="shared" si="16"/>
        <v>1.5658270382376438E-2</v>
      </c>
      <c r="BO11" s="140">
        <f t="shared" si="53"/>
        <v>2.7859667710110586E-2</v>
      </c>
      <c r="BP11" s="148"/>
      <c r="BQ11" s="164"/>
      <c r="BR11" s="167"/>
      <c r="BS11" s="142">
        <f t="shared" si="17"/>
        <v>0.54504110655853222</v>
      </c>
      <c r="BT11" s="32">
        <f t="shared" si="54"/>
        <v>2.889901321961789E-4</v>
      </c>
      <c r="BU11" s="144">
        <f t="shared" si="18"/>
        <v>1.6999709767998361E-2</v>
      </c>
      <c r="BV11" s="140">
        <f t="shared" si="55"/>
        <v>3.0246397190701515E-2</v>
      </c>
      <c r="BW11" s="149"/>
      <c r="BX11" s="164"/>
      <c r="BY11" s="142"/>
      <c r="BZ11" s="161"/>
      <c r="CA11" s="142">
        <f t="shared" si="19"/>
        <v>0.55119957319510038</v>
      </c>
      <c r="CB11" s="32">
        <f t="shared" si="56"/>
        <v>1.175325526347825E-4</v>
      </c>
      <c r="CC11" s="144">
        <f t="shared" si="20"/>
        <v>1.08412431314302E-2</v>
      </c>
      <c r="CD11" s="140">
        <f t="shared" si="57"/>
        <v>1.9289067299930279E-2</v>
      </c>
      <c r="CE11" s="149"/>
      <c r="CF11" s="149"/>
      <c r="CG11" s="161"/>
      <c r="CH11" s="143">
        <f t="shared" si="21"/>
        <v>0.48059649718555919</v>
      </c>
      <c r="CI11" s="32">
        <f t="shared" si="58"/>
        <v>6.6331771203363985E-3</v>
      </c>
      <c r="CJ11" s="144">
        <f t="shared" si="22"/>
        <v>8.1444319140971388E-2</v>
      </c>
      <c r="CK11" s="140">
        <f t="shared" si="59"/>
        <v>0.1449081930975889</v>
      </c>
      <c r="CL11" s="149"/>
      <c r="CM11" s="149"/>
      <c r="CN11" s="149"/>
      <c r="CO11" s="149"/>
      <c r="CP11" s="149"/>
      <c r="CQ11" s="161"/>
      <c r="CR11" s="142">
        <f t="shared" si="23"/>
        <v>0.53584685345054095</v>
      </c>
      <c r="CS11" s="32">
        <f t="shared" si="60"/>
        <v>6.8612369114872285E-4</v>
      </c>
      <c r="CT11" s="144">
        <f t="shared" si="24"/>
        <v>2.6193962875989629E-2</v>
      </c>
      <c r="CU11" s="140">
        <f t="shared" si="61"/>
        <v>4.6605090084367896E-2</v>
      </c>
      <c r="CV11" s="149"/>
      <c r="CW11" s="164"/>
      <c r="CX11" s="142"/>
      <c r="CY11" s="161"/>
      <c r="CZ11" s="148">
        <f t="shared" si="25"/>
        <v>0.57343134725236244</v>
      </c>
      <c r="DA11" s="32">
        <f t="shared" si="62"/>
        <v>1.2974419477233213E-4</v>
      </c>
      <c r="DB11" s="147">
        <f t="shared" si="26"/>
        <v>1.1390530925831865E-2</v>
      </c>
      <c r="DC11" s="140">
        <f t="shared" si="63"/>
        <v>2.0266376738045079E-2</v>
      </c>
      <c r="DD11" s="148"/>
      <c r="DE11" s="148"/>
      <c r="DF11" s="149"/>
      <c r="DG11" s="161"/>
      <c r="DH11" s="149">
        <f t="shared" si="27"/>
        <v>0.5434907084732834</v>
      </c>
      <c r="DI11" s="32">
        <f t="shared" si="64"/>
        <v>3.4410650136710262E-4</v>
      </c>
      <c r="DJ11" s="150">
        <f t="shared" si="28"/>
        <v>1.8550107853247177E-2</v>
      </c>
      <c r="DK11" s="140">
        <f t="shared" si="65"/>
        <v>3.3004912302436885E-2</v>
      </c>
      <c r="DL11" s="149"/>
      <c r="DM11" s="149"/>
      <c r="DN11" s="149"/>
      <c r="DO11" s="161"/>
      <c r="DP11" s="148">
        <f t="shared" si="29"/>
        <v>0.54421915794331488</v>
      </c>
      <c r="DQ11" s="32">
        <f t="shared" si="66"/>
        <v>3.1761150752804241E-4</v>
      </c>
      <c r="DR11" s="147">
        <f t="shared" si="30"/>
        <v>1.7821658383215699E-2</v>
      </c>
      <c r="DS11" s="140">
        <f t="shared" si="67"/>
        <v>3.1708832998459308E-2</v>
      </c>
      <c r="DT11" s="148"/>
      <c r="DU11" s="148"/>
      <c r="DV11" s="148"/>
      <c r="DW11" s="161"/>
      <c r="DX11" s="148">
        <f t="shared" si="31"/>
        <v>0.52276566749711717</v>
      </c>
      <c r="DY11" s="147">
        <f t="shared" si="32"/>
        <v>3.9275148829413409E-2</v>
      </c>
      <c r="DZ11" s="140">
        <f t="shared" si="68"/>
        <v>6.9879531323211952E-2</v>
      </c>
    </row>
    <row r="12" spans="1:134" outlineLevel="1">
      <c r="A12" s="41" t="s">
        <v>1</v>
      </c>
      <c r="B12" s="42" t="s">
        <v>7</v>
      </c>
      <c r="C12" s="41">
        <v>200</v>
      </c>
      <c r="D12" s="46">
        <v>142</v>
      </c>
      <c r="E12" s="47">
        <v>2</v>
      </c>
      <c r="F12" s="46">
        <v>89000</v>
      </c>
      <c r="G12" s="46">
        <v>48000</v>
      </c>
      <c r="H12" s="47">
        <v>2700</v>
      </c>
      <c r="I12" s="47">
        <v>22780</v>
      </c>
      <c r="J12" s="135">
        <v>487</v>
      </c>
      <c r="K12" s="51">
        <f t="shared" si="33"/>
        <v>0.3252814715550516</v>
      </c>
      <c r="L12" s="52">
        <v>727.12418300653587</v>
      </c>
      <c r="M12" s="51">
        <f t="shared" si="0"/>
        <v>0.5393258426966292</v>
      </c>
      <c r="N12" s="32">
        <f t="shared" si="1"/>
        <v>0.5682927304172537</v>
      </c>
      <c r="O12" s="32">
        <f t="shared" si="34"/>
        <v>8.3908058421926647E-4</v>
      </c>
      <c r="P12" s="32">
        <f t="shared" si="2"/>
        <v>2.8966887720624501E-2</v>
      </c>
      <c r="Q12" s="54">
        <f t="shared" si="3"/>
        <v>5.3709437648657932E-2</v>
      </c>
      <c r="R12" s="2"/>
      <c r="S12" s="5"/>
      <c r="T12" s="2">
        <f t="shared" si="4"/>
        <v>0.56840894453087576</v>
      </c>
      <c r="U12" s="32">
        <f t="shared" si="35"/>
        <v>8.4582681230115564E-4</v>
      </c>
      <c r="V12" s="14">
        <f t="shared" si="5"/>
        <v>2.9083101834246561E-2</v>
      </c>
      <c r="W12" s="54">
        <f t="shared" si="6"/>
        <v>5.3924917984332167E-2</v>
      </c>
      <c r="X12" s="2"/>
      <c r="Y12" s="5"/>
      <c r="Z12" s="2">
        <f t="shared" si="7"/>
        <v>0.4881956535361669</v>
      </c>
      <c r="AA12" s="32">
        <f t="shared" si="36"/>
        <v>2.6142962435846567E-3</v>
      </c>
      <c r="AB12" s="14">
        <f t="shared" si="8"/>
        <v>5.1130189160462303E-2</v>
      </c>
      <c r="AC12" s="54">
        <f t="shared" si="37"/>
        <v>9.4803892401690529E-2</v>
      </c>
      <c r="AD12" s="2"/>
      <c r="AE12" s="5"/>
      <c r="AF12" s="2">
        <f t="shared" si="9"/>
        <v>0.55191750505687065</v>
      </c>
      <c r="AG12" s="32">
        <f t="shared" si="38"/>
        <v>1.5854996099432133E-4</v>
      </c>
      <c r="AH12" s="14">
        <f t="shared" si="10"/>
        <v>1.2591662360241451E-2</v>
      </c>
      <c r="AI12" s="140">
        <f t="shared" si="39"/>
        <v>2.3347040626281026E-2</v>
      </c>
      <c r="AJ12" s="2"/>
      <c r="AK12" s="5"/>
      <c r="AL12" s="2">
        <f t="shared" si="40"/>
        <v>0.53300355749295303</v>
      </c>
      <c r="AM12" s="32">
        <f t="shared" si="41"/>
        <v>3.9971290196622633E-5</v>
      </c>
      <c r="AN12" s="14">
        <f t="shared" si="42"/>
        <v>6.3222852036761701E-3</v>
      </c>
      <c r="AO12" s="140">
        <f t="shared" si="43"/>
        <v>1.1722570481816233E-2</v>
      </c>
      <c r="AP12" s="2"/>
      <c r="AQ12" s="5"/>
      <c r="AR12" s="2">
        <f t="shared" si="44"/>
        <v>0.54404494588235341</v>
      </c>
      <c r="AS12" s="32">
        <f t="shared" si="45"/>
        <v>2.2269934877512443E-5</v>
      </c>
      <c r="AT12" s="14">
        <f t="shared" si="46"/>
        <v>4.7191031857242161E-3</v>
      </c>
      <c r="AU12" s="140">
        <f t="shared" si="47"/>
        <v>8.7500038235303178E-3</v>
      </c>
      <c r="AV12" s="2"/>
      <c r="AW12" s="5"/>
      <c r="AX12" s="149">
        <f t="shared" si="11"/>
        <v>0.52654851666883629</v>
      </c>
      <c r="AY12" s="32">
        <f t="shared" si="48"/>
        <v>1.6326006042051419E-4</v>
      </c>
      <c r="AZ12" s="150">
        <f t="shared" si="12"/>
        <v>1.2777326027792912E-2</v>
      </c>
      <c r="BA12" s="140">
        <f t="shared" si="49"/>
        <v>2.3691292009866027E-2</v>
      </c>
      <c r="BB12" s="148"/>
      <c r="BC12" s="148"/>
      <c r="BD12" s="161"/>
      <c r="BE12" s="149">
        <f t="shared" si="13"/>
        <v>0.55691824783637822</v>
      </c>
      <c r="BF12" s="32">
        <f t="shared" si="50"/>
        <v>3.0949271860106784E-4</v>
      </c>
      <c r="BG12" s="150">
        <f t="shared" si="14"/>
        <v>1.7592405139749023E-2</v>
      </c>
      <c r="BH12" s="140">
        <f t="shared" si="51"/>
        <v>3.2619251196617981E-2</v>
      </c>
      <c r="BI12" s="148"/>
      <c r="BJ12" s="148"/>
      <c r="BK12" s="161"/>
      <c r="BL12" s="148">
        <f t="shared" si="15"/>
        <v>0.52570540656668274</v>
      </c>
      <c r="BM12" s="32">
        <f t="shared" si="52"/>
        <v>1.855162803699508E-4</v>
      </c>
      <c r="BN12" s="150">
        <f t="shared" si="16"/>
        <v>1.3620436129946456E-2</v>
      </c>
      <c r="BO12" s="140">
        <f t="shared" si="53"/>
        <v>2.5254558657609054E-2</v>
      </c>
      <c r="BP12" s="148"/>
      <c r="BQ12" s="148"/>
      <c r="BR12" s="161"/>
      <c r="BS12" s="142">
        <f t="shared" si="17"/>
        <v>0.53273538668521836</v>
      </c>
      <c r="BT12" s="32">
        <f t="shared" si="54"/>
        <v>4.3434110438341263E-5</v>
      </c>
      <c r="BU12" s="144">
        <f t="shared" si="18"/>
        <v>6.590456011410839E-3</v>
      </c>
      <c r="BV12" s="140">
        <f t="shared" si="55"/>
        <v>1.2219803854490931E-2</v>
      </c>
      <c r="BW12" s="148"/>
      <c r="BX12" s="149"/>
      <c r="BY12" s="149"/>
      <c r="BZ12" s="161"/>
      <c r="CA12" s="142">
        <f t="shared" si="19"/>
        <v>0.56418763807079964</v>
      </c>
      <c r="CB12" s="32">
        <f t="shared" si="56"/>
        <v>6.1810886922712249E-4</v>
      </c>
      <c r="CC12" s="144">
        <f t="shared" si="20"/>
        <v>2.4861795374170437E-2</v>
      </c>
      <c r="CD12" s="140">
        <f t="shared" si="57"/>
        <v>4.6097912256274354E-2</v>
      </c>
      <c r="CE12" s="164"/>
      <c r="CF12" s="149"/>
      <c r="CG12" s="161"/>
      <c r="CH12" s="143">
        <f t="shared" si="21"/>
        <v>0.1940994782225528</v>
      </c>
      <c r="CI12" s="32">
        <f t="shared" si="58"/>
        <v>0.11918124272798784</v>
      </c>
      <c r="CJ12" s="144">
        <f t="shared" si="22"/>
        <v>0.3452263644740764</v>
      </c>
      <c r="CK12" s="140">
        <f t="shared" si="59"/>
        <v>0.64010721746235</v>
      </c>
      <c r="CL12" s="149"/>
      <c r="CM12" s="149"/>
      <c r="CN12" s="149"/>
      <c r="CO12" s="149"/>
      <c r="CP12" s="149"/>
      <c r="CQ12" s="161"/>
      <c r="CR12" s="142">
        <f t="shared" si="23"/>
        <v>0.53584685345054095</v>
      </c>
      <c r="CS12" s="32">
        <f t="shared" si="60"/>
        <v>1.2103366174397682E-5</v>
      </c>
      <c r="CT12" s="144">
        <f t="shared" si="24"/>
        <v>3.4789892460882488E-3</v>
      </c>
      <c r="CU12" s="140">
        <f t="shared" si="61"/>
        <v>6.4506258937886279E-3</v>
      </c>
      <c r="CV12" s="164"/>
      <c r="CW12" s="149"/>
      <c r="CX12" s="149"/>
      <c r="CY12" s="161"/>
      <c r="CZ12" s="148">
        <f t="shared" si="25"/>
        <v>0.7106886527258045</v>
      </c>
      <c r="DA12" s="32">
        <f t="shared" si="62"/>
        <v>2.9365212661095225E-2</v>
      </c>
      <c r="DB12" s="147">
        <f t="shared" si="26"/>
        <v>0.17136281002917531</v>
      </c>
      <c r="DC12" s="140">
        <f t="shared" si="63"/>
        <v>0.31773521026242924</v>
      </c>
      <c r="DD12" s="148"/>
      <c r="DE12" s="148"/>
      <c r="DF12" s="149"/>
      <c r="DG12" s="161"/>
      <c r="DH12" s="149">
        <f t="shared" si="27"/>
        <v>0.53187606046578639</v>
      </c>
      <c r="DI12" s="32">
        <f t="shared" si="64"/>
        <v>5.5499255286981203E-5</v>
      </c>
      <c r="DJ12" s="150">
        <f t="shared" si="28"/>
        <v>7.4497822308428052E-3</v>
      </c>
      <c r="DK12" s="140">
        <f t="shared" si="65"/>
        <v>1.3813137886354368E-2</v>
      </c>
      <c r="DL12" s="142"/>
      <c r="DM12" s="142"/>
      <c r="DN12" s="149"/>
      <c r="DO12" s="161"/>
      <c r="DP12" s="148">
        <f t="shared" si="29"/>
        <v>0.5363399167246542</v>
      </c>
      <c r="DQ12" s="32">
        <f t="shared" si="66"/>
        <v>8.9157539101148536E-6</v>
      </c>
      <c r="DR12" s="147">
        <f t="shared" si="30"/>
        <v>2.9859259719750009E-3</v>
      </c>
      <c r="DS12" s="140">
        <f t="shared" si="67"/>
        <v>5.5364044063703141E-3</v>
      </c>
      <c r="DT12" s="164"/>
      <c r="DU12" s="164"/>
      <c r="DV12" s="148"/>
      <c r="DW12" s="161"/>
      <c r="DX12" s="148">
        <f t="shared" si="31"/>
        <v>0.53169054675771943</v>
      </c>
      <c r="DY12" s="147">
        <f t="shared" si="32"/>
        <v>7.6352959389097697E-3</v>
      </c>
      <c r="DZ12" s="140">
        <f t="shared" si="68"/>
        <v>1.4157111220061865E-2</v>
      </c>
      <c r="EA12" s="9"/>
    </row>
    <row r="13" spans="1:134" outlineLevel="1">
      <c r="A13" s="41" t="s">
        <v>1</v>
      </c>
      <c r="B13" s="42" t="s">
        <v>8</v>
      </c>
      <c r="C13" s="41">
        <v>200</v>
      </c>
      <c r="D13" s="46">
        <v>310</v>
      </c>
      <c r="E13" s="47">
        <v>2</v>
      </c>
      <c r="F13" s="46">
        <v>230000</v>
      </c>
      <c r="G13" s="46">
        <v>120200</v>
      </c>
      <c r="H13" s="47">
        <v>6370</v>
      </c>
      <c r="I13" s="47">
        <v>36400</v>
      </c>
      <c r="J13" s="135">
        <v>487</v>
      </c>
      <c r="K13" s="51">
        <f t="shared" si="33"/>
        <v>0.27478615432344988</v>
      </c>
      <c r="L13" s="52">
        <v>633.43431561553291</v>
      </c>
      <c r="M13" s="51">
        <f t="shared" si="0"/>
        <v>0.52260869565217394</v>
      </c>
      <c r="N13" s="32">
        <f t="shared" si="1"/>
        <v>0.51577760049638788</v>
      </c>
      <c r="O13" s="32">
        <f t="shared" si="34"/>
        <v>4.6663861027403778E-5</v>
      </c>
      <c r="P13" s="32">
        <f t="shared" si="2"/>
        <v>6.83109515578606E-3</v>
      </c>
      <c r="Q13" s="54">
        <f t="shared" si="3"/>
        <v>1.3071147136695455E-2</v>
      </c>
      <c r="S13" s="5"/>
      <c r="T13" s="2">
        <f t="shared" si="4"/>
        <v>0.51850736394240649</v>
      </c>
      <c r="U13" s="32">
        <f t="shared" si="35"/>
        <v>1.6820921793544017E-5</v>
      </c>
      <c r="V13" s="14">
        <f t="shared" si="5"/>
        <v>4.1013317097674529E-3</v>
      </c>
      <c r="W13" s="54">
        <f t="shared" si="6"/>
        <v>7.8478061002205841E-3</v>
      </c>
      <c r="X13" s="2"/>
      <c r="Y13" s="5"/>
      <c r="Z13" s="2">
        <f t="shared" si="7"/>
        <v>0.52062463657823255</v>
      </c>
      <c r="AA13" s="32">
        <f t="shared" si="36"/>
        <v>3.9364904088891697E-6</v>
      </c>
      <c r="AB13" s="14">
        <f t="shared" si="8"/>
        <v>1.984059073941391E-3</v>
      </c>
      <c r="AC13" s="54">
        <f t="shared" si="37"/>
        <v>3.7964524709361057E-3</v>
      </c>
      <c r="AD13" s="2"/>
      <c r="AE13" s="5"/>
      <c r="AF13" s="2">
        <f t="shared" si="9"/>
        <v>0.49109601833701444</v>
      </c>
      <c r="AG13" s="32">
        <f t="shared" si="38"/>
        <v>9.9304883156936812E-4</v>
      </c>
      <c r="AH13" s="14">
        <f t="shared" si="10"/>
        <v>3.1512677315159499E-2</v>
      </c>
      <c r="AI13" s="140">
        <f t="shared" si="39"/>
        <v>6.0298800187077242E-2</v>
      </c>
      <c r="AJ13" s="2"/>
      <c r="AK13" s="5"/>
      <c r="AL13" s="2">
        <f t="shared" si="40"/>
        <v>0.53300355749295303</v>
      </c>
      <c r="AM13" s="32">
        <f t="shared" si="41"/>
        <v>1.0805315268888526E-4</v>
      </c>
      <c r="AN13" s="14">
        <f t="shared" si="42"/>
        <v>1.039486184077909E-2</v>
      </c>
      <c r="AO13" s="140">
        <f t="shared" si="43"/>
        <v>1.9890334637098092E-2</v>
      </c>
      <c r="AP13" s="2"/>
      <c r="AQ13" s="5"/>
      <c r="AR13" s="2">
        <f t="shared" si="44"/>
        <v>0.52250327072176084</v>
      </c>
      <c r="AS13" s="32">
        <f t="shared" si="45"/>
        <v>1.1114415952607089E-8</v>
      </c>
      <c r="AT13" s="14">
        <f t="shared" si="46"/>
        <v>1.0542493041310053E-4</v>
      </c>
      <c r="AU13" s="140">
        <f t="shared" si="47"/>
        <v>2.0172823623139036E-4</v>
      </c>
      <c r="AV13" s="2"/>
      <c r="AW13" s="5"/>
      <c r="AX13" s="149">
        <f t="shared" si="11"/>
        <v>0.51353852362550767</v>
      </c>
      <c r="AY13" s="32">
        <f t="shared" si="48"/>
        <v>8.2268020593319265E-5</v>
      </c>
      <c r="AZ13" s="150">
        <f t="shared" si="12"/>
        <v>9.0701720266662678E-3</v>
      </c>
      <c r="BA13" s="140">
        <f t="shared" si="49"/>
        <v>1.735557043372081E-2</v>
      </c>
      <c r="BB13" s="148"/>
      <c r="BC13" s="148"/>
      <c r="BD13" s="161"/>
      <c r="BE13" s="149">
        <f t="shared" si="13"/>
        <v>0.52081685392687804</v>
      </c>
      <c r="BF13" s="32">
        <f t="shared" si="50"/>
        <v>3.21069676851137E-6</v>
      </c>
      <c r="BG13" s="150">
        <f t="shared" si="14"/>
        <v>1.7918417252958951E-3</v>
      </c>
      <c r="BH13" s="140">
        <f t="shared" si="51"/>
        <v>3.428648891997137E-3</v>
      </c>
      <c r="BI13" s="164"/>
      <c r="BJ13" s="148"/>
      <c r="BK13" s="161"/>
      <c r="BL13" s="148">
        <f t="shared" si="15"/>
        <v>0.51471858653666847</v>
      </c>
      <c r="BM13" s="32">
        <f t="shared" si="52"/>
        <v>6.2253821854582546E-5</v>
      </c>
      <c r="BN13" s="150">
        <f t="shared" si="16"/>
        <v>7.8901091155054726E-3</v>
      </c>
      <c r="BO13" s="140">
        <f t="shared" si="53"/>
        <v>1.5097546560451402E-2</v>
      </c>
      <c r="BP13" s="148"/>
      <c r="BQ13" s="148"/>
      <c r="BR13" s="161"/>
      <c r="BS13" s="142">
        <f t="shared" si="17"/>
        <v>0.50664196717654331</v>
      </c>
      <c r="BT13" s="32">
        <f t="shared" si="54"/>
        <v>2.5493641821451406E-4</v>
      </c>
      <c r="BU13" s="144">
        <f t="shared" si="18"/>
        <v>1.5966728475630632E-2</v>
      </c>
      <c r="BV13" s="140">
        <f t="shared" si="55"/>
        <v>3.0551976284484569E-2</v>
      </c>
      <c r="BW13" s="149"/>
      <c r="BX13" s="149"/>
      <c r="BY13" s="149"/>
      <c r="BZ13" s="161"/>
      <c r="CA13" s="142">
        <f t="shared" si="19"/>
        <v>0.50137618414517282</v>
      </c>
      <c r="CB13" s="32">
        <f t="shared" si="56"/>
        <v>4.5081954489493487E-4</v>
      </c>
      <c r="CC13" s="144">
        <f t="shared" si="20"/>
        <v>2.1232511507001117E-2</v>
      </c>
      <c r="CD13" s="140">
        <f t="shared" si="57"/>
        <v>4.0627933832032087E-2</v>
      </c>
      <c r="CE13" s="149"/>
      <c r="CF13" s="149"/>
      <c r="CG13" s="161"/>
      <c r="CH13" s="143">
        <f t="shared" si="21"/>
        <v>0.62051849814747784</v>
      </c>
      <c r="CI13" s="32">
        <f t="shared" si="58"/>
        <v>9.586329424669417E-3</v>
      </c>
      <c r="CJ13" s="144">
        <f t="shared" si="22"/>
        <v>9.7909802495303899E-2</v>
      </c>
      <c r="CK13" s="140">
        <f t="shared" si="59"/>
        <v>0.18734820776971628</v>
      </c>
      <c r="CL13" s="149"/>
      <c r="CM13" s="149"/>
      <c r="CN13" s="149"/>
      <c r="CO13" s="149"/>
      <c r="CP13" s="149"/>
      <c r="CQ13" s="161"/>
      <c r="CR13" s="142">
        <f t="shared" si="23"/>
        <v>0.53584685345054095</v>
      </c>
      <c r="CS13" s="32">
        <f t="shared" si="60"/>
        <v>1.7524882189446533E-4</v>
      </c>
      <c r="CT13" s="144">
        <f t="shared" si="24"/>
        <v>1.3238157798367012E-2</v>
      </c>
      <c r="CU13" s="140">
        <f t="shared" si="61"/>
        <v>2.5330917584229722E-2</v>
      </c>
      <c r="CV13" s="149"/>
      <c r="CW13" s="149"/>
      <c r="CX13" s="149"/>
      <c r="CY13" s="161"/>
      <c r="CZ13" s="148">
        <f t="shared" si="25"/>
        <v>0.45857806007353535</v>
      </c>
      <c r="DA13" s="32">
        <f t="shared" si="62"/>
        <v>4.099922292604417E-3</v>
      </c>
      <c r="DB13" s="147">
        <f t="shared" si="26"/>
        <v>6.4030635578638584E-2</v>
      </c>
      <c r="DC13" s="140">
        <f t="shared" si="63"/>
        <v>0.12252118288757799</v>
      </c>
      <c r="DD13" s="148"/>
      <c r="DE13" s="148"/>
      <c r="DF13" s="149"/>
      <c r="DG13" s="161"/>
      <c r="DH13" s="149">
        <f t="shared" si="27"/>
        <v>0.50146650056035569</v>
      </c>
      <c r="DI13" s="32">
        <f t="shared" si="64"/>
        <v>4.4699241330050369E-4</v>
      </c>
      <c r="DJ13" s="150">
        <f t="shared" si="28"/>
        <v>2.114219509181825E-2</v>
      </c>
      <c r="DK13" s="140">
        <f t="shared" si="65"/>
        <v>4.0455115400317779E-2</v>
      </c>
      <c r="DL13" s="148"/>
      <c r="DM13" s="142"/>
      <c r="DN13" s="149"/>
      <c r="DO13" s="161"/>
      <c r="DP13" s="148">
        <f t="shared" si="29"/>
        <v>0.50427213033044016</v>
      </c>
      <c r="DQ13" s="32">
        <f t="shared" si="66"/>
        <v>3.3622962779820975E-4</v>
      </c>
      <c r="DR13" s="147">
        <f t="shared" si="30"/>
        <v>1.8336565321733778E-2</v>
      </c>
      <c r="DS13" s="140">
        <f t="shared" si="67"/>
        <v>3.5086605856894916E-2</v>
      </c>
      <c r="DT13" s="148"/>
      <c r="DU13" s="164"/>
      <c r="DV13" s="148"/>
      <c r="DW13" s="161"/>
      <c r="DX13" s="148">
        <f t="shared" si="31"/>
        <v>0.50522542099861689</v>
      </c>
      <c r="DY13" s="147">
        <f t="shared" si="32"/>
        <v>1.7383274653557046E-2</v>
      </c>
      <c r="DZ13" s="140">
        <f t="shared" si="68"/>
        <v>3.3262505576689853E-2</v>
      </c>
    </row>
    <row r="14" spans="1:134" outlineLevel="1">
      <c r="A14" s="41" t="s">
        <v>1</v>
      </c>
      <c r="B14" s="42" t="s">
        <v>8</v>
      </c>
      <c r="C14" s="41">
        <v>300</v>
      </c>
      <c r="D14" s="46">
        <v>300</v>
      </c>
      <c r="E14" s="47">
        <v>2</v>
      </c>
      <c r="F14" s="46">
        <v>217000</v>
      </c>
      <c r="G14" s="46">
        <v>118189</v>
      </c>
      <c r="H14" s="47">
        <v>4500</v>
      </c>
      <c r="I14" s="47">
        <v>48400</v>
      </c>
      <c r="J14" s="135">
        <v>500</v>
      </c>
      <c r="K14" s="51">
        <f t="shared" si="33"/>
        <v>0.28185290097098326</v>
      </c>
      <c r="L14" s="52">
        <v>597.63150647204623</v>
      </c>
      <c r="M14" s="51">
        <f t="shared" si="0"/>
        <v>0.54464976958525346</v>
      </c>
      <c r="N14" s="32">
        <f t="shared" si="1"/>
        <v>0.52312701700982256</v>
      </c>
      <c r="O14" s="32">
        <f t="shared" si="34"/>
        <v>4.6322887842321756E-4</v>
      </c>
      <c r="P14" s="32">
        <f t="shared" si="2"/>
        <v>2.1522752575430903E-2</v>
      </c>
      <c r="Q14" s="54">
        <f t="shared" si="3"/>
        <v>3.9516683522734825E-2</v>
      </c>
      <c r="R14" s="2"/>
      <c r="S14" s="5"/>
      <c r="T14" s="2">
        <f t="shared" si="4"/>
        <v>0.52549101800507447</v>
      </c>
      <c r="U14" s="32">
        <f t="shared" si="35"/>
        <v>3.6705776211101092E-4</v>
      </c>
      <c r="V14" s="14">
        <f t="shared" si="5"/>
        <v>1.915875158017899E-2</v>
      </c>
      <c r="W14" s="54">
        <f t="shared" si="6"/>
        <v>3.5176277766110556E-2</v>
      </c>
      <c r="X14" s="2"/>
      <c r="Y14" s="5"/>
      <c r="Z14" s="2">
        <f t="shared" si="7"/>
        <v>0.53301710465300256</v>
      </c>
      <c r="AA14" s="32">
        <f t="shared" si="36"/>
        <v>1.353188934260199E-4</v>
      </c>
      <c r="AB14" s="14">
        <f t="shared" si="8"/>
        <v>1.1632664932250902E-2</v>
      </c>
      <c r="AC14" s="54">
        <f t="shared" si="37"/>
        <v>2.1358064543218452E-2</v>
      </c>
      <c r="AD14" s="2"/>
      <c r="AE14" s="5"/>
      <c r="AF14" s="2">
        <f t="shared" si="9"/>
        <v>0.52208680312342615</v>
      </c>
      <c r="AG14" s="32">
        <f t="shared" si="38"/>
        <v>5.0908745555754424E-4</v>
      </c>
      <c r="AH14" s="14">
        <f t="shared" si="10"/>
        <v>2.2562966461827316E-2</v>
      </c>
      <c r="AI14" s="140">
        <f t="shared" si="39"/>
        <v>4.1426560189328346E-2</v>
      </c>
      <c r="AJ14" s="2"/>
      <c r="AK14" s="5"/>
      <c r="AL14" s="2">
        <f t="shared" si="40"/>
        <v>0.51992919800361648</v>
      </c>
      <c r="AM14" s="32">
        <f t="shared" si="41"/>
        <v>6.1110665932283812E-4</v>
      </c>
      <c r="AN14" s="14">
        <f t="shared" si="42"/>
        <v>2.4720571581636985E-2</v>
      </c>
      <c r="AO14" s="140">
        <f t="shared" si="43"/>
        <v>4.5388014394023353E-2</v>
      </c>
      <c r="AP14" s="2"/>
      <c r="AQ14" s="5"/>
      <c r="AR14" s="2">
        <f t="shared" si="44"/>
        <v>0.50352382124106254</v>
      </c>
      <c r="AS14" s="32">
        <f t="shared" si="45"/>
        <v>1.69134362720906E-3</v>
      </c>
      <c r="AT14" s="14">
        <f t="shared" si="46"/>
        <v>4.1125948344190921E-2</v>
      </c>
      <c r="AU14" s="140">
        <f t="shared" si="47"/>
        <v>7.5508979606303719E-2</v>
      </c>
      <c r="AV14" s="2"/>
      <c r="AW14" s="5"/>
      <c r="AX14" s="149">
        <f t="shared" si="11"/>
        <v>0.52626117364434233</v>
      </c>
      <c r="AY14" s="32">
        <f t="shared" si="48"/>
        <v>3.3814046067809345E-4</v>
      </c>
      <c r="AZ14" s="150">
        <f t="shared" si="12"/>
        <v>1.8388595940911134E-2</v>
      </c>
      <c r="BA14" s="140">
        <f t="shared" si="49"/>
        <v>3.3762239456952135E-2</v>
      </c>
      <c r="BB14" s="148"/>
      <c r="BC14" s="148"/>
      <c r="BD14" s="161"/>
      <c r="BE14" s="149">
        <f t="shared" si="13"/>
        <v>0.52714611559371449</v>
      </c>
      <c r="BF14" s="32">
        <f t="shared" si="50"/>
        <v>3.063779030555181E-4</v>
      </c>
      <c r="BG14" s="150">
        <f t="shared" si="14"/>
        <v>1.750365399153897E-2</v>
      </c>
      <c r="BH14" s="140">
        <f t="shared" si="51"/>
        <v>3.2137448630278252E-2</v>
      </c>
      <c r="BI14" s="148"/>
      <c r="BJ14" s="148"/>
      <c r="BK14" s="161"/>
      <c r="BL14" s="148">
        <f t="shared" si="15"/>
        <v>0.52873671691690893</v>
      </c>
      <c r="BM14" s="32">
        <f t="shared" si="52"/>
        <v>2.5322524522550694E-4</v>
      </c>
      <c r="BN14" s="150">
        <f t="shared" si="16"/>
        <v>1.5913052668344529E-2</v>
      </c>
      <c r="BO14" s="140">
        <f t="shared" si="53"/>
        <v>2.9217037364143557E-2</v>
      </c>
      <c r="BP14" s="148"/>
      <c r="BQ14" s="148"/>
      <c r="BR14" s="161"/>
      <c r="BS14" s="142">
        <f t="shared" si="17"/>
        <v>0.52271477727088123</v>
      </c>
      <c r="BT14" s="32">
        <f t="shared" si="54"/>
        <v>4.8114388783156912E-4</v>
      </c>
      <c r="BU14" s="144">
        <f t="shared" si="18"/>
        <v>2.1934992314372237E-2</v>
      </c>
      <c r="BV14" s="140">
        <f t="shared" si="55"/>
        <v>4.0273573109331454E-2</v>
      </c>
      <c r="BW14" s="149"/>
      <c r="BX14" s="149"/>
      <c r="BY14" s="149"/>
      <c r="BZ14" s="161"/>
      <c r="CA14" s="142">
        <f t="shared" si="19"/>
        <v>0.51719936280606582</v>
      </c>
      <c r="CB14" s="32">
        <f t="shared" si="56"/>
        <v>7.5352483234287083E-4</v>
      </c>
      <c r="CC14" s="144">
        <f t="shared" si="20"/>
        <v>2.7450406779187642E-2</v>
      </c>
      <c r="CD14" s="140">
        <f t="shared" si="57"/>
        <v>5.0400107210347142E-2</v>
      </c>
      <c r="CE14" s="142"/>
      <c r="CF14" s="149"/>
      <c r="CG14" s="161"/>
      <c r="CH14" s="143">
        <f t="shared" si="21"/>
        <v>0.59879424705148554</v>
      </c>
      <c r="CI14" s="32">
        <f t="shared" si="58"/>
        <v>2.9316244400913131E-3</v>
      </c>
      <c r="CJ14" s="144">
        <f t="shared" si="22"/>
        <v>5.4144477466232077E-2</v>
      </c>
      <c r="CK14" s="140">
        <f t="shared" si="59"/>
        <v>9.9411549384226625E-2</v>
      </c>
      <c r="CL14" s="149"/>
      <c r="CM14" s="149"/>
      <c r="CN14" s="149"/>
      <c r="CO14" s="149"/>
      <c r="CP14" s="149"/>
      <c r="CQ14" s="161"/>
      <c r="CR14" s="142">
        <f t="shared" si="23"/>
        <v>0.53584685345054095</v>
      </c>
      <c r="CS14" s="32">
        <f t="shared" si="60"/>
        <v>7.7491332474781884E-5</v>
      </c>
      <c r="CT14" s="144">
        <f t="shared" si="24"/>
        <v>8.8029161347125129E-3</v>
      </c>
      <c r="CU14" s="140">
        <f t="shared" si="61"/>
        <v>1.6162526133841688E-2</v>
      </c>
      <c r="CV14" s="149"/>
      <c r="CW14" s="149"/>
      <c r="CX14" s="149"/>
      <c r="CY14" s="161"/>
      <c r="CZ14" s="148">
        <f t="shared" si="25"/>
        <v>0.46724495643199704</v>
      </c>
      <c r="DA14" s="32">
        <f t="shared" si="62"/>
        <v>5.9915050992905387E-3</v>
      </c>
      <c r="DB14" s="147">
        <f t="shared" si="26"/>
        <v>7.7404813153256424E-2</v>
      </c>
      <c r="DC14" s="140">
        <f t="shared" si="63"/>
        <v>0.14211850894970465</v>
      </c>
      <c r="DD14" s="148"/>
      <c r="DE14" s="148"/>
      <c r="DF14" s="149"/>
      <c r="DG14" s="161"/>
      <c r="DH14" s="149">
        <f t="shared" si="27"/>
        <v>0.52620931230859103</v>
      </c>
      <c r="DI14" s="32">
        <f t="shared" si="64"/>
        <v>3.400504645724126E-4</v>
      </c>
      <c r="DJ14" s="150">
        <f t="shared" si="28"/>
        <v>1.8440457276662436E-2</v>
      </c>
      <c r="DK14" s="140">
        <f t="shared" si="65"/>
        <v>3.3857459061636438E-2</v>
      </c>
      <c r="DL14" s="164"/>
      <c r="DM14" s="142"/>
      <c r="DN14" s="149"/>
      <c r="DO14" s="161"/>
      <c r="DP14" s="148">
        <f t="shared" si="29"/>
        <v>0.52674010463836407</v>
      </c>
      <c r="DQ14" s="32">
        <f t="shared" si="66"/>
        <v>3.2075609850983864E-4</v>
      </c>
      <c r="DR14" s="147">
        <f t="shared" si="30"/>
        <v>1.7909664946889392E-2</v>
      </c>
      <c r="DS14" s="140">
        <f t="shared" si="67"/>
        <v>3.2882901906903336E-2</v>
      </c>
      <c r="DT14" s="164"/>
      <c r="DU14" s="164"/>
      <c r="DV14" s="148"/>
      <c r="DW14" s="161"/>
      <c r="DX14" s="148">
        <f t="shared" si="31"/>
        <v>0.50825111708358595</v>
      </c>
      <c r="DY14" s="147">
        <f t="shared" si="32"/>
        <v>3.6398652501667517E-2</v>
      </c>
      <c r="DZ14" s="140">
        <f t="shared" si="68"/>
        <v>6.6829464610597022E-2</v>
      </c>
      <c r="EA14" s="9"/>
    </row>
    <row r="15" spans="1:134" outlineLevel="1">
      <c r="A15" s="41" t="s">
        <v>1</v>
      </c>
      <c r="B15" s="42" t="s">
        <v>9</v>
      </c>
      <c r="C15" s="41">
        <v>200</v>
      </c>
      <c r="D15" s="46">
        <v>139</v>
      </c>
      <c r="E15" s="47">
        <v>4</v>
      </c>
      <c r="F15" s="46">
        <v>257000</v>
      </c>
      <c r="G15" s="46">
        <v>120228</v>
      </c>
      <c r="H15" s="47">
        <v>7350</v>
      </c>
      <c r="I15" s="47">
        <v>49400</v>
      </c>
      <c r="J15" s="135">
        <v>500</v>
      </c>
      <c r="K15" s="51">
        <f t="shared" si="33"/>
        <v>0.2205325305314596</v>
      </c>
      <c r="L15" s="52">
        <v>707.79399614431281</v>
      </c>
      <c r="M15" s="51">
        <f t="shared" si="0"/>
        <v>0.46781322957198446</v>
      </c>
      <c r="N15" s="32">
        <f t="shared" si="1"/>
        <v>0.45935383175271804</v>
      </c>
      <c r="O15" s="32">
        <f t="shared" si="34"/>
        <v>7.1561411464609334E-5</v>
      </c>
      <c r="P15" s="32">
        <f t="shared" si="2"/>
        <v>8.4593978192664121E-3</v>
      </c>
      <c r="Q15" s="54">
        <f t="shared" si="3"/>
        <v>1.8082852909068334E-2</v>
      </c>
      <c r="R15" s="2"/>
      <c r="S15" s="5"/>
      <c r="T15" s="2">
        <f t="shared" si="4"/>
        <v>0.46489166790756409</v>
      </c>
      <c r="U15" s="32">
        <f t="shared" si="35"/>
        <v>8.5355225590107167E-6</v>
      </c>
      <c r="V15" s="14">
        <f t="shared" si="5"/>
        <v>2.921561664420369E-3</v>
      </c>
      <c r="W15" s="54">
        <f t="shared" si="6"/>
        <v>6.2451454549359115E-3</v>
      </c>
      <c r="X15" s="2"/>
      <c r="Y15" s="5"/>
      <c r="Z15" s="2">
        <f t="shared" si="7"/>
        <v>0.49488643365371021</v>
      </c>
      <c r="AA15" s="32">
        <f t="shared" si="36"/>
        <v>7.3295837925077209E-4</v>
      </c>
      <c r="AB15" s="14">
        <f t="shared" si="8"/>
        <v>2.7073204081725755E-2</v>
      </c>
      <c r="AC15" s="54">
        <f t="shared" si="37"/>
        <v>5.7871822279365194E-2</v>
      </c>
      <c r="AD15" s="2"/>
      <c r="AE15" s="5"/>
      <c r="AF15" s="2">
        <f t="shared" si="9"/>
        <v>0.47485485839547248</v>
      </c>
      <c r="AG15" s="32">
        <f t="shared" si="38"/>
        <v>4.9584536487777304E-5</v>
      </c>
      <c r="AH15" s="14">
        <f t="shared" si="10"/>
        <v>7.041628823488022E-3</v>
      </c>
      <c r="AI15" s="140">
        <f t="shared" si="39"/>
        <v>1.5052222507539188E-2</v>
      </c>
      <c r="AJ15" s="2"/>
      <c r="AK15" s="5"/>
      <c r="AL15" s="2">
        <f t="shared" si="40"/>
        <v>0.51992919800361648</v>
      </c>
      <c r="AM15" s="32">
        <f t="shared" si="41"/>
        <v>2.7160741655668655E-3</v>
      </c>
      <c r="AN15" s="14">
        <f t="shared" si="42"/>
        <v>5.211596843163202E-2</v>
      </c>
      <c r="AO15" s="140">
        <f t="shared" si="43"/>
        <v>0.11140336599568677</v>
      </c>
      <c r="AP15" s="2"/>
      <c r="AQ15" s="5"/>
      <c r="AR15" s="2">
        <f t="shared" si="44"/>
        <v>0.50194220045100435</v>
      </c>
      <c r="AS15" s="32">
        <f t="shared" si="45"/>
        <v>1.164786653260988E-3</v>
      </c>
      <c r="AT15" s="14">
        <f t="shared" si="46"/>
        <v>3.4128970879019893E-2</v>
      </c>
      <c r="AU15" s="140">
        <f t="shared" si="47"/>
        <v>7.2954266193466677E-2</v>
      </c>
      <c r="AV15" s="2"/>
      <c r="AW15" s="5"/>
      <c r="AX15" s="149">
        <f t="shared" si="11"/>
        <v>0.4605488318168503</v>
      </c>
      <c r="AY15" s="32">
        <f t="shared" si="48"/>
        <v>5.2771474744798154E-5</v>
      </c>
      <c r="AZ15" s="150">
        <f t="shared" si="12"/>
        <v>7.2643977551341554E-3</v>
      </c>
      <c r="BA15" s="140">
        <f t="shared" si="49"/>
        <v>1.5528414537956864E-2</v>
      </c>
      <c r="BB15" s="148"/>
      <c r="BC15" s="148"/>
      <c r="BD15" s="161"/>
      <c r="BE15" s="149">
        <f t="shared" si="13"/>
        <v>0.47513958959177427</v>
      </c>
      <c r="BF15" s="32">
        <f t="shared" si="50"/>
        <v>5.3675551139574581E-5</v>
      </c>
      <c r="BG15" s="150">
        <f t="shared" si="14"/>
        <v>7.3263600197898127E-3</v>
      </c>
      <c r="BH15" s="140">
        <f t="shared" si="51"/>
        <v>1.5660865398126739E-2</v>
      </c>
      <c r="BI15" s="148"/>
      <c r="BJ15" s="148"/>
      <c r="BK15" s="161"/>
      <c r="BL15" s="148">
        <f t="shared" si="15"/>
        <v>0.45825701241479078</v>
      </c>
      <c r="BM15" s="32">
        <f t="shared" si="52"/>
        <v>9.1321286355442873E-5</v>
      </c>
      <c r="BN15" s="150">
        <f t="shared" si="16"/>
        <v>9.5562171571936805E-3</v>
      </c>
      <c r="BO15" s="140">
        <f t="shared" si="53"/>
        <v>2.0427419647659244E-2</v>
      </c>
      <c r="BP15" s="148"/>
      <c r="BQ15" s="148"/>
      <c r="BR15" s="161"/>
      <c r="BS15" s="142">
        <f t="shared" si="17"/>
        <v>0.46787739481307017</v>
      </c>
      <c r="BT15" s="32">
        <f t="shared" si="54"/>
        <v>4.1171781635875263E-9</v>
      </c>
      <c r="BU15" s="144">
        <f t="shared" si="18"/>
        <v>6.4165241085711866E-5</v>
      </c>
      <c r="BV15" s="140">
        <f t="shared" si="55"/>
        <v>1.3715995407914919E-4</v>
      </c>
      <c r="BW15" s="149"/>
      <c r="BX15" s="149"/>
      <c r="BY15" s="149"/>
      <c r="BZ15" s="161"/>
      <c r="CA15" s="142">
        <f t="shared" si="19"/>
        <v>0.4716225367226301</v>
      </c>
      <c r="CB15" s="32">
        <f t="shared" si="56"/>
        <v>1.4510820967960055E-5</v>
      </c>
      <c r="CC15" s="144">
        <f t="shared" si="20"/>
        <v>3.8093071506456466E-3</v>
      </c>
      <c r="CD15" s="140">
        <f t="shared" si="57"/>
        <v>8.1427948374416196E-3</v>
      </c>
      <c r="CE15" s="149"/>
      <c r="CF15" s="149"/>
      <c r="CG15" s="161"/>
      <c r="CH15" s="143">
        <f t="shared" si="21"/>
        <v>0.48604334809037408</v>
      </c>
      <c r="CI15" s="32">
        <f t="shared" si="58"/>
        <v>3.323372211945324E-4</v>
      </c>
      <c r="CJ15" s="144">
        <f t="shared" si="22"/>
        <v>1.8230118518389626E-2</v>
      </c>
      <c r="CK15" s="140">
        <f t="shared" si="59"/>
        <v>3.8968796446968539E-2</v>
      </c>
      <c r="CL15" s="149"/>
      <c r="CM15" s="149"/>
      <c r="CN15" s="149"/>
      <c r="CO15" s="149"/>
      <c r="CP15" s="149"/>
      <c r="CQ15" s="161"/>
      <c r="CR15" s="142">
        <f t="shared" si="23"/>
        <v>0.53584685345054095</v>
      </c>
      <c r="CS15" s="32">
        <f t="shared" si="60"/>
        <v>4.6285739780488923E-3</v>
      </c>
      <c r="CT15" s="144">
        <f t="shared" si="24"/>
        <v>6.8033623878556493E-2</v>
      </c>
      <c r="CU15" s="140">
        <f t="shared" si="61"/>
        <v>0.14542902931753848</v>
      </c>
      <c r="CV15" s="149"/>
      <c r="CW15" s="149"/>
      <c r="CX15" s="149"/>
      <c r="CY15" s="161"/>
      <c r="CZ15" s="148">
        <f t="shared" si="25"/>
        <v>0.4367361005880992</v>
      </c>
      <c r="DA15" s="32">
        <f t="shared" si="62"/>
        <v>9.6578794588104131E-4</v>
      </c>
      <c r="DB15" s="147">
        <f t="shared" si="26"/>
        <v>3.107712898388526E-2</v>
      </c>
      <c r="DC15" s="140">
        <f t="shared" si="63"/>
        <v>6.643063303771593E-2</v>
      </c>
      <c r="DD15" s="148"/>
      <c r="DE15" s="148"/>
      <c r="DF15" s="149"/>
      <c r="DG15" s="161"/>
      <c r="DH15" s="149">
        <f t="shared" si="27"/>
        <v>0.4659104694613504</v>
      </c>
      <c r="DI15" s="32">
        <f t="shared" si="64"/>
        <v>3.6204960386201434E-6</v>
      </c>
      <c r="DJ15" s="150">
        <f t="shared" si="28"/>
        <v>1.9027601106340608E-3</v>
      </c>
      <c r="DK15" s="140">
        <f t="shared" si="65"/>
        <v>4.0673499387243704E-3</v>
      </c>
      <c r="DL15" s="148"/>
      <c r="DM15" s="142"/>
      <c r="DN15" s="149"/>
      <c r="DO15" s="161"/>
      <c r="DP15" s="148">
        <f t="shared" si="29"/>
        <v>0.46426339666453698</v>
      </c>
      <c r="DQ15" s="32">
        <f t="shared" si="66"/>
        <v>1.2601313670797036E-5</v>
      </c>
      <c r="DR15" s="147">
        <f t="shared" si="30"/>
        <v>3.549832907447481E-3</v>
      </c>
      <c r="DS15" s="140">
        <f t="shared" si="67"/>
        <v>7.5881413415677095E-3</v>
      </c>
      <c r="DT15" s="148"/>
      <c r="DU15" s="164"/>
      <c r="DV15" s="148"/>
      <c r="DW15" s="161"/>
      <c r="DX15" s="148">
        <f t="shared" si="31"/>
        <v>0.2189443876015601</v>
      </c>
      <c r="DY15" s="147">
        <f t="shared" si="32"/>
        <v>0.24886884197042436</v>
      </c>
      <c r="DZ15" s="140">
        <f t="shared" si="68"/>
        <v>0.53198333488371308</v>
      </c>
    </row>
    <row r="16" spans="1:134" outlineLevel="1">
      <c r="A16" s="41" t="s">
        <v>1</v>
      </c>
      <c r="B16" s="42" t="s">
        <v>9</v>
      </c>
      <c r="C16" s="41">
        <v>300</v>
      </c>
      <c r="D16" s="46">
        <v>151</v>
      </c>
      <c r="E16" s="47">
        <v>4</v>
      </c>
      <c r="F16" s="46">
        <v>271000</v>
      </c>
      <c r="G16" s="46">
        <v>129850</v>
      </c>
      <c r="H16" s="47">
        <v>7150</v>
      </c>
      <c r="I16" s="47">
        <v>48150</v>
      </c>
      <c r="J16" s="135">
        <v>500</v>
      </c>
      <c r="K16" s="51">
        <f t="shared" si="33"/>
        <v>0.2271949324997837</v>
      </c>
      <c r="L16" s="52">
        <v>746.35086752960615</v>
      </c>
      <c r="M16" s="51">
        <f t="shared" si="0"/>
        <v>0.47915129151291513</v>
      </c>
      <c r="N16" s="32">
        <f t="shared" si="1"/>
        <v>0.46628272979977503</v>
      </c>
      <c r="O16" s="32">
        <f t="shared" si="34"/>
        <v>1.6559988056489536E-4</v>
      </c>
      <c r="P16" s="32">
        <f t="shared" si="2"/>
        <v>1.2868561713140103E-2</v>
      </c>
      <c r="Q16" s="54">
        <f t="shared" si="3"/>
        <v>2.6856990560346308E-2</v>
      </c>
      <c r="R16" s="2"/>
      <c r="S16" s="5"/>
      <c r="T16" s="2">
        <f t="shared" si="4"/>
        <v>0.47147573167748202</v>
      </c>
      <c r="U16" s="32">
        <f t="shared" si="35"/>
        <v>5.8914218787313948E-5</v>
      </c>
      <c r="V16" s="14">
        <f t="shared" si="5"/>
        <v>7.67555983543311E-3</v>
      </c>
      <c r="W16" s="54">
        <f t="shared" si="6"/>
        <v>1.6019073665016349E-2</v>
      </c>
      <c r="X16" s="2"/>
      <c r="Y16" s="5"/>
      <c r="Z16" s="2">
        <f t="shared" si="7"/>
        <v>0.48154069880395789</v>
      </c>
      <c r="AA16" s="32">
        <f t="shared" si="36"/>
        <v>5.7092672024882797E-6</v>
      </c>
      <c r="AB16" s="14">
        <f t="shared" si="8"/>
        <v>2.3894072910427555E-3</v>
      </c>
      <c r="AC16" s="54">
        <f t="shared" si="37"/>
        <v>4.9867491403356697E-3</v>
      </c>
      <c r="AD16" s="2"/>
      <c r="AE16" s="5"/>
      <c r="AF16" s="2">
        <f t="shared" si="9"/>
        <v>0.47816938083252186</v>
      </c>
      <c r="AG16" s="32">
        <f t="shared" si="38"/>
        <v>9.6414858427037828E-7</v>
      </c>
      <c r="AH16" s="14">
        <f t="shared" si="10"/>
        <v>9.8191068039327201E-4</v>
      </c>
      <c r="AI16" s="140">
        <f t="shared" si="39"/>
        <v>2.0492706537279686E-3</v>
      </c>
      <c r="AJ16" s="2"/>
      <c r="AK16" s="5"/>
      <c r="AL16" s="2">
        <f t="shared" si="40"/>
        <v>0.51992919800361648</v>
      </c>
      <c r="AM16" s="32">
        <f t="shared" si="41"/>
        <v>1.6628376577643828E-3</v>
      </c>
      <c r="AN16" s="14">
        <f t="shared" si="42"/>
        <v>4.0777906490701343E-2</v>
      </c>
      <c r="AO16" s="140">
        <f t="shared" si="43"/>
        <v>8.5104448663689367E-2</v>
      </c>
      <c r="AP16" s="2"/>
      <c r="AQ16" s="5"/>
      <c r="AR16" s="2">
        <f t="shared" si="44"/>
        <v>0.50391922643857712</v>
      </c>
      <c r="AS16" s="32">
        <f t="shared" si="45"/>
        <v>6.1345060048182667E-4</v>
      </c>
      <c r="AT16" s="14">
        <f t="shared" si="46"/>
        <v>2.4767934925661983E-2</v>
      </c>
      <c r="AU16" s="140">
        <f t="shared" si="47"/>
        <v>5.1691261954981881E-2</v>
      </c>
      <c r="AV16" s="2"/>
      <c r="AW16" s="5"/>
      <c r="AX16" s="149">
        <f t="shared" si="11"/>
        <v>0.45911623933194423</v>
      </c>
      <c r="AY16" s="32">
        <f t="shared" si="48"/>
        <v>4.0140331589422689E-4</v>
      </c>
      <c r="AZ16" s="150">
        <f t="shared" si="12"/>
        <v>2.0035052180970903E-2</v>
      </c>
      <c r="BA16" s="140">
        <f t="shared" si="49"/>
        <v>4.1813624497829147E-2</v>
      </c>
      <c r="BB16" s="148"/>
      <c r="BC16" s="148"/>
      <c r="BD16" s="161"/>
      <c r="BE16" s="149">
        <f t="shared" si="13"/>
        <v>0.48012099677567033</v>
      </c>
      <c r="BF16" s="32">
        <f t="shared" si="50"/>
        <v>9.4032829661511952E-7</v>
      </c>
      <c r="BG16" s="150">
        <f t="shared" si="14"/>
        <v>9.6970526275519386E-4</v>
      </c>
      <c r="BH16" s="140">
        <f t="shared" si="51"/>
        <v>2.0237976604286292E-3</v>
      </c>
      <c r="BI16" s="148"/>
      <c r="BJ16" s="148"/>
      <c r="BK16" s="161"/>
      <c r="BL16" s="148">
        <f t="shared" si="15"/>
        <v>0.45302289020556585</v>
      </c>
      <c r="BM16" s="32">
        <f t="shared" si="52"/>
        <v>6.8269335487789156E-4</v>
      </c>
      <c r="BN16" s="150">
        <f t="shared" si="16"/>
        <v>2.612840130734928E-2</v>
      </c>
      <c r="BO16" s="140">
        <f t="shared" si="53"/>
        <v>5.4530587249069347E-2</v>
      </c>
      <c r="BP16" s="148"/>
      <c r="BQ16" s="148"/>
      <c r="BR16" s="161"/>
      <c r="BS16" s="142">
        <f t="shared" si="17"/>
        <v>0.46714209817503494</v>
      </c>
      <c r="BT16" s="32">
        <f t="shared" si="54"/>
        <v>1.4422072462658611E-4</v>
      </c>
      <c r="BU16" s="144">
        <f t="shared" si="18"/>
        <v>1.2009193337880197E-2</v>
      </c>
      <c r="BV16" s="140">
        <f t="shared" si="55"/>
        <v>2.5063468575783853E-2</v>
      </c>
      <c r="BW16" s="149"/>
      <c r="BX16" s="149"/>
      <c r="BY16" s="149"/>
      <c r="BZ16" s="161"/>
      <c r="CA16" s="142">
        <f t="shared" si="19"/>
        <v>0.47752906071950757</v>
      </c>
      <c r="CB16" s="32">
        <f t="shared" si="56"/>
        <v>2.6316327470797353E-6</v>
      </c>
      <c r="CC16" s="144">
        <f t="shared" si="20"/>
        <v>1.6222307934075642E-3</v>
      </c>
      <c r="CD16" s="140">
        <f t="shared" si="57"/>
        <v>3.3856337698378891E-3</v>
      </c>
      <c r="CE16" s="149"/>
      <c r="CF16" s="149"/>
      <c r="CG16" s="161"/>
      <c r="CH16" s="143">
        <f t="shared" si="21"/>
        <v>0.38691519605410374</v>
      </c>
      <c r="CI16" s="32">
        <f t="shared" si="58"/>
        <v>8.5074973054869683E-3</v>
      </c>
      <c r="CJ16" s="144">
        <f t="shared" si="22"/>
        <v>9.2236095458811396E-2</v>
      </c>
      <c r="CK16" s="140">
        <f t="shared" si="59"/>
        <v>0.19249889772304882</v>
      </c>
      <c r="CL16" s="149"/>
      <c r="CM16" s="149"/>
      <c r="CN16" s="149"/>
      <c r="CO16" s="149"/>
      <c r="CP16" s="149"/>
      <c r="CQ16" s="161"/>
      <c r="CR16" s="142">
        <f t="shared" si="23"/>
        <v>0.53584685345054095</v>
      </c>
      <c r="CS16" s="32">
        <f t="shared" si="60"/>
        <v>3.2143867434231651E-3</v>
      </c>
      <c r="CT16" s="144">
        <f t="shared" si="24"/>
        <v>5.6695561937625816E-2</v>
      </c>
      <c r="CU16" s="140">
        <f t="shared" si="61"/>
        <v>0.11832496946551094</v>
      </c>
      <c r="CV16" s="149"/>
      <c r="CW16" s="149"/>
      <c r="CX16" s="149"/>
      <c r="CY16" s="161"/>
      <c r="CZ16" s="148">
        <f t="shared" si="25"/>
        <v>0.469968564414043</v>
      </c>
      <c r="DA16" s="32">
        <f t="shared" si="62"/>
        <v>8.4322476972360639E-5</v>
      </c>
      <c r="DB16" s="147">
        <f t="shared" si="26"/>
        <v>9.1827270988721343E-3</v>
      </c>
      <c r="DC16" s="140">
        <f t="shared" si="63"/>
        <v>1.9164567145123976E-2</v>
      </c>
      <c r="DD16" s="148"/>
      <c r="DE16" s="148"/>
      <c r="DF16" s="149"/>
      <c r="DG16" s="161"/>
      <c r="DH16" s="149">
        <f t="shared" si="27"/>
        <v>0.46487445657519333</v>
      </c>
      <c r="DI16" s="32">
        <f t="shared" si="64"/>
        <v>2.0382801583895398E-4</v>
      </c>
      <c r="DJ16" s="150">
        <f t="shared" si="28"/>
        <v>1.4276834937721805E-2</v>
      </c>
      <c r="DK16" s="140">
        <f t="shared" si="65"/>
        <v>2.9796089858472152E-2</v>
      </c>
      <c r="DL16" s="149"/>
      <c r="DM16" s="149"/>
      <c r="DN16" s="149"/>
      <c r="DO16" s="161"/>
      <c r="DP16" s="148">
        <f t="shared" si="29"/>
        <v>0.46386514020256292</v>
      </c>
      <c r="DQ16" s="32">
        <f t="shared" si="66"/>
        <v>2.336664218829827E-4</v>
      </c>
      <c r="DR16" s="147">
        <f t="shared" si="30"/>
        <v>1.5286151310352214E-2</v>
      </c>
      <c r="DS16" s="140">
        <f t="shared" si="67"/>
        <v>3.1902556835621487E-2</v>
      </c>
      <c r="DT16" s="148"/>
      <c r="DU16" s="148"/>
      <c r="DV16" s="148"/>
      <c r="DW16" s="161"/>
      <c r="DX16" s="148">
        <f t="shared" si="31"/>
        <v>0.23289453660204396</v>
      </c>
      <c r="DY16" s="147">
        <f t="shared" si="32"/>
        <v>0.24625675491087118</v>
      </c>
      <c r="DZ16" s="140">
        <f t="shared" si="68"/>
        <v>0.51394363173543389</v>
      </c>
      <c r="EA16" s="9"/>
    </row>
    <row r="17" spans="1:130" outlineLevel="1">
      <c r="A17" s="41" t="s">
        <v>1</v>
      </c>
      <c r="B17" s="42" t="s">
        <v>9</v>
      </c>
      <c r="C17" s="41">
        <v>500</v>
      </c>
      <c r="D17" s="46">
        <v>235.8</v>
      </c>
      <c r="E17" s="47">
        <v>4</v>
      </c>
      <c r="F17" s="46">
        <v>365000</v>
      </c>
      <c r="G17" s="46">
        <v>170390</v>
      </c>
      <c r="H17" s="47">
        <v>8500</v>
      </c>
      <c r="I17" s="47">
        <v>51635</v>
      </c>
      <c r="J17" s="135">
        <v>500</v>
      </c>
      <c r="K17" s="51">
        <f t="shared" si="33"/>
        <v>0.26341586024883751</v>
      </c>
      <c r="L17" s="52">
        <v>834.66727646924301</v>
      </c>
      <c r="M17" s="51">
        <f t="shared" si="0"/>
        <v>0.46682191780821919</v>
      </c>
      <c r="N17" s="32">
        <f t="shared" si="1"/>
        <v>0.50395249465879099</v>
      </c>
      <c r="O17" s="32">
        <f t="shared" si="34"/>
        <v>1.3786797372562188E-3</v>
      </c>
      <c r="P17" s="32">
        <f t="shared" si="2"/>
        <v>3.7130576850571806E-2</v>
      </c>
      <c r="Q17" s="54">
        <f t="shared" si="3"/>
        <v>7.9539060687004573E-2</v>
      </c>
      <c r="R17" s="2"/>
      <c r="S17" s="5"/>
      <c r="T17" s="2">
        <f t="shared" si="4"/>
        <v>0.507270764645952</v>
      </c>
      <c r="U17" s="32">
        <f t="shared" si="35"/>
        <v>1.6361092105023677E-3</v>
      </c>
      <c r="V17" s="14">
        <f t="shared" si="5"/>
        <v>4.044884683773281E-2</v>
      </c>
      <c r="W17" s="54">
        <f t="shared" si="6"/>
        <v>8.664727446312856E-2</v>
      </c>
      <c r="X17" s="2"/>
      <c r="Y17" s="5"/>
      <c r="Z17" s="2">
        <f t="shared" si="7"/>
        <v>0.45097163720109507</v>
      </c>
      <c r="AA17" s="32">
        <f t="shared" si="36"/>
        <v>2.5123139532457508E-4</v>
      </c>
      <c r="AB17" s="14">
        <f t="shared" si="8"/>
        <v>1.5850280607124123E-2</v>
      </c>
      <c r="AC17" s="54">
        <f t="shared" si="37"/>
        <v>3.3953591299960707E-2</v>
      </c>
      <c r="AD17" s="2"/>
      <c r="AE17" s="5"/>
      <c r="AF17" s="2">
        <f t="shared" si="9"/>
        <v>0.45579635438243848</v>
      </c>
      <c r="AG17" s="32">
        <f t="shared" si="38"/>
        <v>1.2156304885591315E-4</v>
      </c>
      <c r="AH17" s="14">
        <f t="shared" si="10"/>
        <v>1.1025563425780704E-2</v>
      </c>
      <c r="AI17" s="140">
        <f t="shared" si="39"/>
        <v>2.3618349964258215E-2</v>
      </c>
      <c r="AJ17" s="2"/>
      <c r="AK17" s="5"/>
      <c r="AL17" s="2">
        <f t="shared" si="40"/>
        <v>0.51992919800361648</v>
      </c>
      <c r="AM17" s="32">
        <f t="shared" si="41"/>
        <v>2.8203832097524369E-3</v>
      </c>
      <c r="AN17" s="14">
        <f t="shared" si="42"/>
        <v>5.3107280195397288E-2</v>
      </c>
      <c r="AO17" s="140">
        <f t="shared" si="43"/>
        <v>0.11376346775820183</v>
      </c>
      <c r="AP17" s="2"/>
      <c r="AQ17" s="5"/>
      <c r="AR17" s="2">
        <f t="shared" si="44"/>
        <v>0.49840727798522427</v>
      </c>
      <c r="AS17" s="32">
        <f t="shared" si="45"/>
        <v>9.9763497751113872E-4</v>
      </c>
      <c r="AT17" s="14">
        <f t="shared" si="46"/>
        <v>3.1585360177005084E-2</v>
      </c>
      <c r="AU17" s="140">
        <f t="shared" si="47"/>
        <v>6.7660405332512802E-2</v>
      </c>
      <c r="AV17" s="2"/>
      <c r="AW17" s="5"/>
      <c r="AX17" s="149">
        <f t="shared" si="11"/>
        <v>0.47042336732019169</v>
      </c>
      <c r="AY17" s="32">
        <f t="shared" si="48"/>
        <v>1.2970438587286949E-5</v>
      </c>
      <c r="AZ17" s="150">
        <f t="shared" si="12"/>
        <v>3.6014495119724987E-3</v>
      </c>
      <c r="BA17" s="140">
        <f t="shared" si="49"/>
        <v>7.7148252354596047E-3</v>
      </c>
      <c r="BB17" s="148"/>
      <c r="BC17" s="148"/>
      <c r="BD17" s="161"/>
      <c r="BE17" s="149">
        <f t="shared" si="13"/>
        <v>0.50811790331457118</v>
      </c>
      <c r="BF17" s="32">
        <f t="shared" si="50"/>
        <v>1.705358418940834E-3</v>
      </c>
      <c r="BG17" s="150">
        <f t="shared" si="14"/>
        <v>4.1295985506351995E-2</v>
      </c>
      <c r="BH17" s="140">
        <f t="shared" si="51"/>
        <v>8.8461967896111729E-2</v>
      </c>
      <c r="BI17" s="148"/>
      <c r="BJ17" s="148"/>
      <c r="BK17" s="161"/>
      <c r="BL17" s="148">
        <f t="shared" si="15"/>
        <v>0.45551728430116478</v>
      </c>
      <c r="BM17" s="32">
        <f t="shared" si="52"/>
        <v>1.2779473872881722E-4</v>
      </c>
      <c r="BN17" s="150">
        <f t="shared" si="16"/>
        <v>1.1304633507054407E-2</v>
      </c>
      <c r="BO17" s="140">
        <f t="shared" si="53"/>
        <v>2.4216158401753968E-2</v>
      </c>
      <c r="BP17" s="148"/>
      <c r="BQ17" s="148"/>
      <c r="BR17" s="161"/>
      <c r="BS17" s="142">
        <f t="shared" si="17"/>
        <v>0.47076954908227481</v>
      </c>
      <c r="BT17" s="32">
        <f t="shared" si="54"/>
        <v>1.5583792675901985E-5</v>
      </c>
      <c r="BU17" s="144">
        <f t="shared" si="18"/>
        <v>3.9476312740556185E-3</v>
      </c>
      <c r="BV17" s="140">
        <f t="shared" si="55"/>
        <v>8.4563965903533111E-3</v>
      </c>
      <c r="BW17" s="149"/>
      <c r="BX17" s="149"/>
      <c r="BY17" s="149"/>
      <c r="BZ17" s="161"/>
      <c r="CA17" s="142">
        <f t="shared" si="19"/>
        <v>0.49174720826757823</v>
      </c>
      <c r="CB17" s="32">
        <f t="shared" si="56"/>
        <v>6.2127010448341481E-4</v>
      </c>
      <c r="CC17" s="144">
        <f t="shared" si="20"/>
        <v>2.492529045935904E-2</v>
      </c>
      <c r="CD17" s="140">
        <f t="shared" si="57"/>
        <v>5.3393573670203941E-2</v>
      </c>
      <c r="CE17" s="149"/>
      <c r="CF17" s="149"/>
      <c r="CG17" s="161"/>
      <c r="CH17" s="143">
        <f t="shared" si="21"/>
        <v>0.33781253613020534</v>
      </c>
      <c r="CI17" s="32">
        <f t="shared" si="58"/>
        <v>1.6643420560943454E-2</v>
      </c>
      <c r="CJ17" s="144">
        <f t="shared" si="22"/>
        <v>0.12900938167801385</v>
      </c>
      <c r="CK17" s="140">
        <f t="shared" si="59"/>
        <v>0.27635673638403108</v>
      </c>
      <c r="CL17" s="149"/>
      <c r="CM17" s="149"/>
      <c r="CN17" s="149"/>
      <c r="CO17" s="149"/>
      <c r="CP17" s="149"/>
      <c r="CQ17" s="161"/>
      <c r="CR17" s="142">
        <f t="shared" si="23"/>
        <v>0.53584685345054095</v>
      </c>
      <c r="CS17" s="32">
        <f t="shared" si="60"/>
        <v>4.7644417404266613E-3</v>
      </c>
      <c r="CT17" s="144">
        <f t="shared" si="24"/>
        <v>6.9024935642321761E-2</v>
      </c>
      <c r="CU17" s="140">
        <f t="shared" si="61"/>
        <v>0.14786138570014346</v>
      </c>
      <c r="CV17" s="149"/>
      <c r="CW17" s="149"/>
      <c r="CX17" s="149"/>
      <c r="CY17" s="161"/>
      <c r="CZ17" s="148">
        <f t="shared" si="25"/>
        <v>0.53570833570282816</v>
      </c>
      <c r="DA17" s="32">
        <f t="shared" si="62"/>
        <v>4.7453385703507033E-3</v>
      </c>
      <c r="DB17" s="147">
        <f t="shared" si="26"/>
        <v>6.8886417894608976E-2</v>
      </c>
      <c r="DC17" s="140">
        <f t="shared" si="63"/>
        <v>0.14756466066982965</v>
      </c>
      <c r="DD17" s="148"/>
      <c r="DE17" s="148"/>
      <c r="DF17" s="149"/>
      <c r="DG17" s="161"/>
      <c r="DH17" s="149">
        <f t="shared" si="27"/>
        <v>0.46693364981596441</v>
      </c>
      <c r="DI17" s="32">
        <f t="shared" si="64"/>
        <v>1.2484041554778886E-8</v>
      </c>
      <c r="DJ17" s="150">
        <f t="shared" si="28"/>
        <v>1.117320077452244E-4</v>
      </c>
      <c r="DK17" s="140">
        <f t="shared" si="65"/>
        <v>2.3934610497685843E-4</v>
      </c>
      <c r="DL17" s="149"/>
      <c r="DM17" s="149"/>
      <c r="DN17" s="149"/>
      <c r="DO17" s="161"/>
      <c r="DP17" s="148">
        <f t="shared" si="29"/>
        <v>0.46706866297846694</v>
      </c>
      <c r="DQ17" s="32">
        <f t="shared" si="66"/>
        <v>6.0883179040592615E-8</v>
      </c>
      <c r="DR17" s="147">
        <f t="shared" si="30"/>
        <v>2.46745170247753E-4</v>
      </c>
      <c r="DS17" s="140">
        <f t="shared" si="67"/>
        <v>5.2856380738558505E-4</v>
      </c>
      <c r="DT17" s="148"/>
      <c r="DU17" s="148"/>
      <c r="DV17" s="148"/>
      <c r="DW17" s="161"/>
      <c r="DX17" s="148">
        <f t="shared" si="31"/>
        <v>0.2986029990590045</v>
      </c>
      <c r="DY17" s="147">
        <f t="shared" si="32"/>
        <v>0.16821891874921469</v>
      </c>
      <c r="DZ17" s="140">
        <f t="shared" si="68"/>
        <v>0.36034923025684229</v>
      </c>
    </row>
    <row r="18" spans="1:130" outlineLevel="1">
      <c r="A18" s="41" t="s">
        <v>1</v>
      </c>
      <c r="B18" s="42" t="s">
        <v>9</v>
      </c>
      <c r="C18" s="41">
        <v>600</v>
      </c>
      <c r="D18" s="46">
        <v>249.1</v>
      </c>
      <c r="E18" s="47">
        <v>4</v>
      </c>
      <c r="F18" s="46">
        <v>365000</v>
      </c>
      <c r="G18" s="46">
        <v>177010</v>
      </c>
      <c r="H18" s="47">
        <v>7500</v>
      </c>
      <c r="I18" s="47">
        <v>63000</v>
      </c>
      <c r="J18" s="135">
        <v>500</v>
      </c>
      <c r="K18" s="51">
        <f t="shared" si="33"/>
        <v>0.27827349782860655</v>
      </c>
      <c r="L18" s="52">
        <v>834.66727646924301</v>
      </c>
      <c r="M18" s="51">
        <f t="shared" si="0"/>
        <v>0.48495890410958903</v>
      </c>
      <c r="N18" s="32">
        <f t="shared" si="1"/>
        <v>0.51940443774175082</v>
      </c>
      <c r="O18" s="32">
        <f t="shared" si="34"/>
        <v>1.1864947872043893E-3</v>
      </c>
      <c r="P18" s="32">
        <f t="shared" si="2"/>
        <v>3.4445533632161796E-2</v>
      </c>
      <c r="Q18" s="54">
        <f t="shared" si="3"/>
        <v>7.1027737278905462E-2</v>
      </c>
      <c r="R18" s="2"/>
      <c r="S18" s="5"/>
      <c r="T18" s="2">
        <f t="shared" si="4"/>
        <v>0.52195370238531735</v>
      </c>
      <c r="U18" s="32">
        <f t="shared" si="35"/>
        <v>1.3686150994618315E-3</v>
      </c>
      <c r="V18" s="14">
        <f t="shared" si="5"/>
        <v>3.6994798275728324E-2</v>
      </c>
      <c r="W18" s="54">
        <f t="shared" si="6"/>
        <v>7.6284398455685215E-2</v>
      </c>
      <c r="X18" s="2"/>
      <c r="Y18" s="5"/>
      <c r="Z18" s="2">
        <f t="shared" si="7"/>
        <v>0.45097163720109507</v>
      </c>
      <c r="AA18" s="32">
        <f t="shared" si="36"/>
        <v>1.1551343119092087E-3</v>
      </c>
      <c r="AB18" s="14">
        <f t="shared" si="8"/>
        <v>3.3987266908493963E-2</v>
      </c>
      <c r="AC18" s="54">
        <f t="shared" si="37"/>
        <v>7.0082777366252166E-2</v>
      </c>
      <c r="AD18" s="2"/>
      <c r="AE18" s="5"/>
      <c r="AF18" s="2">
        <f t="shared" si="9"/>
        <v>0.47236896656768546</v>
      </c>
      <c r="AG18" s="32">
        <f t="shared" si="38"/>
        <v>1.5850652730903299E-4</v>
      </c>
      <c r="AH18" s="14">
        <f t="shared" si="10"/>
        <v>1.2589937541903573E-2</v>
      </c>
      <c r="AI18" s="140">
        <f t="shared" si="39"/>
        <v>2.596083386698381E-2</v>
      </c>
      <c r="AJ18" s="2"/>
      <c r="AK18" s="5"/>
      <c r="AL18" s="2">
        <f t="shared" si="40"/>
        <v>0.51992919800361648</v>
      </c>
      <c r="AM18" s="32">
        <f t="shared" si="41"/>
        <v>1.2229214550346535E-3</v>
      </c>
      <c r="AN18" s="14">
        <f t="shared" si="42"/>
        <v>3.4970293894027449E-2</v>
      </c>
      <c r="AO18" s="140">
        <f t="shared" si="43"/>
        <v>7.2109808888311505E-2</v>
      </c>
      <c r="AP18" s="2"/>
      <c r="AQ18" s="5"/>
      <c r="AR18" s="2">
        <f>$AV$8+($AW$8*I18)</f>
        <v>0.48043215770621295</v>
      </c>
      <c r="AS18" s="32">
        <f t="shared" si="45"/>
        <v>2.0491433000478281E-5</v>
      </c>
      <c r="AT18" s="14">
        <f t="shared" si="46"/>
        <v>4.5267464033760807E-3</v>
      </c>
      <c r="AU18" s="140">
        <f t="shared" si="47"/>
        <v>9.3342886686191145E-3</v>
      </c>
      <c r="AV18" s="2"/>
      <c r="AW18" s="5"/>
      <c r="AX18" s="149">
        <f t="shared" si="11"/>
        <v>0.47988132505436309</v>
      </c>
      <c r="AY18" s="32">
        <f t="shared" si="48"/>
        <v>2.5781809062069086E-5</v>
      </c>
      <c r="AZ18" s="150">
        <f t="shared" si="12"/>
        <v>5.0775790552259337E-3</v>
      </c>
      <c r="BA18" s="140">
        <f t="shared" si="49"/>
        <v>1.0470122338610621E-2</v>
      </c>
      <c r="BB18" s="148"/>
      <c r="BC18" s="148"/>
      <c r="BD18" s="161"/>
      <c r="BE18" s="149">
        <f t="shared" si="13"/>
        <v>0.51969700343989</v>
      </c>
      <c r="BF18" s="32">
        <f t="shared" si="50"/>
        <v>1.2067355450818571E-3</v>
      </c>
      <c r="BG18" s="150">
        <f t="shared" si="14"/>
        <v>3.4738099330300976E-2</v>
      </c>
      <c r="BH18" s="140">
        <f t="shared" si="51"/>
        <v>7.1631016640640963E-2</v>
      </c>
      <c r="BI18" s="148"/>
      <c r="BJ18" s="148"/>
      <c r="BK18" s="161"/>
      <c r="BL18" s="148">
        <f t="shared" si="15"/>
        <v>0.46578376554337075</v>
      </c>
      <c r="BM18" s="32">
        <f t="shared" si="52"/>
        <v>3.6768593903367143E-4</v>
      </c>
      <c r="BN18" s="150">
        <f t="shared" si="16"/>
        <v>1.9175138566218275E-2</v>
      </c>
      <c r="BO18" s="140">
        <f t="shared" si="53"/>
        <v>3.9539718528160392E-2</v>
      </c>
      <c r="BP18" s="148"/>
      <c r="BQ18" s="148"/>
      <c r="BR18" s="161"/>
      <c r="BS18" s="142">
        <f t="shared" si="17"/>
        <v>0.47949795699758962</v>
      </c>
      <c r="BT18" s="32">
        <f t="shared" si="54"/>
        <v>2.9821943360054625E-5</v>
      </c>
      <c r="BU18" s="144">
        <f t="shared" si="18"/>
        <v>5.4609471119994035E-3</v>
      </c>
      <c r="BV18" s="140">
        <f t="shared" si="55"/>
        <v>1.1260638923675398E-2</v>
      </c>
      <c r="BW18" s="149"/>
      <c r="BX18" s="149"/>
      <c r="BY18" s="149"/>
      <c r="BZ18" s="161"/>
      <c r="CA18" s="142">
        <f t="shared" si="19"/>
        <v>0.50359784832725496</v>
      </c>
      <c r="CB18" s="32">
        <f t="shared" si="56"/>
        <v>3.4741024154926224E-4</v>
      </c>
      <c r="CC18" s="144">
        <f t="shared" si="20"/>
        <v>1.8638944217665931E-2</v>
      </c>
      <c r="CD18" s="140">
        <f t="shared" si="57"/>
        <v>3.843406948448147E-2</v>
      </c>
      <c r="CE18" s="149"/>
      <c r="CF18" s="149"/>
      <c r="CG18" s="161"/>
      <c r="CH18" s="143">
        <f t="shared" si="21"/>
        <v>0.27926258293473349</v>
      </c>
      <c r="CI18" s="32">
        <f t="shared" si="58"/>
        <v>4.2310976544869323E-2</v>
      </c>
      <c r="CJ18" s="144">
        <f t="shared" si="22"/>
        <v>0.20569632117485553</v>
      </c>
      <c r="CK18" s="140">
        <f t="shared" si="59"/>
        <v>0.4241520661478011</v>
      </c>
      <c r="CL18" s="149"/>
      <c r="CM18" s="149"/>
      <c r="CN18" s="149"/>
      <c r="CO18" s="149"/>
      <c r="CP18" s="149"/>
      <c r="CQ18" s="161"/>
      <c r="CR18" s="142">
        <f t="shared" si="23"/>
        <v>0.53584685345054095</v>
      </c>
      <c r="CS18" s="32">
        <f t="shared" si="60"/>
        <v>2.5895833881272889E-3</v>
      </c>
      <c r="CT18" s="144">
        <f t="shared" si="24"/>
        <v>5.0887949340951921E-2</v>
      </c>
      <c r="CU18" s="140">
        <f t="shared" si="61"/>
        <v>0.10493249821731795</v>
      </c>
      <c r="CV18" s="149"/>
      <c r="CW18" s="149"/>
      <c r="CX18" s="149"/>
      <c r="CY18" s="161"/>
      <c r="CZ18" s="148">
        <f t="shared" si="25"/>
        <v>0.56713617603604072</v>
      </c>
      <c r="DA18" s="32">
        <f t="shared" si="62"/>
        <v>6.7531040212739845E-3</v>
      </c>
      <c r="DB18" s="147">
        <f t="shared" si="26"/>
        <v>8.2177271926451689E-2</v>
      </c>
      <c r="DC18" s="140">
        <f t="shared" si="63"/>
        <v>0.16945203238887557</v>
      </c>
      <c r="DD18" s="148"/>
      <c r="DE18" s="148"/>
      <c r="DF18" s="149"/>
      <c r="DG18" s="161"/>
      <c r="DH18" s="149">
        <f t="shared" si="27"/>
        <v>0.47964672835857031</v>
      </c>
      <c r="DI18" s="32">
        <f t="shared" si="64"/>
        <v>2.821921120971132E-5</v>
      </c>
      <c r="DJ18" s="150">
        <f t="shared" si="28"/>
        <v>5.3121757510187217E-3</v>
      </c>
      <c r="DK18" s="140">
        <f t="shared" si="65"/>
        <v>1.0953867855611737E-2</v>
      </c>
      <c r="DL18" s="149"/>
      <c r="DM18" s="149"/>
      <c r="DN18" s="149"/>
      <c r="DO18" s="161"/>
      <c r="DP18" s="148">
        <f t="shared" si="29"/>
        <v>0.48062396958822301</v>
      </c>
      <c r="DQ18" s="32">
        <f t="shared" si="66"/>
        <v>1.8791657304530832E-5</v>
      </c>
      <c r="DR18" s="147">
        <f t="shared" si="30"/>
        <v>4.3349345213660184E-3</v>
      </c>
      <c r="DS18" s="140">
        <f t="shared" si="67"/>
        <v>8.9387667380294716E-3</v>
      </c>
      <c r="DT18" s="148"/>
      <c r="DU18" s="148"/>
      <c r="DV18" s="148"/>
      <c r="DW18" s="161"/>
      <c r="DX18" s="148">
        <f t="shared" si="31"/>
        <v>0.31918923930310839</v>
      </c>
      <c r="DY18" s="147">
        <f t="shared" si="32"/>
        <v>0.16576966480648064</v>
      </c>
      <c r="DZ18" s="140">
        <f t="shared" si="68"/>
        <v>0.34182208719487844</v>
      </c>
    </row>
    <row r="19" spans="1:130" outlineLevel="1">
      <c r="A19" s="41" t="s">
        <v>1</v>
      </c>
      <c r="B19" s="42" t="s">
        <v>86</v>
      </c>
      <c r="C19" s="41">
        <v>100</v>
      </c>
      <c r="D19" s="46">
        <v>294</v>
      </c>
      <c r="E19" s="47">
        <v>4</v>
      </c>
      <c r="F19" s="46">
        <v>540000</v>
      </c>
      <c r="G19" s="46">
        <v>271000</v>
      </c>
      <c r="H19" s="47">
        <v>7650</v>
      </c>
      <c r="I19" s="47">
        <v>85000</v>
      </c>
      <c r="J19" s="135">
        <v>507</v>
      </c>
      <c r="K19" s="51">
        <f t="shared" si="33"/>
        <v>0.22199569600181221</v>
      </c>
      <c r="L19" s="52">
        <v>660.95471236230105</v>
      </c>
      <c r="M19" s="51">
        <f t="shared" si="0"/>
        <v>0.50185185185185188</v>
      </c>
      <c r="N19" s="32">
        <f t="shared" si="1"/>
        <v>0.46087552384188468</v>
      </c>
      <c r="O19" s="32">
        <f t="shared" si="34"/>
        <v>1.6790594571804225E-3</v>
      </c>
      <c r="P19" s="32">
        <f t="shared" si="2"/>
        <v>4.09763280099672E-2</v>
      </c>
      <c r="Q19" s="54">
        <f t="shared" si="3"/>
        <v>8.1650247695137596E-2</v>
      </c>
      <c r="R19" s="2"/>
      <c r="S19" s="5"/>
      <c r="T19" s="2">
        <f t="shared" si="4"/>
        <v>0.46633762911022725</v>
      </c>
      <c r="U19" s="32">
        <f t="shared" si="35"/>
        <v>1.2612600169417283E-3</v>
      </c>
      <c r="V19" s="14">
        <f t="shared" si="5"/>
        <v>3.5514222741624635E-2</v>
      </c>
      <c r="W19" s="54">
        <f t="shared" si="6"/>
        <v>7.0766347898440232E-2</v>
      </c>
      <c r="X19" s="2"/>
      <c r="Y19" s="5"/>
      <c r="Z19" s="2">
        <f t="shared" si="7"/>
        <v>0.51109896956359901</v>
      </c>
      <c r="AA19" s="32">
        <f t="shared" si="36"/>
        <v>8.5509185974907523E-5</v>
      </c>
      <c r="AB19" s="14">
        <f t="shared" si="8"/>
        <v>9.2471177117471326E-3</v>
      </c>
      <c r="AC19" s="54">
        <f t="shared" si="37"/>
        <v>1.842599101233746E-2</v>
      </c>
      <c r="AD19" s="2"/>
      <c r="AE19" s="5"/>
      <c r="AF19" s="2">
        <f t="shared" si="9"/>
        <v>0.46988307473989838</v>
      </c>
      <c r="AG19" s="32">
        <f t="shared" si="38"/>
        <v>1.0220027100337624E-3</v>
      </c>
      <c r="AH19" s="14">
        <f t="shared" si="10"/>
        <v>3.1968777111953506E-2</v>
      </c>
      <c r="AI19" s="140">
        <f t="shared" si="39"/>
        <v>6.370162228950145E-2</v>
      </c>
      <c r="AJ19" s="2"/>
      <c r="AK19" s="5"/>
      <c r="AL19" s="2">
        <f t="shared" si="40"/>
        <v>0.51288915827858905</v>
      </c>
      <c r="AM19" s="32">
        <f t="shared" si="41"/>
        <v>1.2182213315769364E-4</v>
      </c>
      <c r="AN19" s="14">
        <f t="shared" si="42"/>
        <v>1.103730642673717E-2</v>
      </c>
      <c r="AO19" s="140">
        <f t="shared" si="43"/>
        <v>2.1993156717483659E-2</v>
      </c>
      <c r="AP19" s="2"/>
      <c r="AQ19" s="5"/>
      <c r="AR19" s="2">
        <f t="shared" si="44"/>
        <v>0.44563650032493274</v>
      </c>
      <c r="AS19" s="32">
        <f t="shared" si="45"/>
        <v>3.1601657472950903E-3</v>
      </c>
      <c r="AT19" s="14">
        <f t="shared" si="46"/>
        <v>5.6215351526919144E-2</v>
      </c>
      <c r="AU19" s="140">
        <f t="shared" si="47"/>
        <v>0.11201582961083519</v>
      </c>
      <c r="AV19" s="2"/>
      <c r="AW19" s="5"/>
      <c r="AX19" s="149">
        <f t="shared" si="11"/>
        <v>0.4700206613257773</v>
      </c>
      <c r="AY19" s="32">
        <f t="shared" si="48"/>
        <v>1.0132246903072602E-3</v>
      </c>
      <c r="AZ19" s="150">
        <f t="shared" si="12"/>
        <v>3.1831190526074582E-2</v>
      </c>
      <c r="BA19" s="140">
        <f t="shared" si="49"/>
        <v>6.3427464516901372E-2</v>
      </c>
      <c r="BB19" s="148"/>
      <c r="BC19" s="148"/>
      <c r="BD19" s="161"/>
      <c r="BE19" s="149">
        <f t="shared" si="13"/>
        <v>0.47721738205625985</v>
      </c>
      <c r="BF19" s="32">
        <f t="shared" si="50"/>
        <v>6.0685710210993599E-4</v>
      </c>
      <c r="BG19" s="150">
        <f t="shared" si="14"/>
        <v>2.4634469795592029E-2</v>
      </c>
      <c r="BH19" s="140">
        <f t="shared" si="51"/>
        <v>4.9087135386050536E-2</v>
      </c>
      <c r="BI19" s="148"/>
      <c r="BJ19" s="148"/>
      <c r="BK19" s="161"/>
      <c r="BL19" s="148">
        <f t="shared" si="15"/>
        <v>0.47121907720776468</v>
      </c>
      <c r="BM19" s="32">
        <f t="shared" si="52"/>
        <v>9.3836688239543184E-4</v>
      </c>
      <c r="BN19" s="150">
        <f t="shared" si="16"/>
        <v>3.0632774644087202E-2</v>
      </c>
      <c r="BO19" s="140">
        <f t="shared" si="53"/>
        <v>6.1039477150579662E-2</v>
      </c>
      <c r="BP19" s="148"/>
      <c r="BQ19" s="148"/>
      <c r="BR19" s="161"/>
      <c r="BS19" s="142">
        <f t="shared" si="17"/>
        <v>0.47386177708064575</v>
      </c>
      <c r="BT19" s="32">
        <f t="shared" si="54"/>
        <v>7.8344428569770996E-4</v>
      </c>
      <c r="BU19" s="144">
        <f t="shared" si="18"/>
        <v>2.799007477120613E-2</v>
      </c>
      <c r="BV19" s="140">
        <f t="shared" si="55"/>
        <v>5.5773580724912585E-2</v>
      </c>
      <c r="BW19" s="149"/>
      <c r="BX19" s="149"/>
      <c r="BY19" s="149"/>
      <c r="BZ19" s="161"/>
      <c r="CA19" s="142">
        <f t="shared" si="19"/>
        <v>0.46924708801572923</v>
      </c>
      <c r="CB19" s="32">
        <f t="shared" si="56"/>
        <v>1.0630706248093316E-3</v>
      </c>
      <c r="CC19" s="144">
        <f t="shared" si="20"/>
        <v>3.2604763836122652E-2</v>
      </c>
      <c r="CD19" s="140">
        <f t="shared" si="57"/>
        <v>6.4968902108879081E-2</v>
      </c>
      <c r="CE19" s="149"/>
      <c r="CF19" s="149"/>
      <c r="CG19" s="161"/>
      <c r="CH19" s="143">
        <f t="shared" si="21"/>
        <v>0.62730238539595473</v>
      </c>
      <c r="CI19" s="32">
        <f t="shared" si="58"/>
        <v>1.5737836366500075E-2</v>
      </c>
      <c r="CJ19" s="144">
        <f t="shared" si="22"/>
        <v>0.12545053354410285</v>
      </c>
      <c r="CK19" s="140">
        <f t="shared" si="59"/>
        <v>0.24997523289230825</v>
      </c>
      <c r="CL19" s="149"/>
      <c r="CM19" s="149"/>
      <c r="CN19" s="149"/>
      <c r="CO19" s="149"/>
      <c r="CP19" s="149"/>
      <c r="CQ19" s="161"/>
      <c r="CR19" s="142">
        <f t="shared" si="23"/>
        <v>0.53584685345054095</v>
      </c>
      <c r="CS19" s="32">
        <f t="shared" si="60"/>
        <v>1.1556601336948722E-3</v>
      </c>
      <c r="CT19" s="144">
        <f t="shared" si="24"/>
        <v>3.3995001598689067E-2</v>
      </c>
      <c r="CU19" s="140">
        <f t="shared" si="61"/>
        <v>6.7739117576723601E-2</v>
      </c>
      <c r="CV19" s="149"/>
      <c r="CW19" s="149"/>
      <c r="CX19" s="149"/>
      <c r="CY19" s="161"/>
      <c r="CZ19" s="148">
        <f t="shared" si="25"/>
        <v>0.39923811714761975</v>
      </c>
      <c r="DA19" s="32">
        <f t="shared" si="62"/>
        <v>1.0529578549950533E-2</v>
      </c>
      <c r="DB19" s="147">
        <f t="shared" si="26"/>
        <v>0.10261373470423213</v>
      </c>
      <c r="DC19" s="140">
        <f t="shared" si="63"/>
        <v>0.20447017247337765</v>
      </c>
      <c r="DD19" s="148"/>
      <c r="DE19" s="148"/>
      <c r="DF19" s="149"/>
      <c r="DG19" s="161"/>
      <c r="DH19" s="149">
        <f t="shared" si="27"/>
        <v>0.47838699837041132</v>
      </c>
      <c r="DI19" s="32">
        <f t="shared" si="64"/>
        <v>5.5059934890547323E-4</v>
      </c>
      <c r="DJ19" s="150">
        <f t="shared" si="28"/>
        <v>2.3464853481440562E-2</v>
      </c>
      <c r="DK19" s="140">
        <f t="shared" si="65"/>
        <v>4.6756534612464588E-2</v>
      </c>
      <c r="DL19" s="149"/>
      <c r="DM19" s="149"/>
      <c r="DN19" s="149"/>
      <c r="DO19" s="161"/>
      <c r="DP19" s="148">
        <f t="shared" si="29"/>
        <v>0.47610354320478099</v>
      </c>
      <c r="DQ19" s="32">
        <f t="shared" si="66"/>
        <v>6.6297539818482582E-4</v>
      </c>
      <c r="DR19" s="147">
        <f t="shared" si="30"/>
        <v>2.5748308647070894E-2</v>
      </c>
      <c r="DS19" s="140">
        <f t="shared" si="67"/>
        <v>5.1306592876082219E-2</v>
      </c>
      <c r="DT19" s="148"/>
      <c r="DU19" s="148"/>
      <c r="DV19" s="148"/>
      <c r="DW19" s="161"/>
      <c r="DX19" s="148">
        <f t="shared" si="31"/>
        <v>0.22241870159863955</v>
      </c>
      <c r="DY19" s="147">
        <f t="shared" si="32"/>
        <v>0.27943315025321236</v>
      </c>
      <c r="DZ19" s="140">
        <f t="shared" si="68"/>
        <v>0.55680406323518328</v>
      </c>
    </row>
    <row r="20" spans="1:130" outlineLevel="1">
      <c r="A20" s="44" t="s">
        <v>13</v>
      </c>
      <c r="B20" s="45" t="s">
        <v>14</v>
      </c>
      <c r="C20" s="44" t="s">
        <v>18</v>
      </c>
      <c r="D20" s="47">
        <v>84.54</v>
      </c>
      <c r="E20" s="47">
        <v>4</v>
      </c>
      <c r="F20" s="47">
        <v>151315</v>
      </c>
      <c r="G20" s="47">
        <v>66224</v>
      </c>
      <c r="H20" s="47"/>
      <c r="I20" s="50">
        <v>38100</v>
      </c>
      <c r="J20" s="135">
        <v>521</v>
      </c>
      <c r="K20" s="51">
        <f t="shared" si="33"/>
        <v>0.22780919282445503</v>
      </c>
      <c r="L20" s="52">
        <v>533.92731122088924</v>
      </c>
      <c r="M20" s="51">
        <f t="shared" si="0"/>
        <v>0.43765654429501372</v>
      </c>
      <c r="N20" s="32">
        <f t="shared" si="1"/>
        <v>0.46692156053743328</v>
      </c>
      <c r="O20" s="32">
        <f t="shared" si="34"/>
        <v>8.5644117566908073E-4</v>
      </c>
      <c r="P20" s="32">
        <f t="shared" si="2"/>
        <v>2.9265016242419561E-2</v>
      </c>
      <c r="Q20" s="54">
        <f t="shared" si="3"/>
        <v>6.686753945279228E-2</v>
      </c>
      <c r="R20" s="2"/>
      <c r="S20" s="5"/>
      <c r="T20" s="2">
        <f t="shared" si="4"/>
        <v>0.47208276937472615</v>
      </c>
      <c r="U20" s="32">
        <f t="shared" si="35"/>
        <v>1.1851649732390215E-3</v>
      </c>
      <c r="V20" s="14">
        <f t="shared" si="5"/>
        <v>3.4426225079712436E-2</v>
      </c>
      <c r="W20" s="54">
        <f t="shared" si="6"/>
        <v>7.8660368566330741E-2</v>
      </c>
      <c r="X20" s="2"/>
      <c r="Y20" s="5"/>
      <c r="Z20" s="2">
        <f t="shared" si="7"/>
        <v>0.55506711203412729</v>
      </c>
      <c r="AA20" s="32">
        <f t="shared" si="36"/>
        <v>1.3785241416820975E-2</v>
      </c>
      <c r="AB20" s="14">
        <f t="shared" si="8"/>
        <v>0.11741056773911357</v>
      </c>
      <c r="AC20" s="54">
        <f t="shared" si="37"/>
        <v>0.26827102043736362</v>
      </c>
      <c r="AD20" s="2"/>
      <c r="AE20" s="5"/>
      <c r="AF20" s="2" t="s">
        <v>79</v>
      </c>
      <c r="AG20" s="32" t="s">
        <v>79</v>
      </c>
      <c r="AH20" s="14" t="s">
        <v>79</v>
      </c>
      <c r="AI20" s="140" t="s">
        <v>79</v>
      </c>
      <c r="AJ20" s="2"/>
      <c r="AK20" s="5"/>
      <c r="AL20" s="2">
        <f t="shared" si="40"/>
        <v>0.49880907882853431</v>
      </c>
      <c r="AM20" s="32">
        <f t="shared" si="41"/>
        <v>3.7396324798734293E-3</v>
      </c>
      <c r="AN20" s="14">
        <f t="shared" si="42"/>
        <v>6.1152534533520597E-2</v>
      </c>
      <c r="AO20" s="140">
        <f t="shared" si="43"/>
        <v>0.13972722521955286</v>
      </c>
      <c r="AP20" s="2"/>
      <c r="AQ20" s="5"/>
      <c r="AR20" s="2">
        <f t="shared" si="44"/>
        <v>0.51981451537866186</v>
      </c>
      <c r="AS20" s="32">
        <f t="shared" si="45"/>
        <v>6.7499322125815636E-3</v>
      </c>
      <c r="AT20" s="14">
        <f t="shared" si="46"/>
        <v>8.215797108364814E-2</v>
      </c>
      <c r="AU20" s="140">
        <f t="shared" si="47"/>
        <v>0.18772247817290133</v>
      </c>
      <c r="AV20" s="2"/>
      <c r="AW20" s="5"/>
      <c r="AX20" s="149">
        <f t="shared" si="11"/>
        <v>0.50176666971008843</v>
      </c>
      <c r="AY20" s="32">
        <f t="shared" si="48"/>
        <v>4.1101081807366092E-3</v>
      </c>
      <c r="AZ20" s="150">
        <f t="shared" si="12"/>
        <v>6.4110125415074715E-2</v>
      </c>
      <c r="BA20" s="140">
        <f t="shared" si="49"/>
        <v>0.14648501490671101</v>
      </c>
      <c r="BB20" s="148"/>
      <c r="BC20" s="148"/>
      <c r="BD20" s="161"/>
      <c r="BE20" s="149">
        <f t="shared" si="13"/>
        <v>0.48479541823172995</v>
      </c>
      <c r="BF20" s="32">
        <f t="shared" si="50"/>
        <v>2.2220734360216248E-3</v>
      </c>
      <c r="BG20" s="150">
        <f t="shared" si="14"/>
        <v>4.713887393671623E-2</v>
      </c>
      <c r="BH20" s="140">
        <f t="shared" si="51"/>
        <v>0.10770745816825043</v>
      </c>
      <c r="BI20" s="148"/>
      <c r="BJ20" s="148"/>
      <c r="BK20" s="161"/>
      <c r="BL20" s="148">
        <f t="shared" si="15"/>
        <v>0.50764715675877881</v>
      </c>
      <c r="BM20" s="32">
        <f t="shared" si="52"/>
        <v>4.8986858330529494E-3</v>
      </c>
      <c r="BN20" s="150">
        <f t="shared" si="16"/>
        <v>6.9990612463765089E-2</v>
      </c>
      <c r="BO20" s="140">
        <f t="shared" si="53"/>
        <v>0.15992132044205445</v>
      </c>
      <c r="BP20" s="148"/>
      <c r="BQ20" s="148"/>
      <c r="BR20" s="161"/>
      <c r="BS20" s="141" t="s">
        <v>79</v>
      </c>
      <c r="BT20" s="32" t="s">
        <v>79</v>
      </c>
      <c r="BU20" s="141" t="s">
        <v>79</v>
      </c>
      <c r="BV20" s="140" t="s">
        <v>79</v>
      </c>
      <c r="BW20" s="149"/>
      <c r="BX20" s="149"/>
      <c r="BY20" s="149"/>
      <c r="BZ20" s="161"/>
      <c r="CA20" s="142" t="s">
        <v>79</v>
      </c>
      <c r="CB20" s="32" t="s">
        <v>79</v>
      </c>
      <c r="CC20" s="141" t="s">
        <v>79</v>
      </c>
      <c r="CD20" s="140" t="s">
        <v>79</v>
      </c>
      <c r="CE20" s="149"/>
      <c r="CF20" s="149"/>
      <c r="CG20" s="161"/>
      <c r="CH20" s="143" t="s">
        <v>79</v>
      </c>
      <c r="CI20" s="32" t="s">
        <v>79</v>
      </c>
      <c r="CJ20" s="144" t="s">
        <v>79</v>
      </c>
      <c r="CK20" s="140" t="s">
        <v>79</v>
      </c>
      <c r="CL20" s="149"/>
      <c r="CM20" s="149"/>
      <c r="CN20" s="149"/>
      <c r="CO20" s="149"/>
      <c r="CP20" s="149"/>
      <c r="CQ20" s="161"/>
      <c r="CR20" s="142" t="s">
        <v>79</v>
      </c>
      <c r="CS20" s="32" t="s">
        <v>79</v>
      </c>
      <c r="CT20" s="141" t="s">
        <v>79</v>
      </c>
      <c r="CU20" s="140" t="s">
        <v>79</v>
      </c>
      <c r="CV20" s="146"/>
      <c r="CW20" s="146"/>
      <c r="CX20" s="146"/>
      <c r="CY20" s="168"/>
      <c r="CZ20" s="145" t="s">
        <v>79</v>
      </c>
      <c r="DA20" s="32" t="s">
        <v>79</v>
      </c>
      <c r="DB20" s="145" t="s">
        <v>79</v>
      </c>
      <c r="DC20" s="140" t="s">
        <v>79</v>
      </c>
      <c r="DD20" s="148"/>
      <c r="DE20" s="148"/>
      <c r="DF20" s="149"/>
      <c r="DG20" s="161"/>
      <c r="DH20" s="146" t="s">
        <v>79</v>
      </c>
      <c r="DI20" s="32" t="s">
        <v>79</v>
      </c>
      <c r="DJ20" s="146" t="s">
        <v>79</v>
      </c>
      <c r="DK20" s="140" t="s">
        <v>79</v>
      </c>
      <c r="DL20" s="149"/>
      <c r="DM20" s="149"/>
      <c r="DN20" s="149"/>
      <c r="DO20" s="161"/>
      <c r="DP20" s="145" t="s">
        <v>79</v>
      </c>
      <c r="DQ20" s="32" t="s">
        <v>79</v>
      </c>
      <c r="DR20" s="147" t="s">
        <v>79</v>
      </c>
      <c r="DS20" s="140" t="s">
        <v>79</v>
      </c>
      <c r="DT20" s="148"/>
      <c r="DU20" s="148"/>
      <c r="DV20" s="148"/>
      <c r="DW20" s="161"/>
      <c r="DX20" s="148" t="s">
        <v>79</v>
      </c>
      <c r="DY20" s="147" t="s">
        <v>79</v>
      </c>
      <c r="DZ20" s="140" t="s">
        <v>79</v>
      </c>
    </row>
    <row r="21" spans="1:130" outlineLevel="1">
      <c r="A21" s="44" t="s">
        <v>13</v>
      </c>
      <c r="B21" s="45" t="s">
        <v>15</v>
      </c>
      <c r="C21" s="44">
        <v>200</v>
      </c>
      <c r="D21" s="47">
        <v>97.9</v>
      </c>
      <c r="E21" s="47">
        <v>2</v>
      </c>
      <c r="F21" s="47">
        <v>51710</v>
      </c>
      <c r="G21" s="47">
        <v>31675</v>
      </c>
      <c r="H21" s="47">
        <v>1375</v>
      </c>
      <c r="I21" s="50">
        <v>12220</v>
      </c>
      <c r="J21" s="135">
        <v>521</v>
      </c>
      <c r="K21" s="51">
        <f t="shared" si="33"/>
        <v>0.38598385767407073</v>
      </c>
      <c r="L21" s="52">
        <v>556.20092502957948</v>
      </c>
      <c r="M21" s="51">
        <f t="shared" si="0"/>
        <v>0.61255076387545926</v>
      </c>
      <c r="N21" s="32">
        <f t="shared" si="1"/>
        <v>0.63142321198103357</v>
      </c>
      <c r="O21" s="32">
        <f t="shared" si="34"/>
        <v>3.561692974975955E-4</v>
      </c>
      <c r="P21" s="32">
        <f t="shared" si="2"/>
        <v>1.8872448105574313E-2</v>
      </c>
      <c r="Q21" s="54">
        <f t="shared" si="3"/>
        <v>3.0809606678429292E-2</v>
      </c>
      <c r="R21" s="2"/>
      <c r="S21" s="5"/>
      <c r="T21" s="2">
        <f t="shared" si="4"/>
        <v>0.62839757672298868</v>
      </c>
      <c r="U21" s="32">
        <f t="shared" si="35"/>
        <v>2.5112147742462358E-4</v>
      </c>
      <c r="V21" s="14">
        <f t="shared" si="5"/>
        <v>1.5846812847529423E-2</v>
      </c>
      <c r="W21" s="54">
        <f t="shared" si="6"/>
        <v>2.5870203388973844E-2</v>
      </c>
      <c r="X21" s="2"/>
      <c r="Y21" s="5"/>
      <c r="Z21" s="2">
        <f t="shared" si="7"/>
        <v>0.54735752011557903</v>
      </c>
      <c r="AA21" s="32">
        <f t="shared" si="36"/>
        <v>4.2501590319351619E-3</v>
      </c>
      <c r="AB21" s="14">
        <f t="shared" si="8"/>
        <v>6.5193243759880226E-2</v>
      </c>
      <c r="AC21" s="54">
        <f t="shared" si="37"/>
        <v>0.10642912817122041</v>
      </c>
      <c r="AD21" s="2"/>
      <c r="AE21" s="5"/>
      <c r="AF21" s="2">
        <f t="shared" si="9"/>
        <v>0.57387621620232276</v>
      </c>
      <c r="AG21" s="32">
        <f t="shared" si="38"/>
        <v>1.4957206377217076E-3</v>
      </c>
      <c r="AH21" s="14">
        <f t="shared" si="10"/>
        <v>3.8674547673136495E-2</v>
      </c>
      <c r="AI21" s="140">
        <f t="shared" si="39"/>
        <v>6.3136885877754956E-2</v>
      </c>
      <c r="AJ21" s="2"/>
      <c r="AK21" s="5"/>
      <c r="AL21" s="2">
        <f t="shared" si="40"/>
        <v>0.49880907882853431</v>
      </c>
      <c r="AM21" s="32">
        <f t="shared" si="41"/>
        <v>1.293717091731387E-2</v>
      </c>
      <c r="AN21" s="14">
        <f t="shared" si="42"/>
        <v>0.11374168504692495</v>
      </c>
      <c r="AO21" s="140">
        <f t="shared" si="43"/>
        <v>0.18568532071906832</v>
      </c>
      <c r="AP21" s="2"/>
      <c r="AQ21" s="5"/>
      <c r="AR21" s="2">
        <f t="shared" si="44"/>
        <v>0.56074686142536789</v>
      </c>
      <c r="AS21" s="32">
        <f t="shared" si="45"/>
        <v>2.6836443090585823E-3</v>
      </c>
      <c r="AT21" s="14">
        <f t="shared" si="46"/>
        <v>5.1803902450091366E-2</v>
      </c>
      <c r="AU21" s="140">
        <f t="shared" si="47"/>
        <v>8.4570790708578522E-2</v>
      </c>
      <c r="AV21" s="2"/>
      <c r="AW21" s="5"/>
      <c r="AX21" s="149">
        <f t="shared" si="11"/>
        <v>0.60106505106746111</v>
      </c>
      <c r="AY21" s="32">
        <f t="shared" si="48"/>
        <v>1.3192159870781275E-4</v>
      </c>
      <c r="AZ21" s="150">
        <f t="shared" si="12"/>
        <v>1.148571280799815E-2</v>
      </c>
      <c r="BA21" s="140">
        <f t="shared" si="49"/>
        <v>1.875063012791111E-2</v>
      </c>
      <c r="BB21" s="148"/>
      <c r="BC21" s="148"/>
      <c r="BD21" s="161"/>
      <c r="BE21" s="149">
        <f t="shared" si="13"/>
        <v>0.60421233103040395</v>
      </c>
      <c r="BF21" s="32">
        <f t="shared" si="50"/>
        <v>6.9529462311497195E-5</v>
      </c>
      <c r="BG21" s="150">
        <f t="shared" si="14"/>
        <v>8.3384328450553102E-3</v>
      </c>
      <c r="BH21" s="140">
        <f t="shared" si="51"/>
        <v>1.3612639697484139E-2</v>
      </c>
      <c r="BI21" s="148"/>
      <c r="BJ21" s="148"/>
      <c r="BK21" s="161"/>
      <c r="BL21" s="148">
        <f t="shared" si="15"/>
        <v>0.61126118524193895</v>
      </c>
      <c r="BM21" s="32">
        <f t="shared" si="52"/>
        <v>1.6630130520320976E-6</v>
      </c>
      <c r="BN21" s="150">
        <f t="shared" si="16"/>
        <v>1.2895786335203052E-3</v>
      </c>
      <c r="BO21" s="140">
        <f t="shared" si="53"/>
        <v>2.1052600201842144E-3</v>
      </c>
      <c r="BP21" s="148"/>
      <c r="BQ21" s="148"/>
      <c r="BR21" s="161"/>
      <c r="BS21" s="142">
        <f t="shared" ref="BS21:BS33" si="69">$BW$8*(K21^$BX$8)*(L21^$BY$8)*(H21^$BZ$8)</f>
        <v>0.59999407322328957</v>
      </c>
      <c r="BT21" s="32">
        <f t="shared" si="54"/>
        <v>1.5767048013428563E-4</v>
      </c>
      <c r="BU21" s="144">
        <f t="shared" ref="BU21:BU33" si="70">ABS(BS21-M21)</f>
        <v>1.2556690652169689E-2</v>
      </c>
      <c r="BV21" s="140">
        <f t="shared" si="55"/>
        <v>2.049902047746471E-2</v>
      </c>
      <c r="BW21" s="149"/>
      <c r="BX21" s="149"/>
      <c r="BY21" s="149"/>
      <c r="BZ21" s="161"/>
      <c r="CA21" s="142">
        <f t="shared" ref="CA21:CA33" si="71">(K21^$CE$8)*(L21^$CF$8)*H21^$CG$8</f>
        <v>0.61305989265238137</v>
      </c>
      <c r="CB21" s="32">
        <f t="shared" si="56"/>
        <v>2.5921211149020119E-7</v>
      </c>
      <c r="CC21" s="144">
        <f t="shared" ref="CC21:CC33" si="72">ABS(CA21-M21)</f>
        <v>5.0912877692210756E-4</v>
      </c>
      <c r="CD21" s="140">
        <f t="shared" si="57"/>
        <v>8.3116176968088974E-4</v>
      </c>
      <c r="CE21" s="149"/>
      <c r="CF21" s="149"/>
      <c r="CG21" s="161"/>
      <c r="CH21" s="143">
        <f t="shared" ref="CH21:CH33" si="73">$CL$8*I21+$CM$8*H21+$CN$8*E21+$CO$8*K21+$CP$8*L21+$CQ$8*J21</f>
        <v>0.71028108530621092</v>
      </c>
      <c r="CI21" s="32">
        <f t="shared" si="58"/>
        <v>9.551215726958039E-3</v>
      </c>
      <c r="CJ21" s="144">
        <f t="shared" ref="CJ21:CJ33" si="74">ABS(CH21-M21)</f>
        <v>9.7730321430751665E-2</v>
      </c>
      <c r="CK21" s="140">
        <f t="shared" si="59"/>
        <v>0.15954648527811111</v>
      </c>
      <c r="CL21" s="149"/>
      <c r="CM21" s="149"/>
      <c r="CN21" s="149"/>
      <c r="CO21" s="149"/>
      <c r="CP21" s="149"/>
      <c r="CQ21" s="161"/>
      <c r="CR21" s="142">
        <f t="shared" ref="CR21:CR33" si="75">$CV$8+(K21^$CW$8)*(L21^$CX$8)*(H21^$CY$8)</f>
        <v>0.53584685345054095</v>
      </c>
      <c r="CS21" s="32">
        <f t="shared" si="60"/>
        <v>5.8834898744738913E-3</v>
      </c>
      <c r="CT21" s="144">
        <f t="shared" ref="CT21:CT33" si="76">ABS(CR21-M21)</f>
        <v>7.6703910424918309E-2</v>
      </c>
      <c r="CU21" s="140">
        <f t="shared" si="61"/>
        <v>0.12522049591389189</v>
      </c>
      <c r="CV21" s="149"/>
      <c r="CW21" s="149"/>
      <c r="CX21" s="149"/>
      <c r="CY21" s="161"/>
      <c r="CZ21" s="148">
        <f t="shared" ref="CZ21:CZ33" si="77">$DD$8*(K21^$DE$8)*(L21*$DF$8)*(H21^$DG$8)*(J21^$DD$10)</f>
        <v>0.65513452144416162</v>
      </c>
      <c r="DA21" s="32">
        <f t="shared" si="62"/>
        <v>1.8133764086700158E-3</v>
      </c>
      <c r="DB21" s="147">
        <f t="shared" ref="DB21:DB33" si="78">ABS(CZ21-M21)</f>
        <v>4.2583757568702363E-2</v>
      </c>
      <c r="DC21" s="140">
        <f t="shared" si="63"/>
        <v>6.9518740453910002E-2</v>
      </c>
      <c r="DD21" s="148"/>
      <c r="DE21" s="148"/>
      <c r="DF21" s="149"/>
      <c r="DG21" s="161"/>
      <c r="DH21" s="149">
        <f t="shared" ref="DH21:DH33" si="79">$DL$8*(K21^$DM$8)*(L21^$DN$8)*(H21^$DO$8)*(I21^$DL$10)*(E21^$DM$10)</f>
        <v>0.60362850179420724</v>
      </c>
      <c r="DI21" s="32">
        <f t="shared" si="64"/>
        <v>7.9606760646547617E-5</v>
      </c>
      <c r="DJ21" s="150">
        <f t="shared" ref="DJ21:DJ33" si="80">ABS(DH21-M21)</f>
        <v>8.9222620812520193E-3</v>
      </c>
      <c r="DK21" s="140">
        <f t="shared" si="65"/>
        <v>1.4565751293497773E-2</v>
      </c>
      <c r="DL21" s="149"/>
      <c r="DM21" s="149"/>
      <c r="DN21" s="149"/>
      <c r="DO21" s="161"/>
      <c r="DP21" s="148">
        <f t="shared" ref="DP21:DP33" si="81">$DT$8*(K21^$DU$8)*(L21^$DV$8)*(H21^$DW$8)*(I21^$DT$10)*(E21^$DU$10)*(J21^$DV$10)</f>
        <v>0.59199240611063786</v>
      </c>
      <c r="DQ21" s="32">
        <f t="shared" si="66"/>
        <v>4.2264607398639236E-4</v>
      </c>
      <c r="DR21" s="147">
        <f t="shared" ref="DR21:DR33" si="82">ABS(DP21-M21)</f>
        <v>2.05583577648214E-2</v>
      </c>
      <c r="DS21" s="140">
        <f t="shared" si="67"/>
        <v>3.3561884136350896E-2</v>
      </c>
      <c r="DT21" s="148"/>
      <c r="DU21" s="148"/>
      <c r="DV21" s="148"/>
      <c r="DW21" s="161"/>
      <c r="DX21" s="148">
        <f t="shared" ref="DX21:DX33" si="83">(69.1+0.0809*E21+0.0000987*H21+0.0000124*K21*L21-2.66*(E21/K21)-0.0000000114*J21*L21-0.00000349*H21*K21)*10^(-2)</f>
        <v>0.55612059032825634</v>
      </c>
      <c r="DY21" s="147">
        <f t="shared" ref="DY21:DY33" si="84">ABS(DX21-M21)</f>
        <v>5.6430173547202922E-2</v>
      </c>
      <c r="DZ21" s="140">
        <f t="shared" si="68"/>
        <v>9.2123260430177212E-2</v>
      </c>
    </row>
    <row r="22" spans="1:130" outlineLevel="1">
      <c r="A22" s="44" t="s">
        <v>13</v>
      </c>
      <c r="B22" s="45" t="s">
        <v>16</v>
      </c>
      <c r="C22" s="44" t="s">
        <v>19</v>
      </c>
      <c r="D22" s="47">
        <v>71.2</v>
      </c>
      <c r="E22" s="47">
        <v>3</v>
      </c>
      <c r="F22" s="47">
        <v>95028</v>
      </c>
      <c r="G22" s="47">
        <v>46164</v>
      </c>
      <c r="H22" s="47">
        <v>2400</v>
      </c>
      <c r="I22" s="50">
        <v>18597</v>
      </c>
      <c r="J22" s="135">
        <v>530</v>
      </c>
      <c r="K22" s="51">
        <f t="shared" si="33"/>
        <v>0.22912931247432755</v>
      </c>
      <c r="L22" s="52">
        <v>601.82393920202662</v>
      </c>
      <c r="M22" s="51">
        <f t="shared" si="0"/>
        <v>0.48579366081575959</v>
      </c>
      <c r="N22" s="32">
        <f t="shared" si="1"/>
        <v>0.46829448497330067</v>
      </c>
      <c r="O22" s="32">
        <f t="shared" si="34"/>
        <v>3.0622115516529762E-4</v>
      </c>
      <c r="P22" s="32">
        <f t="shared" si="2"/>
        <v>1.7499175842458914E-2</v>
      </c>
      <c r="Q22" s="54">
        <f t="shared" si="3"/>
        <v>3.6021828306844847E-2</v>
      </c>
      <c r="R22" s="2"/>
      <c r="S22" s="5"/>
      <c r="T22" s="2">
        <f t="shared" si="4"/>
        <v>0.47338736672565263</v>
      </c>
      <c r="U22" s="32">
        <f t="shared" si="35"/>
        <v>1.5391613305022292E-4</v>
      </c>
      <c r="V22" s="14">
        <f t="shared" si="5"/>
        <v>1.2406294090106962E-2</v>
      </c>
      <c r="W22" s="54">
        <f t="shared" si="6"/>
        <v>2.5538196750599696E-2</v>
      </c>
      <c r="X22" s="2"/>
      <c r="Y22" s="5"/>
      <c r="Z22" s="2">
        <f t="shared" si="7"/>
        <v>0.53156597302381436</v>
      </c>
      <c r="AA22" s="32">
        <f t="shared" si="36"/>
        <v>2.0951045648716403E-3</v>
      </c>
      <c r="AB22" s="14">
        <f t="shared" si="8"/>
        <v>4.5772312208054777E-2</v>
      </c>
      <c r="AC22" s="54">
        <f t="shared" si="37"/>
        <v>9.422171572019386E-2</v>
      </c>
      <c r="AD22" s="2"/>
      <c r="AE22" s="5"/>
      <c r="AF22" s="2">
        <f t="shared" si="9"/>
        <v>0.5568892887124447</v>
      </c>
      <c r="AG22" s="32">
        <f t="shared" si="38"/>
        <v>5.0545883060239098E-3</v>
      </c>
      <c r="AH22" s="14">
        <f t="shared" si="10"/>
        <v>7.109562789668511E-2</v>
      </c>
      <c r="AI22" s="140">
        <f t="shared" si="39"/>
        <v>0.14634943522585114</v>
      </c>
      <c r="AJ22" s="2"/>
      <c r="AK22" s="5"/>
      <c r="AL22" s="2">
        <f t="shared" si="40"/>
        <v>0.48975759918207051</v>
      </c>
      <c r="AM22" s="32">
        <f t="shared" si="41"/>
        <v>1.5712807371911736E-5</v>
      </c>
      <c r="AN22" s="14">
        <f t="shared" si="42"/>
        <v>3.9639383663109262E-3</v>
      </c>
      <c r="AO22" s="140">
        <f t="shared" si="43"/>
        <v>8.1597161223852938E-3</v>
      </c>
      <c r="AP22" s="2"/>
      <c r="AQ22" s="5"/>
      <c r="AR22" s="2">
        <f t="shared" si="44"/>
        <v>0.55066086564716676</v>
      </c>
      <c r="AS22" s="32">
        <f t="shared" si="45"/>
        <v>4.2077542626397348E-3</v>
      </c>
      <c r="AT22" s="14">
        <f t="shared" si="46"/>
        <v>6.4867204831407177E-2</v>
      </c>
      <c r="AU22" s="140">
        <f t="shared" si="47"/>
        <v>0.13352830648815009</v>
      </c>
      <c r="AV22" s="2"/>
      <c r="AW22" s="5"/>
      <c r="AX22" s="149">
        <f t="shared" si="11"/>
        <v>0.48727723066935336</v>
      </c>
      <c r="AY22" s="32">
        <f t="shared" si="48"/>
        <v>2.2009795104922377E-6</v>
      </c>
      <c r="AZ22" s="150">
        <f t="shared" si="12"/>
        <v>1.4835698535937691E-3</v>
      </c>
      <c r="BA22" s="140">
        <f t="shared" si="49"/>
        <v>3.0539094542784135E-3</v>
      </c>
      <c r="BB22" s="148"/>
      <c r="BC22" s="148"/>
      <c r="BD22" s="161"/>
      <c r="BE22" s="149">
        <f t="shared" si="13"/>
        <v>0.48441733159892153</v>
      </c>
      <c r="BF22" s="32">
        <f t="shared" si="50"/>
        <v>1.8942821131220592E-6</v>
      </c>
      <c r="BG22" s="150">
        <f t="shared" si="14"/>
        <v>1.376329216838057E-3</v>
      </c>
      <c r="BH22" s="140">
        <f t="shared" si="51"/>
        <v>2.8331559834002011E-3</v>
      </c>
      <c r="BI22" s="148"/>
      <c r="BJ22" s="148"/>
      <c r="BK22" s="161"/>
      <c r="BL22" s="148">
        <f t="shared" si="15"/>
        <v>0.4912355383226662</v>
      </c>
      <c r="BM22" s="32">
        <f t="shared" si="52"/>
        <v>2.9614030800176118E-5</v>
      </c>
      <c r="BN22" s="150">
        <f t="shared" si="16"/>
        <v>5.4418775069066117E-3</v>
      </c>
      <c r="BO22" s="140">
        <f t="shared" si="53"/>
        <v>1.1202034826408488E-2</v>
      </c>
      <c r="BP22" s="148"/>
      <c r="BQ22" s="148"/>
      <c r="BR22" s="161"/>
      <c r="BS22" s="142">
        <f t="shared" si="69"/>
        <v>0.50958517014261862</v>
      </c>
      <c r="BT22" s="32">
        <f t="shared" si="54"/>
        <v>5.6603591605002012E-4</v>
      </c>
      <c r="BU22" s="144">
        <f t="shared" si="70"/>
        <v>2.3791509326859028E-2</v>
      </c>
      <c r="BV22" s="140">
        <f t="shared" si="55"/>
        <v>4.8974515819962733E-2</v>
      </c>
      <c r="BW22" s="149"/>
      <c r="BX22" s="149"/>
      <c r="BY22" s="149"/>
      <c r="BZ22" s="161"/>
      <c r="CA22" s="142">
        <f t="shared" si="71"/>
        <v>0.51623413585836531</v>
      </c>
      <c r="CB22" s="32">
        <f t="shared" si="56"/>
        <v>9.2662252081950167E-4</v>
      </c>
      <c r="CC22" s="144">
        <f t="shared" si="72"/>
        <v>3.0440475042605719E-2</v>
      </c>
      <c r="CD22" s="140">
        <f t="shared" si="57"/>
        <v>6.2661326192460273E-2</v>
      </c>
      <c r="CE22" s="149"/>
      <c r="CF22" s="149"/>
      <c r="CG22" s="161"/>
      <c r="CH22" s="143">
        <f t="shared" si="73"/>
        <v>0.43716926026834213</v>
      </c>
      <c r="CI22" s="32">
        <f t="shared" si="58"/>
        <v>2.3643323285956913E-3</v>
      </c>
      <c r="CJ22" s="144">
        <f t="shared" si="74"/>
        <v>4.8624400547417457E-2</v>
      </c>
      <c r="CK22" s="140">
        <f t="shared" si="59"/>
        <v>0.10009270286846864</v>
      </c>
      <c r="CL22" s="149"/>
      <c r="CM22" s="149"/>
      <c r="CN22" s="149"/>
      <c r="CO22" s="149"/>
      <c r="CP22" s="149"/>
      <c r="CQ22" s="161"/>
      <c r="CR22" s="142">
        <f t="shared" si="75"/>
        <v>0.53584685345054095</v>
      </c>
      <c r="CS22" s="32">
        <f t="shared" si="60"/>
        <v>2.5053220929345311E-3</v>
      </c>
      <c r="CT22" s="144">
        <f t="shared" si="76"/>
        <v>5.0053192634781363E-2</v>
      </c>
      <c r="CU22" s="140">
        <f t="shared" si="61"/>
        <v>0.10303385299579766</v>
      </c>
      <c r="CV22" s="149"/>
      <c r="CW22" s="149"/>
      <c r="CX22" s="149"/>
      <c r="CY22" s="161"/>
      <c r="CZ22" s="148">
        <f t="shared" si="77"/>
        <v>0.47907679959285948</v>
      </c>
      <c r="DA22" s="32">
        <f t="shared" si="62"/>
        <v>4.5116224687699103E-5</v>
      </c>
      <c r="DB22" s="147">
        <f t="shared" si="78"/>
        <v>6.7168612229001057E-3</v>
      </c>
      <c r="DC22" s="140">
        <f t="shared" si="63"/>
        <v>1.3826572400349867E-2</v>
      </c>
      <c r="DD22" s="148"/>
      <c r="DE22" s="148"/>
      <c r="DF22" s="149"/>
      <c r="DG22" s="161"/>
      <c r="DH22" s="149">
        <f t="shared" si="79"/>
        <v>0.509680247512174</v>
      </c>
      <c r="DI22" s="32">
        <f t="shared" si="64"/>
        <v>5.7056902400532208E-4</v>
      </c>
      <c r="DJ22" s="150">
        <f t="shared" si="80"/>
        <v>2.3886586696414414E-2</v>
      </c>
      <c r="DK22" s="140">
        <f t="shared" si="65"/>
        <v>4.9170231361815891E-2</v>
      </c>
      <c r="DL22" s="149"/>
      <c r="DM22" s="149"/>
      <c r="DN22" s="149"/>
      <c r="DO22" s="161"/>
      <c r="DP22" s="148">
        <f t="shared" si="81"/>
        <v>0.49848686551573135</v>
      </c>
      <c r="DQ22" s="32">
        <f t="shared" si="66"/>
        <v>1.6111744555538519E-4</v>
      </c>
      <c r="DR22" s="147">
        <f t="shared" si="82"/>
        <v>1.2693204699971761E-2</v>
      </c>
      <c r="DS22" s="140">
        <f t="shared" si="67"/>
        <v>2.6128798549279013E-2</v>
      </c>
      <c r="DT22" s="148"/>
      <c r="DU22" s="148"/>
      <c r="DV22" s="148"/>
      <c r="DW22" s="161"/>
      <c r="DX22" s="148">
        <f t="shared" si="83"/>
        <v>0.34748239429489525</v>
      </c>
      <c r="DY22" s="147">
        <f t="shared" si="84"/>
        <v>0.13831126652086434</v>
      </c>
      <c r="DZ22" s="140">
        <f t="shared" si="68"/>
        <v>0.28471196245872749</v>
      </c>
    </row>
    <row r="23" spans="1:130" outlineLevel="1">
      <c r="A23" s="44" t="s">
        <v>13</v>
      </c>
      <c r="B23" s="45" t="s">
        <v>17</v>
      </c>
      <c r="C23" s="44">
        <v>200</v>
      </c>
      <c r="D23" s="47">
        <v>71.2</v>
      </c>
      <c r="E23" s="47">
        <v>2</v>
      </c>
      <c r="F23" s="47">
        <v>52390</v>
      </c>
      <c r="G23" s="47">
        <v>27646</v>
      </c>
      <c r="H23" s="47">
        <v>1900</v>
      </c>
      <c r="I23" s="50">
        <v>15445</v>
      </c>
      <c r="J23" s="135">
        <v>488</v>
      </c>
      <c r="K23" s="51">
        <f t="shared" si="33"/>
        <v>0.27707196418922692</v>
      </c>
      <c r="L23" s="52">
        <v>575.46133567662559</v>
      </c>
      <c r="M23" s="51">
        <f t="shared" si="0"/>
        <v>0.52769612521473563</v>
      </c>
      <c r="N23" s="32">
        <f t="shared" si="1"/>
        <v>0.51815484275679602</v>
      </c>
      <c r="O23" s="32">
        <f t="shared" si="34"/>
        <v>9.1036070942186222E-5</v>
      </c>
      <c r="P23" s="32">
        <f t="shared" si="2"/>
        <v>9.5412824579396149E-3</v>
      </c>
      <c r="Q23" s="54">
        <f t="shared" si="3"/>
        <v>1.8081016710245836E-2</v>
      </c>
      <c r="R23" s="2"/>
      <c r="S23" s="5"/>
      <c r="T23" s="2">
        <f t="shared" si="4"/>
        <v>0.52076629668073982</v>
      </c>
      <c r="U23" s="32">
        <f t="shared" si="35"/>
        <v>4.8022523510582637E-5</v>
      </c>
      <c r="V23" s="14">
        <f t="shared" si="5"/>
        <v>6.9298285339958188E-3</v>
      </c>
      <c r="W23" s="54">
        <f t="shared" si="6"/>
        <v>1.3132233122189139E-2</v>
      </c>
      <c r="X23" s="2"/>
      <c r="Y23" s="5"/>
      <c r="Z23" s="2">
        <f t="shared" si="7"/>
        <v>0.54069089172075369</v>
      </c>
      <c r="AA23" s="32">
        <f t="shared" si="36"/>
        <v>1.6886395654592859E-4</v>
      </c>
      <c r="AB23" s="14">
        <f t="shared" si="8"/>
        <v>1.2994766506018052E-2</v>
      </c>
      <c r="AC23" s="54">
        <f t="shared" si="37"/>
        <v>2.4625472663325102E-2</v>
      </c>
      <c r="AD23" s="2"/>
      <c r="AE23" s="5"/>
      <c r="AF23" s="2">
        <f t="shared" si="9"/>
        <v>0.56517559480506818</v>
      </c>
      <c r="AG23" s="32">
        <f t="shared" si="38"/>
        <v>1.4047106407726621E-3</v>
      </c>
      <c r="AH23" s="14">
        <f t="shared" si="10"/>
        <v>3.7479469590332548E-2</v>
      </c>
      <c r="AI23" s="140">
        <f t="shared" si="39"/>
        <v>7.102472009829712E-2</v>
      </c>
      <c r="AJ23" s="2"/>
      <c r="AK23" s="5"/>
      <c r="AL23" s="2">
        <f t="shared" si="40"/>
        <v>0.53199783753223495</v>
      </c>
      <c r="AM23" s="32">
        <f t="shared" si="41"/>
        <v>1.8504728862525352E-5</v>
      </c>
      <c r="AN23" s="14">
        <f t="shared" si="42"/>
        <v>4.3017123174993177E-3</v>
      </c>
      <c r="AO23" s="140">
        <f t="shared" si="43"/>
        <v>8.151873989502614E-3</v>
      </c>
      <c r="AP23" s="2"/>
      <c r="AQ23" s="5"/>
      <c r="AR23" s="2">
        <f t="shared" si="44"/>
        <v>0.55564613437743027</v>
      </c>
      <c r="AS23" s="32">
        <f t="shared" si="45"/>
        <v>7.8120301219471394E-4</v>
      </c>
      <c r="AT23" s="14">
        <f t="shared" si="46"/>
        <v>2.7950009162694633E-2</v>
      </c>
      <c r="AU23" s="140">
        <f t="shared" si="47"/>
        <v>5.296610649039904E-2</v>
      </c>
      <c r="AV23" s="2"/>
      <c r="AW23" s="5"/>
      <c r="AX23" s="149">
        <f t="shared" si="11"/>
        <v>0.52821668451986192</v>
      </c>
      <c r="AY23" s="32">
        <f t="shared" si="48"/>
        <v>2.7098199015356498E-7</v>
      </c>
      <c r="AZ23" s="150">
        <f t="shared" si="12"/>
        <v>5.2055930512628912E-4</v>
      </c>
      <c r="BA23" s="140">
        <f t="shared" si="49"/>
        <v>9.8647551166773802E-4</v>
      </c>
      <c r="BB23" s="148"/>
      <c r="BC23" s="148"/>
      <c r="BD23" s="161"/>
      <c r="BE23" s="149">
        <f t="shared" si="13"/>
        <v>0.52394794296060498</v>
      </c>
      <c r="BF23" s="32">
        <f t="shared" si="50"/>
        <v>1.404887021017992E-5</v>
      </c>
      <c r="BG23" s="150">
        <f t="shared" si="14"/>
        <v>3.7481822541306498E-3</v>
      </c>
      <c r="BH23" s="140">
        <f t="shared" si="51"/>
        <v>7.1029179011034057E-3</v>
      </c>
      <c r="BI23" s="148"/>
      <c r="BJ23" s="148"/>
      <c r="BK23" s="161"/>
      <c r="BL23" s="148">
        <f t="shared" si="15"/>
        <v>0.53108985037113843</v>
      </c>
      <c r="BM23" s="32">
        <f t="shared" si="52"/>
        <v>1.1517370437201167E-5</v>
      </c>
      <c r="BN23" s="150">
        <f t="shared" si="16"/>
        <v>3.3937251564027937E-3</v>
      </c>
      <c r="BO23" s="140">
        <f t="shared" si="53"/>
        <v>6.4312110592469928E-3</v>
      </c>
      <c r="BP23" s="148"/>
      <c r="BQ23" s="148"/>
      <c r="BR23" s="161"/>
      <c r="BS23" s="142">
        <f t="shared" si="69"/>
        <v>0.54313158413452045</v>
      </c>
      <c r="BT23" s="32">
        <f t="shared" si="54"/>
        <v>2.3825339206436465E-4</v>
      </c>
      <c r="BU23" s="144">
        <f t="shared" si="70"/>
        <v>1.5435458919784817E-2</v>
      </c>
      <c r="BV23" s="140">
        <f t="shared" si="55"/>
        <v>2.9250658062921455E-2</v>
      </c>
      <c r="BW23" s="149"/>
      <c r="BX23" s="149"/>
      <c r="BY23" s="149"/>
      <c r="BZ23" s="161"/>
      <c r="CA23" s="142">
        <f t="shared" si="71"/>
        <v>0.55048494537575354</v>
      </c>
      <c r="CB23" s="32">
        <f t="shared" si="56"/>
        <v>5.1933032433121632E-4</v>
      </c>
      <c r="CC23" s="144">
        <f t="shared" si="72"/>
        <v>2.2788820161017909E-2</v>
      </c>
      <c r="CD23" s="140">
        <f t="shared" si="57"/>
        <v>4.3185498380804752E-2</v>
      </c>
      <c r="CE23" s="149"/>
      <c r="CF23" s="149"/>
      <c r="CG23" s="161"/>
      <c r="CH23" s="143">
        <f t="shared" si="73"/>
        <v>0.42722758265399308</v>
      </c>
      <c r="CI23" s="32">
        <f t="shared" si="58"/>
        <v>1.0093928044279738E-2</v>
      </c>
      <c r="CJ23" s="144">
        <f t="shared" si="74"/>
        <v>0.10046854256074256</v>
      </c>
      <c r="CK23" s="140">
        <f t="shared" si="59"/>
        <v>0.19039090446203077</v>
      </c>
      <c r="CL23" s="149"/>
      <c r="CM23" s="149"/>
      <c r="CN23" s="149"/>
      <c r="CO23" s="149"/>
      <c r="CP23" s="149"/>
      <c r="CQ23" s="161"/>
      <c r="CR23" s="142">
        <f t="shared" si="75"/>
        <v>0.53584685345054095</v>
      </c>
      <c r="CS23" s="32">
        <f t="shared" si="60"/>
        <v>6.6434370773954028E-5</v>
      </c>
      <c r="CT23" s="144">
        <f t="shared" si="76"/>
        <v>8.1507282358053157E-3</v>
      </c>
      <c r="CU23" s="140">
        <f t="shared" si="61"/>
        <v>1.5445874711489564E-2</v>
      </c>
      <c r="CV23" s="149"/>
      <c r="CW23" s="149"/>
      <c r="CX23" s="149"/>
      <c r="CY23" s="161"/>
      <c r="CZ23" s="148">
        <f t="shared" si="77"/>
        <v>0.57410323752384018</v>
      </c>
      <c r="DA23" s="32">
        <f t="shared" si="62"/>
        <v>2.1536200728698427E-3</v>
      </c>
      <c r="DB23" s="147">
        <f t="shared" si="78"/>
        <v>4.6407112309104548E-2</v>
      </c>
      <c r="DC23" s="140">
        <f t="shared" si="63"/>
        <v>8.7942871079866425E-2</v>
      </c>
      <c r="DD23" s="148"/>
      <c r="DE23" s="148"/>
      <c r="DF23" s="149"/>
      <c r="DG23" s="161"/>
      <c r="DH23" s="149">
        <f t="shared" si="79"/>
        <v>0.54332120020264807</v>
      </c>
      <c r="DI23" s="32">
        <f t="shared" si="64"/>
        <v>2.4414296837788676E-4</v>
      </c>
      <c r="DJ23" s="150">
        <f t="shared" si="80"/>
        <v>1.5625074987912435E-2</v>
      </c>
      <c r="DK23" s="140">
        <f t="shared" si="65"/>
        <v>2.960998620475774E-2</v>
      </c>
      <c r="DL23" s="149"/>
      <c r="DM23" s="149"/>
      <c r="DN23" s="149"/>
      <c r="DO23" s="161"/>
      <c r="DP23" s="148">
        <f t="shared" si="81"/>
        <v>0.54321113690428857</v>
      </c>
      <c r="DQ23" s="32">
        <f t="shared" si="66"/>
        <v>2.4071558772696431E-4</v>
      </c>
      <c r="DR23" s="147">
        <f t="shared" si="82"/>
        <v>1.5515011689552938E-2</v>
      </c>
      <c r="DS23" s="140">
        <f t="shared" si="67"/>
        <v>2.940141294999922E-2</v>
      </c>
      <c r="DT23" s="148"/>
      <c r="DU23" s="148"/>
      <c r="DV23" s="148"/>
      <c r="DW23" s="161"/>
      <c r="DX23" s="148">
        <f t="shared" si="83"/>
        <v>0.5024548060033629</v>
      </c>
      <c r="DY23" s="147">
        <f t="shared" si="84"/>
        <v>2.5241319211372737E-2</v>
      </c>
      <c r="DZ23" s="140">
        <f t="shared" si="68"/>
        <v>4.7833057711199369E-2</v>
      </c>
    </row>
    <row r="24" spans="1:130" outlineLevel="1">
      <c r="A24" s="44" t="s">
        <v>13</v>
      </c>
      <c r="B24" s="45" t="s">
        <v>17</v>
      </c>
      <c r="C24" s="44">
        <v>300</v>
      </c>
      <c r="D24" s="47">
        <v>89</v>
      </c>
      <c r="E24" s="47">
        <v>2</v>
      </c>
      <c r="F24" s="47">
        <v>56470</v>
      </c>
      <c r="G24" s="47">
        <v>31869</v>
      </c>
      <c r="H24" s="47">
        <v>2850</v>
      </c>
      <c r="I24" s="50">
        <v>16030</v>
      </c>
      <c r="J24" s="135">
        <v>491</v>
      </c>
      <c r="K24" s="51">
        <f t="shared" si="33"/>
        <v>0.32131663281108547</v>
      </c>
      <c r="L24" s="52">
        <v>620.27680140597533</v>
      </c>
      <c r="M24" s="51">
        <f t="shared" si="0"/>
        <v>0.56435275367451743</v>
      </c>
      <c r="N24" s="32">
        <f t="shared" si="1"/>
        <v>0.5641692981235289</v>
      </c>
      <c r="O24" s="32">
        <f t="shared" si="34"/>
        <v>3.3655939188505724E-8</v>
      </c>
      <c r="P24" s="32">
        <f t="shared" si="2"/>
        <v>1.8345555098853161E-4</v>
      </c>
      <c r="Q24" s="54">
        <f t="shared" si="3"/>
        <v>3.2507248311281747E-4</v>
      </c>
      <c r="R24" s="2"/>
      <c r="S24" s="5"/>
      <c r="T24" s="2">
        <f t="shared" si="4"/>
        <v>0.56449072535829703</v>
      </c>
      <c r="U24" s="32">
        <f t="shared" si="35"/>
        <v>1.9036185524978767E-8</v>
      </c>
      <c r="V24" s="14">
        <f t="shared" si="5"/>
        <v>1.37971683779603E-4</v>
      </c>
      <c r="W24" s="54">
        <f t="shared" si="6"/>
        <v>2.4447773645342439E-4</v>
      </c>
      <c r="X24" s="2"/>
      <c r="Y24" s="5"/>
      <c r="Z24" s="2">
        <f t="shared" si="7"/>
        <v>0.52517886231319666</v>
      </c>
      <c r="AA24" s="32">
        <f t="shared" si="36"/>
        <v>1.5345937643885619E-3</v>
      </c>
      <c r="AB24" s="14">
        <f t="shared" si="8"/>
        <v>3.9173891361320767E-2</v>
      </c>
      <c r="AC24" s="54">
        <f t="shared" si="37"/>
        <v>6.9413839316382189E-2</v>
      </c>
      <c r="AD24" s="2"/>
      <c r="AE24" s="5"/>
      <c r="AF24" s="2">
        <f t="shared" si="9"/>
        <v>0.54943161322908363</v>
      </c>
      <c r="AG24" s="32">
        <f t="shared" si="38"/>
        <v>2.226404321923604E-4</v>
      </c>
      <c r="AH24" s="14">
        <f t="shared" si="10"/>
        <v>1.49211404454338E-2</v>
      </c>
      <c r="AI24" s="140">
        <f t="shared" si="39"/>
        <v>2.6439386267333356E-2</v>
      </c>
      <c r="AJ24" s="2"/>
      <c r="AK24" s="5"/>
      <c r="AL24" s="2">
        <f t="shared" si="40"/>
        <v>0.52898067765008028</v>
      </c>
      <c r="AM24" s="32">
        <f t="shared" si="41"/>
        <v>1.2511837622785613E-3</v>
      </c>
      <c r="AN24" s="14">
        <f t="shared" si="42"/>
        <v>3.5372076024437149E-2</v>
      </c>
      <c r="AO24" s="140">
        <f t="shared" si="43"/>
        <v>6.2677245382659189E-2</v>
      </c>
      <c r="AP24" s="2"/>
      <c r="AQ24" s="5"/>
      <c r="AR24" s="2">
        <f t="shared" si="44"/>
        <v>0.55472088621524618</v>
      </c>
      <c r="AS24" s="32">
        <f t="shared" si="45"/>
        <v>9.2772870752968372E-5</v>
      </c>
      <c r="AT24" s="14">
        <f t="shared" si="46"/>
        <v>9.6318674592712483E-3</v>
      </c>
      <c r="AU24" s="140">
        <f t="shared" si="47"/>
        <v>1.7067104566351233E-2</v>
      </c>
      <c r="AV24" s="2"/>
      <c r="AW24" s="5"/>
      <c r="AX24" s="149">
        <f t="shared" si="11"/>
        <v>0.54652576627940197</v>
      </c>
      <c r="AY24" s="32">
        <f t="shared" si="48"/>
        <v>3.1780147958560537E-4</v>
      </c>
      <c r="AZ24" s="150">
        <f t="shared" si="12"/>
        <v>1.7826987395115457E-2</v>
      </c>
      <c r="BA24" s="140">
        <f t="shared" si="49"/>
        <v>3.1588376736081142E-2</v>
      </c>
      <c r="BB24" s="148"/>
      <c r="BC24" s="148"/>
      <c r="BD24" s="161"/>
      <c r="BE24" s="149">
        <f t="shared" si="13"/>
        <v>0.55644542482406056</v>
      </c>
      <c r="BF24" s="32">
        <f t="shared" si="50"/>
        <v>6.2525849549267457E-5</v>
      </c>
      <c r="BG24" s="150">
        <f t="shared" si="14"/>
        <v>7.9073288504568628E-3</v>
      </c>
      <c r="BH24" s="140">
        <f t="shared" si="51"/>
        <v>1.4011323235285044E-2</v>
      </c>
      <c r="BI24" s="148"/>
      <c r="BJ24" s="148"/>
      <c r="BK24" s="161"/>
      <c r="BL24" s="148">
        <f t="shared" si="15"/>
        <v>0.55022782546619486</v>
      </c>
      <c r="BM24" s="32">
        <f t="shared" si="52"/>
        <v>1.9951359689026645E-4</v>
      </c>
      <c r="BN24" s="150">
        <f t="shared" si="16"/>
        <v>1.4124928208322562E-2</v>
      </c>
      <c r="BO24" s="140">
        <f t="shared" si="53"/>
        <v>2.5028544853116667E-2</v>
      </c>
      <c r="BP24" s="148"/>
      <c r="BQ24" s="148"/>
      <c r="BR24" s="161"/>
      <c r="BS24" s="142">
        <f t="shared" si="69"/>
        <v>0.54591323313534701</v>
      </c>
      <c r="BT24" s="32">
        <f t="shared" si="54"/>
        <v>3.4001591771448767E-4</v>
      </c>
      <c r="BU24" s="144">
        <f t="shared" si="70"/>
        <v>1.8439520539170418E-2</v>
      </c>
      <c r="BV24" s="140">
        <f t="shared" si="55"/>
        <v>3.2673749563743873E-2</v>
      </c>
      <c r="BW24" s="149"/>
      <c r="BX24" s="149"/>
      <c r="BY24" s="149"/>
      <c r="BZ24" s="161"/>
      <c r="CA24" s="142">
        <f t="shared" si="71"/>
        <v>0.55545327650617582</v>
      </c>
      <c r="CB24" s="32">
        <f t="shared" si="56"/>
        <v>7.9200693869833553E-5</v>
      </c>
      <c r="CC24" s="144">
        <f t="shared" si="72"/>
        <v>8.8994771683416074E-3</v>
      </c>
      <c r="CD24" s="140">
        <f t="shared" si="57"/>
        <v>1.5769351899847833E-2</v>
      </c>
      <c r="CE24" s="149"/>
      <c r="CF24" s="149"/>
      <c r="CG24" s="161"/>
      <c r="CH24" s="143">
        <f t="shared" si="73"/>
        <v>0.47769493244423589</v>
      </c>
      <c r="CI24" s="32">
        <f t="shared" si="58"/>
        <v>7.5095779803794338E-3</v>
      </c>
      <c r="CJ24" s="144">
        <f t="shared" si="74"/>
        <v>8.665782123028154E-2</v>
      </c>
      <c r="CK24" s="140">
        <f t="shared" si="59"/>
        <v>0.15355257977576953</v>
      </c>
      <c r="CL24" s="149"/>
      <c r="CM24" s="149"/>
      <c r="CN24" s="149"/>
      <c r="CO24" s="149"/>
      <c r="CP24" s="149"/>
      <c r="CQ24" s="161"/>
      <c r="CR24" s="142">
        <f t="shared" si="75"/>
        <v>0.53584685345054095</v>
      </c>
      <c r="CS24" s="32">
        <f t="shared" si="60"/>
        <v>8.1258634757930216E-4</v>
      </c>
      <c r="CT24" s="144">
        <f t="shared" si="76"/>
        <v>2.8505900223976477E-2</v>
      </c>
      <c r="CU24" s="140">
        <f t="shared" si="61"/>
        <v>5.0510784324828258E-2</v>
      </c>
      <c r="CV24" s="149"/>
      <c r="CW24" s="149"/>
      <c r="CX24" s="149"/>
      <c r="CY24" s="161"/>
      <c r="CZ24" s="148">
        <f t="shared" si="77"/>
        <v>0.58972204680015994</v>
      </c>
      <c r="DA24" s="32">
        <f t="shared" si="62"/>
        <v>6.4360103369477239E-4</v>
      </c>
      <c r="DB24" s="147">
        <f t="shared" si="78"/>
        <v>2.5369293125642511E-2</v>
      </c>
      <c r="DC24" s="140">
        <f t="shared" si="63"/>
        <v>4.49529003986643E-2</v>
      </c>
      <c r="DD24" s="148"/>
      <c r="DE24" s="148"/>
      <c r="DF24" s="149"/>
      <c r="DG24" s="161"/>
      <c r="DH24" s="149">
        <f t="shared" si="79"/>
        <v>0.54109110393083326</v>
      </c>
      <c r="DI24" s="32">
        <f t="shared" si="64"/>
        <v>5.4110434879784156E-4</v>
      </c>
      <c r="DJ24" s="150">
        <f t="shared" si="80"/>
        <v>2.3261649743684165E-2</v>
      </c>
      <c r="DK24" s="140">
        <f t="shared" si="65"/>
        <v>4.1218279865256044E-2</v>
      </c>
      <c r="DL24" s="149"/>
      <c r="DM24" s="149"/>
      <c r="DN24" s="149"/>
      <c r="DO24" s="161"/>
      <c r="DP24" s="148">
        <f t="shared" si="81"/>
        <v>0.54027916524787334</v>
      </c>
      <c r="DQ24" s="32">
        <f t="shared" si="66"/>
        <v>5.7953765973545223E-4</v>
      </c>
      <c r="DR24" s="147">
        <f t="shared" si="82"/>
        <v>2.4073588426644088E-2</v>
      </c>
      <c r="DS24" s="140">
        <f t="shared" si="67"/>
        <v>4.2656987619711685E-2</v>
      </c>
      <c r="DT24" s="148"/>
      <c r="DU24" s="148"/>
      <c r="DV24" s="148"/>
      <c r="DW24" s="161"/>
      <c r="DX24" s="148">
        <f t="shared" si="83"/>
        <v>0.52982021370760102</v>
      </c>
      <c r="DY24" s="147">
        <f t="shared" si="84"/>
        <v>3.4532539966916409E-2</v>
      </c>
      <c r="DZ24" s="140">
        <f t="shared" si="68"/>
        <v>6.1189636698100652E-2</v>
      </c>
    </row>
    <row r="25" spans="1:130" outlineLevel="1">
      <c r="A25" s="44" t="s">
        <v>13</v>
      </c>
      <c r="B25" s="45" t="s">
        <v>17</v>
      </c>
      <c r="C25" s="44">
        <v>400</v>
      </c>
      <c r="D25" s="47">
        <v>97.9</v>
      </c>
      <c r="E25" s="47">
        <v>2</v>
      </c>
      <c r="F25" s="47">
        <v>62820</v>
      </c>
      <c r="G25" s="47">
        <v>33370</v>
      </c>
      <c r="H25" s="47">
        <v>2700</v>
      </c>
      <c r="I25" s="50">
        <v>17740</v>
      </c>
      <c r="J25" s="135">
        <v>492</v>
      </c>
      <c r="K25" s="51">
        <f t="shared" si="33"/>
        <v>0.31772087361232404</v>
      </c>
      <c r="L25" s="52">
        <v>690.02636203866427</v>
      </c>
      <c r="M25" s="51">
        <f t="shared" si="0"/>
        <v>0.53120025469595666</v>
      </c>
      <c r="N25" s="32">
        <f t="shared" si="1"/>
        <v>0.56042970855681706</v>
      </c>
      <c r="O25" s="32">
        <f t="shared" si="34"/>
        <v>8.543609730041669E-4</v>
      </c>
      <c r="P25" s="32">
        <f t="shared" si="2"/>
        <v>2.9229453860860399E-2</v>
      </c>
      <c r="Q25" s="54">
        <f t="shared" si="3"/>
        <v>5.5025300915170827E-2</v>
      </c>
      <c r="R25" s="2"/>
      <c r="S25" s="5"/>
      <c r="T25" s="2">
        <f t="shared" si="4"/>
        <v>0.56093724600078088</v>
      </c>
      <c r="U25" s="32">
        <f t="shared" si="35"/>
        <v>8.8428865186319081E-4</v>
      </c>
      <c r="V25" s="14">
        <f t="shared" si="5"/>
        <v>2.9736991304824212E-2</v>
      </c>
      <c r="W25" s="54">
        <f t="shared" si="6"/>
        <v>5.5980754982590863E-2</v>
      </c>
      <c r="X25" s="2"/>
      <c r="Y25" s="5"/>
      <c r="Z25" s="2">
        <f t="shared" si="7"/>
        <v>0.50103636556369002</v>
      </c>
      <c r="AA25" s="32">
        <f t="shared" si="36"/>
        <v>9.0986020758367363E-4</v>
      </c>
      <c r="AB25" s="14">
        <f t="shared" si="8"/>
        <v>3.0163889132266641E-2</v>
      </c>
      <c r="AC25" s="54">
        <f t="shared" si="37"/>
        <v>5.6784402615792345E-2</v>
      </c>
      <c r="AD25" s="2"/>
      <c r="AE25" s="5"/>
      <c r="AF25" s="2">
        <f t="shared" si="9"/>
        <v>0.55191750505687065</v>
      </c>
      <c r="AG25" s="32">
        <f t="shared" si="38"/>
        <v>4.2920446251679069E-4</v>
      </c>
      <c r="AH25" s="14">
        <f t="shared" si="10"/>
        <v>2.0717250360913986E-2</v>
      </c>
      <c r="AI25" s="140">
        <f t="shared" si="39"/>
        <v>3.900082911814854E-2</v>
      </c>
      <c r="AJ25" s="2"/>
      <c r="AK25" s="5"/>
      <c r="AL25" s="2">
        <f t="shared" si="40"/>
        <v>0.52797495768936209</v>
      </c>
      <c r="AM25" s="32">
        <f t="shared" si="41"/>
        <v>1.040254078074792E-5</v>
      </c>
      <c r="AN25" s="14">
        <f t="shared" si="42"/>
        <v>3.2252970065945741E-3</v>
      </c>
      <c r="AO25" s="140">
        <f t="shared" si="43"/>
        <v>6.0717158511918237E-3</v>
      </c>
      <c r="AP25" s="2"/>
      <c r="AQ25" s="5"/>
      <c r="AR25" s="2">
        <f t="shared" si="44"/>
        <v>0.55201631466424672</v>
      </c>
      <c r="AS25" s="32">
        <f t="shared" si="45"/>
        <v>4.3330835260344783E-4</v>
      </c>
      <c r="AT25" s="14">
        <f t="shared" si="46"/>
        <v>2.0816059968290057E-2</v>
      </c>
      <c r="AU25" s="140">
        <f t="shared" si="47"/>
        <v>3.9186841091039301E-2</v>
      </c>
      <c r="AV25" s="2"/>
      <c r="AW25" s="5"/>
      <c r="AX25" s="149">
        <f t="shared" si="11"/>
        <v>0.52929586536837314</v>
      </c>
      <c r="AY25" s="32">
        <f t="shared" si="48"/>
        <v>3.6266987110140197E-6</v>
      </c>
      <c r="AZ25" s="150">
        <f t="shared" si="12"/>
        <v>1.9043893275835222E-3</v>
      </c>
      <c r="BA25" s="140">
        <f t="shared" si="49"/>
        <v>3.5850685513574131E-3</v>
      </c>
      <c r="BB25" s="148"/>
      <c r="BC25" s="148"/>
      <c r="BD25" s="161"/>
      <c r="BE25" s="149">
        <f t="shared" si="13"/>
        <v>0.55217514112748356</v>
      </c>
      <c r="BF25" s="32">
        <f t="shared" si="50"/>
        <v>4.3994586081545106E-4</v>
      </c>
      <c r="BG25" s="150">
        <f t="shared" si="14"/>
        <v>2.0974886431526896E-2</v>
      </c>
      <c r="BH25" s="140">
        <f t="shared" si="51"/>
        <v>3.9485836548652072E-2</v>
      </c>
      <c r="BI25" s="148"/>
      <c r="BJ25" s="148"/>
      <c r="BK25" s="161"/>
      <c r="BL25" s="148">
        <f t="shared" si="15"/>
        <v>0.52994660784439696</v>
      </c>
      <c r="BM25" s="32">
        <f t="shared" si="52"/>
        <v>1.5716304284255705E-6</v>
      </c>
      <c r="BN25" s="150">
        <f t="shared" si="16"/>
        <v>1.2536468515597088E-3</v>
      </c>
      <c r="BO25" s="140">
        <f t="shared" si="53"/>
        <v>2.3600268269397934E-3</v>
      </c>
      <c r="BP25" s="148"/>
      <c r="BQ25" s="148"/>
      <c r="BR25" s="161"/>
      <c r="BS25" s="142">
        <f t="shared" si="69"/>
        <v>0.53491646036680696</v>
      </c>
      <c r="BT25" s="32">
        <f t="shared" si="54"/>
        <v>1.3810184588059871E-5</v>
      </c>
      <c r="BU25" s="144">
        <f t="shared" si="70"/>
        <v>3.7162056708502922E-3</v>
      </c>
      <c r="BV25" s="140">
        <f t="shared" si="55"/>
        <v>6.995865754954012E-3</v>
      </c>
      <c r="BW25" s="149"/>
      <c r="BX25" s="149"/>
      <c r="BY25" s="149"/>
      <c r="BZ25" s="161"/>
      <c r="CA25" s="142">
        <f t="shared" si="71"/>
        <v>0.55933482988571159</v>
      </c>
      <c r="CB25" s="32">
        <f t="shared" si="56"/>
        <v>7.9155432110797363E-4</v>
      </c>
      <c r="CC25" s="144">
        <f t="shared" si="72"/>
        <v>2.8134575189754929E-2</v>
      </c>
      <c r="CD25" s="140">
        <f t="shared" si="57"/>
        <v>5.2964159826802658E-2</v>
      </c>
      <c r="CE25" s="149"/>
      <c r="CF25" s="149"/>
      <c r="CG25" s="161"/>
      <c r="CH25" s="143">
        <f t="shared" si="73"/>
        <v>0.28736998257280366</v>
      </c>
      <c r="CI25" s="32">
        <f t="shared" si="58"/>
        <v>5.9453201603650842E-2</v>
      </c>
      <c r="CJ25" s="144">
        <f t="shared" si="74"/>
        <v>0.243830272123153</v>
      </c>
      <c r="CK25" s="140">
        <f t="shared" si="59"/>
        <v>0.45901761147067643</v>
      </c>
      <c r="CL25" s="149"/>
      <c r="CM25" s="149"/>
      <c r="CN25" s="149"/>
      <c r="CO25" s="149"/>
      <c r="CP25" s="149"/>
      <c r="CQ25" s="161"/>
      <c r="CR25" s="142">
        <f t="shared" si="75"/>
        <v>0.53584685345054095</v>
      </c>
      <c r="CS25" s="32">
        <f t="shared" si="60"/>
        <v>2.1590879986104234E-5</v>
      </c>
      <c r="CT25" s="144">
        <f t="shared" si="76"/>
        <v>4.6465987545842857E-3</v>
      </c>
      <c r="CU25" s="140">
        <f t="shared" si="61"/>
        <v>8.7473579191784494E-3</v>
      </c>
      <c r="CV25" s="149"/>
      <c r="CW25" s="149"/>
      <c r="CX25" s="149"/>
      <c r="CY25" s="161"/>
      <c r="CZ25" s="148">
        <f t="shared" si="77"/>
        <v>0.66086900655783332</v>
      </c>
      <c r="DA25" s="32">
        <f t="shared" si="62"/>
        <v>1.6813985209416939E-2</v>
      </c>
      <c r="DB25" s="147">
        <f t="shared" si="78"/>
        <v>0.12966875186187665</v>
      </c>
      <c r="DC25" s="140">
        <f t="shared" si="63"/>
        <v>0.24410521402346694</v>
      </c>
      <c r="DD25" s="148"/>
      <c r="DE25" s="148"/>
      <c r="DF25" s="149"/>
      <c r="DG25" s="161"/>
      <c r="DH25" s="149">
        <f t="shared" si="79"/>
        <v>0.53115859317447778</v>
      </c>
      <c r="DI25" s="32">
        <f t="shared" si="64"/>
        <v>1.7356823719356998E-9</v>
      </c>
      <c r="DJ25" s="150">
        <f t="shared" si="80"/>
        <v>4.1661521478886243E-5</v>
      </c>
      <c r="DK25" s="140">
        <f t="shared" si="65"/>
        <v>7.8429031444520047E-5</v>
      </c>
      <c r="DL25" s="149"/>
      <c r="DM25" s="149"/>
      <c r="DN25" s="149"/>
      <c r="DO25" s="161"/>
      <c r="DP25" s="148">
        <f t="shared" si="81"/>
        <v>0.53245353809451612</v>
      </c>
      <c r="DQ25" s="32">
        <f t="shared" si="66"/>
        <v>1.570719277104743E-6</v>
      </c>
      <c r="DR25" s="147">
        <f t="shared" si="82"/>
        <v>1.2532833985594571E-3</v>
      </c>
      <c r="DS25" s="140">
        <f t="shared" si="67"/>
        <v>2.3593426160475007E-3</v>
      </c>
      <c r="DT25" s="148"/>
      <c r="DU25" s="148"/>
      <c r="DV25" s="148"/>
      <c r="DW25" s="161"/>
      <c r="DX25" s="148">
        <f t="shared" si="83"/>
        <v>0.52779887300493011</v>
      </c>
      <c r="DY25" s="147">
        <f t="shared" si="84"/>
        <v>3.4013816910265504E-3</v>
      </c>
      <c r="DZ25" s="140">
        <f t="shared" si="68"/>
        <v>6.403200414452739E-3</v>
      </c>
    </row>
    <row r="26" spans="1:130" outlineLevel="1">
      <c r="A26" s="44" t="s">
        <v>13</v>
      </c>
      <c r="B26" s="45" t="s">
        <v>17</v>
      </c>
      <c r="C26" s="44">
        <v>500</v>
      </c>
      <c r="D26" s="47">
        <v>82.3</v>
      </c>
      <c r="E26" s="47">
        <v>2</v>
      </c>
      <c r="F26" s="47">
        <v>52390</v>
      </c>
      <c r="G26" s="47">
        <v>30960</v>
      </c>
      <c r="H26" s="47">
        <v>1700</v>
      </c>
      <c r="I26" s="50">
        <v>15530</v>
      </c>
      <c r="J26" s="135">
        <v>492</v>
      </c>
      <c r="K26" s="51">
        <f t="shared" si="33"/>
        <v>0.32026717208951366</v>
      </c>
      <c r="L26" s="52">
        <v>575.46133567662559</v>
      </c>
      <c r="M26" s="51">
        <f t="shared" si="0"/>
        <v>0.59095247184577204</v>
      </c>
      <c r="N26" s="32">
        <f t="shared" si="1"/>
        <v>0.56307785897309426</v>
      </c>
      <c r="O26" s="32">
        <f t="shared" si="34"/>
        <v>7.7699404280165407E-4</v>
      </c>
      <c r="P26" s="32">
        <f t="shared" si="2"/>
        <v>2.7874612872677784E-2</v>
      </c>
      <c r="Q26" s="54">
        <f t="shared" si="3"/>
        <v>4.7168958927635313E-2</v>
      </c>
      <c r="R26" s="2"/>
      <c r="S26" s="5"/>
      <c r="T26" s="2">
        <f t="shared" si="4"/>
        <v>0.56345360445990256</v>
      </c>
      <c r="U26" s="32">
        <f t="shared" si="35"/>
        <v>7.561877075056365E-4</v>
      </c>
      <c r="V26" s="14">
        <f t="shared" si="5"/>
        <v>2.7498867385869485E-2</v>
      </c>
      <c r="W26" s="54">
        <f t="shared" si="6"/>
        <v>4.653312862873716E-2</v>
      </c>
      <c r="X26" s="2"/>
      <c r="Y26" s="5"/>
      <c r="Z26" s="2">
        <f t="shared" si="7"/>
        <v>0.54069089172075369</v>
      </c>
      <c r="AA26" s="32">
        <f t="shared" si="36"/>
        <v>2.5262264366636405E-3</v>
      </c>
      <c r="AB26" s="14">
        <f t="shared" si="8"/>
        <v>5.0261580125018357E-2</v>
      </c>
      <c r="AC26" s="54">
        <f t="shared" si="37"/>
        <v>8.5051814688298186E-2</v>
      </c>
      <c r="AD26" s="2"/>
      <c r="AE26" s="5"/>
      <c r="AF26" s="2">
        <f t="shared" si="9"/>
        <v>0.56849011724211751</v>
      </c>
      <c r="AG26" s="32">
        <f t="shared" si="38"/>
        <v>5.0455737434032001E-4</v>
      </c>
      <c r="AH26" s="14">
        <f t="shared" si="10"/>
        <v>2.2462354603654533E-2</v>
      </c>
      <c r="AI26" s="140">
        <f t="shared" si="39"/>
        <v>3.8010424989840474E-2</v>
      </c>
      <c r="AJ26" s="2"/>
      <c r="AK26" s="5"/>
      <c r="AL26" s="2">
        <f t="shared" si="40"/>
        <v>0.52797495768936209</v>
      </c>
      <c r="AM26" s="32">
        <f t="shared" si="41"/>
        <v>3.966167289320816E-3</v>
      </c>
      <c r="AN26" s="14">
        <f t="shared" si="42"/>
        <v>6.2977514156409953E-2</v>
      </c>
      <c r="AO26" s="140">
        <f t="shared" si="43"/>
        <v>0.10656950796687073</v>
      </c>
      <c r="AP26" s="2"/>
      <c r="AQ26" s="5"/>
      <c r="AR26" s="2">
        <f t="shared" si="44"/>
        <v>0.55551169661027533</v>
      </c>
      <c r="AS26" s="32">
        <f t="shared" si="45"/>
        <v>1.256048549292997E-3</v>
      </c>
      <c r="AT26" s="14">
        <f t="shared" si="46"/>
        <v>3.5440775235496713E-2</v>
      </c>
      <c r="AU26" s="140">
        <f t="shared" si="47"/>
        <v>5.9972293752831814E-2</v>
      </c>
      <c r="AV26" s="2"/>
      <c r="AW26" s="5"/>
      <c r="AX26" s="149">
        <f t="shared" si="11"/>
        <v>0.55672153704541416</v>
      </c>
      <c r="AY26" s="32">
        <f t="shared" si="48"/>
        <v>1.1717568973063522E-3</v>
      </c>
      <c r="AZ26" s="150">
        <f t="shared" si="12"/>
        <v>3.4230934800357882E-2</v>
      </c>
      <c r="BA26" s="140">
        <f t="shared" si="49"/>
        <v>5.7925021776187004E-2</v>
      </c>
      <c r="BB26" s="148"/>
      <c r="BC26" s="148"/>
      <c r="BD26" s="161"/>
      <c r="BE26" s="149">
        <f t="shared" si="13"/>
        <v>0.55681806937320166</v>
      </c>
      <c r="BF26" s="32">
        <f t="shared" si="50"/>
        <v>1.1651574321594189E-3</v>
      </c>
      <c r="BG26" s="150">
        <f t="shared" si="14"/>
        <v>3.413440247257038E-2</v>
      </c>
      <c r="BH26" s="140">
        <f t="shared" si="51"/>
        <v>5.7761671367505242E-2</v>
      </c>
      <c r="BI26" s="148"/>
      <c r="BJ26" s="148"/>
      <c r="BK26" s="161"/>
      <c r="BL26" s="148">
        <f t="shared" si="15"/>
        <v>0.56093731362231669</v>
      </c>
      <c r="BM26" s="32">
        <f t="shared" si="52"/>
        <v>9.0090972317905936E-4</v>
      </c>
      <c r="BN26" s="150">
        <f t="shared" si="16"/>
        <v>3.0015158223455352E-2</v>
      </c>
      <c r="BO26" s="140">
        <f t="shared" si="53"/>
        <v>5.079115437102151E-2</v>
      </c>
      <c r="BP26" s="148"/>
      <c r="BQ26" s="148"/>
      <c r="BR26" s="161"/>
      <c r="BS26" s="142">
        <f t="shared" si="69"/>
        <v>0.56501737870630264</v>
      </c>
      <c r="BT26" s="32">
        <f t="shared" si="54"/>
        <v>6.7262905615295273E-4</v>
      </c>
      <c r="BU26" s="144">
        <f t="shared" si="70"/>
        <v>2.5935093139469401E-2</v>
      </c>
      <c r="BV26" s="140">
        <f t="shared" si="55"/>
        <v>4.3886935709845025E-2</v>
      </c>
      <c r="BW26" s="149"/>
      <c r="BX26" s="149"/>
      <c r="BY26" s="149"/>
      <c r="BZ26" s="161"/>
      <c r="CA26" s="142">
        <f t="shared" si="71"/>
        <v>0.57606536887114679</v>
      </c>
      <c r="CB26" s="32">
        <f t="shared" si="56"/>
        <v>2.216258349770961E-4</v>
      </c>
      <c r="CC26" s="144">
        <f t="shared" si="72"/>
        <v>1.4887102974625255E-2</v>
      </c>
      <c r="CD26" s="140">
        <f t="shared" si="57"/>
        <v>2.5191709458676267E-2</v>
      </c>
      <c r="CE26" s="149"/>
      <c r="CF26" s="149"/>
      <c r="CG26" s="161"/>
      <c r="CH26" s="143">
        <f t="shared" si="73"/>
        <v>0.49862507332782025</v>
      </c>
      <c r="CI26" s="32">
        <f t="shared" si="58"/>
        <v>8.5243485170926874E-3</v>
      </c>
      <c r="CJ26" s="144">
        <f t="shared" si="74"/>
        <v>9.2327398517951798E-2</v>
      </c>
      <c r="CK26" s="140">
        <f t="shared" si="59"/>
        <v>0.15623489691070722</v>
      </c>
      <c r="CL26" s="149"/>
      <c r="CM26" s="149"/>
      <c r="CN26" s="149"/>
      <c r="CO26" s="149"/>
      <c r="CP26" s="149"/>
      <c r="CQ26" s="161"/>
      <c r="CR26" s="142">
        <f t="shared" si="75"/>
        <v>0.53584685345054095</v>
      </c>
      <c r="CS26" s="32">
        <f t="shared" si="60"/>
        <v>3.0366291787208314E-3</v>
      </c>
      <c r="CT26" s="144">
        <f t="shared" si="76"/>
        <v>5.5105618395231093E-2</v>
      </c>
      <c r="CU26" s="140">
        <f t="shared" si="61"/>
        <v>9.3248816141025745E-2</v>
      </c>
      <c r="CV26" s="149"/>
      <c r="CW26" s="149"/>
      <c r="CX26" s="149"/>
      <c r="CY26" s="161"/>
      <c r="CZ26" s="148">
        <f t="shared" si="77"/>
        <v>0.62484241583828459</v>
      </c>
      <c r="DA26" s="32">
        <f t="shared" si="62"/>
        <v>1.1485283038156376E-3</v>
      </c>
      <c r="DB26" s="147">
        <f t="shared" si="78"/>
        <v>3.388994399251255E-2</v>
      </c>
      <c r="DC26" s="140">
        <f t="shared" si="63"/>
        <v>5.7348002770275602E-2</v>
      </c>
      <c r="DD26" s="148"/>
      <c r="DE26" s="148"/>
      <c r="DF26" s="149"/>
      <c r="DG26" s="161"/>
      <c r="DH26" s="149">
        <f t="shared" si="79"/>
        <v>0.56755757642743299</v>
      </c>
      <c r="DI26" s="32">
        <f t="shared" si="64"/>
        <v>5.4732113163502181E-4</v>
      </c>
      <c r="DJ26" s="150">
        <f t="shared" si="80"/>
        <v>2.3394895418339057E-2</v>
      </c>
      <c r="DK26" s="140">
        <f t="shared" si="65"/>
        <v>3.9588455134586024E-2</v>
      </c>
      <c r="DL26" s="149"/>
      <c r="DM26" s="149"/>
      <c r="DN26" s="149"/>
      <c r="DO26" s="161"/>
      <c r="DP26" s="148">
        <f t="shared" si="81"/>
        <v>0.56610405254887441</v>
      </c>
      <c r="DQ26" s="32">
        <f t="shared" si="66"/>
        <v>6.1744394155443443E-4</v>
      </c>
      <c r="DR26" s="147">
        <f t="shared" si="82"/>
        <v>2.4848419296897628E-2</v>
      </c>
      <c r="DS26" s="140">
        <f t="shared" si="67"/>
        <v>4.2048084204278642E-2</v>
      </c>
      <c r="DT26" s="148"/>
      <c r="DU26" s="148"/>
      <c r="DV26" s="148"/>
      <c r="DW26" s="161"/>
      <c r="DX26" s="148">
        <f t="shared" si="83"/>
        <v>0.52815616390060283</v>
      </c>
      <c r="DY26" s="147">
        <f t="shared" si="84"/>
        <v>6.2796307945169216E-2</v>
      </c>
      <c r="DZ26" s="140">
        <f t="shared" si="68"/>
        <v>0.10626287381290102</v>
      </c>
    </row>
    <row r="27" spans="1:130" outlineLevel="1">
      <c r="A27" s="44" t="s">
        <v>13</v>
      </c>
      <c r="B27" s="45" t="s">
        <v>17</v>
      </c>
      <c r="C27" s="44">
        <v>600</v>
      </c>
      <c r="D27" s="47">
        <v>82</v>
      </c>
      <c r="E27" s="47">
        <v>2</v>
      </c>
      <c r="F27" s="47">
        <v>65090</v>
      </c>
      <c r="G27" s="47">
        <v>36440</v>
      </c>
      <c r="H27" s="47">
        <v>3191</v>
      </c>
      <c r="I27" s="50">
        <v>9800</v>
      </c>
      <c r="J27" s="135">
        <v>492</v>
      </c>
      <c r="K27" s="51">
        <f t="shared" si="33"/>
        <v>0.25683876273250761</v>
      </c>
      <c r="L27" s="52">
        <v>522.39165329052969</v>
      </c>
      <c r="M27" s="51">
        <f t="shared" si="0"/>
        <v>0.55984022123214017</v>
      </c>
      <c r="N27" s="32">
        <f t="shared" si="1"/>
        <v>0.49711231324180793</v>
      </c>
      <c r="O27" s="32">
        <f t="shared" si="34"/>
        <v>3.9347904408435861E-3</v>
      </c>
      <c r="P27" s="32">
        <f t="shared" si="2"/>
        <v>6.2727907990332232E-2</v>
      </c>
      <c r="Q27" s="54">
        <f t="shared" si="3"/>
        <v>0.11204609031533273</v>
      </c>
      <c r="R27" s="2"/>
      <c r="S27" s="5"/>
      <c r="T27" s="2">
        <f t="shared" si="4"/>
        <v>0.50077100229682159</v>
      </c>
      <c r="U27" s="32">
        <f t="shared" si="35"/>
        <v>3.4891726256285989E-3</v>
      </c>
      <c r="V27" s="14">
        <f t="shared" si="5"/>
        <v>5.9069218935318579E-2</v>
      </c>
      <c r="W27" s="54">
        <f t="shared" si="6"/>
        <v>0.10551085237376197</v>
      </c>
      <c r="X27" s="2"/>
      <c r="Y27" s="5"/>
      <c r="Z27" s="2">
        <f t="shared" si="7"/>
        <v>0.55905996276409453</v>
      </c>
      <c r="AA27" s="32">
        <f t="shared" si="36"/>
        <v>6.0880327695692268E-7</v>
      </c>
      <c r="AB27" s="14">
        <f t="shared" si="8"/>
        <v>7.8025846804563592E-4</v>
      </c>
      <c r="AC27" s="54">
        <f t="shared" si="37"/>
        <v>1.3937163470112634E-3</v>
      </c>
      <c r="AD27" s="2"/>
      <c r="AE27" s="5"/>
      <c r="AF27" s="2">
        <f t="shared" si="9"/>
        <v>0.54378035247391443</v>
      </c>
      <c r="AG27" s="32">
        <f t="shared" si="38"/>
        <v>2.5791938453143508E-4</v>
      </c>
      <c r="AH27" s="14">
        <f t="shared" si="10"/>
        <v>1.6059868758225737E-2</v>
      </c>
      <c r="AI27" s="140">
        <f t="shared" si="39"/>
        <v>2.868652188454756E-2</v>
      </c>
      <c r="AJ27" s="2"/>
      <c r="AK27" s="5"/>
      <c r="AL27" s="2">
        <f t="shared" si="40"/>
        <v>0.52797495768936209</v>
      </c>
      <c r="AM27" s="32">
        <f t="shared" si="41"/>
        <v>1.0153950206507017E-3</v>
      </c>
      <c r="AN27" s="14">
        <f t="shared" si="42"/>
        <v>3.1865263542778077E-2</v>
      </c>
      <c r="AO27" s="140">
        <f t="shared" si="43"/>
        <v>5.6918496267821757E-2</v>
      </c>
      <c r="AP27" s="2"/>
      <c r="AQ27" s="5"/>
      <c r="AR27" s="2">
        <f t="shared" si="44"/>
        <v>0.56457438373730873</v>
      </c>
      <c r="AS27" s="32">
        <f t="shared" si="45"/>
        <v>2.2412294625343855E-5</v>
      </c>
      <c r="AT27" s="14">
        <f t="shared" si="46"/>
        <v>4.7341625051685599E-3</v>
      </c>
      <c r="AU27" s="140">
        <f t="shared" si="47"/>
        <v>8.4562743540455964E-3</v>
      </c>
      <c r="AV27" s="2"/>
      <c r="AW27" s="5"/>
      <c r="AX27" s="149">
        <f t="shared" si="11"/>
        <v>0.52709240715045735</v>
      </c>
      <c r="AY27" s="32">
        <f t="shared" si="48"/>
        <v>1.0724193271284632E-3</v>
      </c>
      <c r="AZ27" s="150">
        <f t="shared" si="12"/>
        <v>3.2747814081682813E-2</v>
      </c>
      <c r="BA27" s="140">
        <f t="shared" si="49"/>
        <v>5.8494929159624974E-2</v>
      </c>
      <c r="BB27" s="148"/>
      <c r="BC27" s="148"/>
      <c r="BD27" s="161"/>
      <c r="BE27" s="149">
        <f t="shared" si="13"/>
        <v>0.50915495400889399</v>
      </c>
      <c r="BF27" s="32">
        <f t="shared" si="50"/>
        <v>2.5689963134918731E-3</v>
      </c>
      <c r="BG27" s="150">
        <f t="shared" si="14"/>
        <v>5.0685267223246178E-2</v>
      </c>
      <c r="BH27" s="140">
        <f t="shared" si="51"/>
        <v>9.0535237199810464E-2</v>
      </c>
      <c r="BI27" s="148"/>
      <c r="BJ27" s="148"/>
      <c r="BK27" s="161"/>
      <c r="BL27" s="148">
        <f t="shared" si="15"/>
        <v>0.53064962398236948</v>
      </c>
      <c r="BM27" s="32">
        <f t="shared" si="52"/>
        <v>8.5209096779832012E-4</v>
      </c>
      <c r="BN27" s="150">
        <f t="shared" si="16"/>
        <v>2.9190597249770689E-2</v>
      </c>
      <c r="BO27" s="140">
        <f t="shared" si="53"/>
        <v>5.2140943331162842E-2</v>
      </c>
      <c r="BP27" s="148"/>
      <c r="BQ27" s="148"/>
      <c r="BR27" s="161"/>
      <c r="BS27" s="142">
        <f t="shared" si="69"/>
        <v>0.53155491534595656</v>
      </c>
      <c r="BT27" s="32">
        <f t="shared" si="54"/>
        <v>8.0005852907497315E-4</v>
      </c>
      <c r="BU27" s="144">
        <f t="shared" si="70"/>
        <v>2.8285305886183609E-2</v>
      </c>
      <c r="BV27" s="140">
        <f t="shared" si="55"/>
        <v>5.0523890234129828E-2</v>
      </c>
      <c r="BW27" s="149"/>
      <c r="BX27" s="149"/>
      <c r="BY27" s="149"/>
      <c r="BZ27" s="161"/>
      <c r="CA27" s="142">
        <f t="shared" si="71"/>
        <v>0.51563100673653606</v>
      </c>
      <c r="CB27" s="32">
        <f t="shared" si="56"/>
        <v>1.9544546463183326E-3</v>
      </c>
      <c r="CC27" s="144">
        <f t="shared" si="72"/>
        <v>4.420921449560411E-2</v>
      </c>
      <c r="CD27" s="140">
        <f t="shared" si="57"/>
        <v>7.8967556847389445E-2</v>
      </c>
      <c r="CE27" s="149"/>
      <c r="CF27" s="149"/>
      <c r="CG27" s="161"/>
      <c r="CH27" s="143">
        <f t="shared" si="73"/>
        <v>0.63781732586111861</v>
      </c>
      <c r="CI27" s="32">
        <f t="shared" si="58"/>
        <v>6.0804288463186511E-3</v>
      </c>
      <c r="CJ27" s="144">
        <f t="shared" si="74"/>
        <v>7.7977104628978444E-2</v>
      </c>
      <c r="CK27" s="140">
        <f t="shared" si="59"/>
        <v>0.1392845702607082</v>
      </c>
      <c r="CL27" s="149"/>
      <c r="CM27" s="149"/>
      <c r="CN27" s="149"/>
      <c r="CO27" s="149"/>
      <c r="CP27" s="149"/>
      <c r="CQ27" s="161"/>
      <c r="CR27" s="142">
        <f t="shared" si="75"/>
        <v>0.53584685345054095</v>
      </c>
      <c r="CS27" s="32">
        <f t="shared" si="60"/>
        <v>5.7568169750308337E-4</v>
      </c>
      <c r="CT27" s="144">
        <f t="shared" si="76"/>
        <v>2.3993367781599217E-2</v>
      </c>
      <c r="CU27" s="140">
        <f t="shared" si="61"/>
        <v>4.2857527686725932E-2</v>
      </c>
      <c r="CV27" s="149"/>
      <c r="CW27" s="149"/>
      <c r="CX27" s="149"/>
      <c r="CY27" s="161"/>
      <c r="CZ27" s="148">
        <f t="shared" si="77"/>
        <v>0.43621480148932446</v>
      </c>
      <c r="DA27" s="32">
        <f t="shared" si="62"/>
        <v>1.5283244406587369E-2</v>
      </c>
      <c r="DB27" s="147">
        <f t="shared" si="78"/>
        <v>0.12362541974281571</v>
      </c>
      <c r="DC27" s="140">
        <f t="shared" si="63"/>
        <v>0.22082268306970015</v>
      </c>
      <c r="DD27" s="148"/>
      <c r="DE27" s="148"/>
      <c r="DF27" s="149"/>
      <c r="DG27" s="161"/>
      <c r="DH27" s="149">
        <f t="shared" si="79"/>
        <v>0.5196488102323038</v>
      </c>
      <c r="DI27" s="32">
        <f t="shared" si="64"/>
        <v>1.6153495181577674E-3</v>
      </c>
      <c r="DJ27" s="150">
        <f t="shared" si="80"/>
        <v>4.0191410999836363E-2</v>
      </c>
      <c r="DK27" s="140">
        <f t="shared" si="65"/>
        <v>7.1790860098225814E-2</v>
      </c>
      <c r="DL27" s="149"/>
      <c r="DM27" s="149"/>
      <c r="DN27" s="149"/>
      <c r="DO27" s="161"/>
      <c r="DP27" s="148">
        <f t="shared" si="81"/>
        <v>0.51429831720323071</v>
      </c>
      <c r="DQ27" s="32">
        <f t="shared" si="66"/>
        <v>2.0740650225783992E-3</v>
      </c>
      <c r="DR27" s="147">
        <f t="shared" si="82"/>
        <v>4.5541904028909452E-2</v>
      </c>
      <c r="DS27" s="140">
        <f t="shared" si="67"/>
        <v>8.1348038782703511E-2</v>
      </c>
      <c r="DT27" s="148"/>
      <c r="DU27" s="148"/>
      <c r="DV27" s="148"/>
      <c r="DW27" s="161"/>
      <c r="DX27" s="148">
        <f t="shared" si="83"/>
        <v>0.48859240797906262</v>
      </c>
      <c r="DY27" s="147">
        <f t="shared" si="84"/>
        <v>7.1247813253077552E-2</v>
      </c>
      <c r="DZ27" s="140">
        <f t="shared" si="68"/>
        <v>0.12726454897483033</v>
      </c>
    </row>
    <row r="28" spans="1:130" outlineLevel="1">
      <c r="A28" s="44" t="s">
        <v>13</v>
      </c>
      <c r="B28" s="45" t="s">
        <v>17</v>
      </c>
      <c r="C28" s="44">
        <v>700</v>
      </c>
      <c r="D28" s="47">
        <v>89</v>
      </c>
      <c r="E28" s="47">
        <v>2</v>
      </c>
      <c r="F28" s="47">
        <v>69400</v>
      </c>
      <c r="G28" s="47">
        <v>37585</v>
      </c>
      <c r="H28" s="47">
        <v>3197</v>
      </c>
      <c r="I28" s="50">
        <v>11610</v>
      </c>
      <c r="J28" s="135">
        <v>492</v>
      </c>
      <c r="K28" s="51">
        <f t="shared" si="33"/>
        <v>0.26145173277870315</v>
      </c>
      <c r="L28" s="52">
        <v>556.98234349919744</v>
      </c>
      <c r="M28" s="51">
        <f t="shared" si="0"/>
        <v>0.54157060518731992</v>
      </c>
      <c r="N28" s="32">
        <f t="shared" si="1"/>
        <v>0.50190980208985125</v>
      </c>
      <c r="O28" s="32">
        <f t="shared" si="34"/>
        <v>1.5729793023361801E-3</v>
      </c>
      <c r="P28" s="32">
        <f t="shared" si="2"/>
        <v>3.9660803097468667E-2</v>
      </c>
      <c r="Q28" s="54">
        <f t="shared" si="3"/>
        <v>7.3232931620708402E-2</v>
      </c>
      <c r="R28" s="2"/>
      <c r="S28" s="5"/>
      <c r="T28" s="2">
        <f t="shared" si="4"/>
        <v>0.50532973188072761</v>
      </c>
      <c r="U28" s="32">
        <f t="shared" si="35"/>
        <v>1.3134008980244753E-3</v>
      </c>
      <c r="V28" s="14">
        <f t="shared" si="5"/>
        <v>3.6240873306592314E-2</v>
      </c>
      <c r="W28" s="54">
        <f t="shared" si="6"/>
        <v>6.6918095183650564E-2</v>
      </c>
      <c r="X28" s="2"/>
      <c r="Y28" s="5"/>
      <c r="Z28" s="2">
        <f t="shared" si="7"/>
        <v>0.54708704682955922</v>
      </c>
      <c r="AA28" s="32">
        <f t="shared" si="36"/>
        <v>3.0431128392231827E-5</v>
      </c>
      <c r="AB28" s="14">
        <f t="shared" si="8"/>
        <v>5.5164416422393003E-3</v>
      </c>
      <c r="AC28" s="54">
        <f t="shared" si="37"/>
        <v>1.0186006384765396E-2</v>
      </c>
      <c r="AD28" s="2"/>
      <c r="AE28" s="5"/>
      <c r="AF28" s="2">
        <f t="shared" si="9"/>
        <v>0.54368091680080288</v>
      </c>
      <c r="AG28" s="32">
        <f t="shared" si="38"/>
        <v>4.4534151060010647E-6</v>
      </c>
      <c r="AH28" s="14">
        <f t="shared" si="10"/>
        <v>2.1103116134829625E-3</v>
      </c>
      <c r="AI28" s="140">
        <f t="shared" si="39"/>
        <v>3.8966509505312646E-3</v>
      </c>
      <c r="AJ28" s="2"/>
      <c r="AK28" s="5"/>
      <c r="AL28" s="2">
        <f t="shared" si="40"/>
        <v>0.52797495768936209</v>
      </c>
      <c r="AM28" s="32">
        <f t="shared" si="41"/>
        <v>1.8484163088872702E-4</v>
      </c>
      <c r="AN28" s="14">
        <f t="shared" si="42"/>
        <v>1.359564749795783E-2</v>
      </c>
      <c r="AO28" s="140">
        <f t="shared" si="43"/>
        <v>2.5104108989178486E-2</v>
      </c>
      <c r="AP28" s="2"/>
      <c r="AQ28" s="5"/>
      <c r="AR28" s="2">
        <f t="shared" si="44"/>
        <v>0.5617116501073034</v>
      </c>
      <c r="AS28" s="32">
        <f t="shared" si="45"/>
        <v>4.0566169046879214E-4</v>
      </c>
      <c r="AT28" s="14">
        <f t="shared" si="46"/>
        <v>2.0141044919983475E-2</v>
      </c>
      <c r="AU28" s="140">
        <f t="shared" si="47"/>
        <v>3.7190062989140696E-2</v>
      </c>
      <c r="AV28" s="2"/>
      <c r="AW28" s="5"/>
      <c r="AX28" s="149">
        <f t="shared" si="11"/>
        <v>0.52166019974987077</v>
      </c>
      <c r="AY28" s="32">
        <f t="shared" si="48"/>
        <v>3.964242446836048E-4</v>
      </c>
      <c r="AZ28" s="150">
        <f t="shared" si="12"/>
        <v>1.9910405437449152E-2</v>
      </c>
      <c r="BA28" s="140">
        <f t="shared" si="49"/>
        <v>3.676419149551606E-2</v>
      </c>
      <c r="BB28" s="148"/>
      <c r="BC28" s="148"/>
      <c r="BD28" s="161"/>
      <c r="BE28" s="149">
        <f t="shared" si="13"/>
        <v>0.51201020086194104</v>
      </c>
      <c r="BF28" s="32">
        <f t="shared" si="50"/>
        <v>8.7381750387987807E-4</v>
      </c>
      <c r="BG28" s="150">
        <f t="shared" si="14"/>
        <v>2.9560404325378875E-2</v>
      </c>
      <c r="BH28" s="140">
        <f t="shared" si="51"/>
        <v>5.4582734074266163E-2</v>
      </c>
      <c r="BI28" s="148"/>
      <c r="BJ28" s="148"/>
      <c r="BK28" s="161"/>
      <c r="BL28" s="148">
        <f t="shared" si="15"/>
        <v>0.5250113346611901</v>
      </c>
      <c r="BM28" s="32">
        <f t="shared" si="52"/>
        <v>2.7420944035755183E-4</v>
      </c>
      <c r="BN28" s="150">
        <f t="shared" si="16"/>
        <v>1.6559270526129821E-2</v>
      </c>
      <c r="BO28" s="140">
        <f t="shared" si="53"/>
        <v>3.0576383517717427E-2</v>
      </c>
      <c r="BP28" s="148"/>
      <c r="BQ28" s="148"/>
      <c r="BR28" s="161"/>
      <c r="BS28" s="142">
        <f t="shared" si="69"/>
        <v>0.52746160782533735</v>
      </c>
      <c r="BT28" s="32">
        <f t="shared" si="54"/>
        <v>1.9906380656043105E-4</v>
      </c>
      <c r="BU28" s="144">
        <f t="shared" si="70"/>
        <v>1.4108997361982567E-2</v>
      </c>
      <c r="BV28" s="140">
        <f t="shared" si="55"/>
        <v>2.6051999918094721E-2</v>
      </c>
      <c r="BW28" s="149"/>
      <c r="BX28" s="149"/>
      <c r="BY28" s="149"/>
      <c r="BZ28" s="161"/>
      <c r="CA28" s="142">
        <f t="shared" si="71"/>
        <v>0.51959206673647484</v>
      </c>
      <c r="CB28" s="32">
        <f t="shared" si="56"/>
        <v>4.8305615243527544E-4</v>
      </c>
      <c r="CC28" s="144">
        <f t="shared" si="72"/>
        <v>2.1978538450845075E-2</v>
      </c>
      <c r="CD28" s="140">
        <f t="shared" si="57"/>
        <v>4.0582960449345437E-2</v>
      </c>
      <c r="CE28" s="149"/>
      <c r="CF28" s="149"/>
      <c r="CG28" s="161"/>
      <c r="CH28" s="143">
        <f t="shared" si="73"/>
        <v>0.5596306459226883</v>
      </c>
      <c r="CI28" s="32">
        <f t="shared" si="58"/>
        <v>3.2616507136316511E-4</v>
      </c>
      <c r="CJ28" s="144">
        <f t="shared" si="74"/>
        <v>1.8060040735368377E-2</v>
      </c>
      <c r="CK28" s="140">
        <f t="shared" si="59"/>
        <v>3.334752765822975E-2</v>
      </c>
      <c r="CL28" s="149"/>
      <c r="CM28" s="149"/>
      <c r="CN28" s="149"/>
      <c r="CO28" s="149"/>
      <c r="CP28" s="149"/>
      <c r="CQ28" s="161"/>
      <c r="CR28" s="142">
        <f t="shared" si="75"/>
        <v>0.53584685345054095</v>
      </c>
      <c r="CS28" s="32">
        <f t="shared" si="60"/>
        <v>3.2761333944280276E-5</v>
      </c>
      <c r="CT28" s="144">
        <f t="shared" si="76"/>
        <v>5.7237517367789703E-3</v>
      </c>
      <c r="CU28" s="140">
        <f t="shared" si="61"/>
        <v>1.0568800599506732E-2</v>
      </c>
      <c r="CV28" s="149"/>
      <c r="CW28" s="149"/>
      <c r="CX28" s="149"/>
      <c r="CY28" s="161"/>
      <c r="CZ28" s="148">
        <f t="shared" si="77"/>
        <v>0.46850243559840649</v>
      </c>
      <c r="DA28" s="32">
        <f t="shared" si="62"/>
        <v>5.3389574070742138E-3</v>
      </c>
      <c r="DB28" s="147">
        <f t="shared" si="78"/>
        <v>7.3068169588913434E-2</v>
      </c>
      <c r="DC28" s="140">
        <f t="shared" si="63"/>
        <v>0.1349190094311718</v>
      </c>
      <c r="DD28" s="148"/>
      <c r="DE28" s="148"/>
      <c r="DF28" s="149"/>
      <c r="DG28" s="161"/>
      <c r="DH28" s="149">
        <f t="shared" si="79"/>
        <v>0.51726671371375621</v>
      </c>
      <c r="DI28" s="32">
        <f t="shared" si="64"/>
        <v>5.9067914075876281E-4</v>
      </c>
      <c r="DJ28" s="150">
        <f t="shared" si="80"/>
        <v>2.430389147356371E-2</v>
      </c>
      <c r="DK28" s="140">
        <f t="shared" si="65"/>
        <v>4.4876681342698455E-2</v>
      </c>
      <c r="DL28" s="149"/>
      <c r="DM28" s="149"/>
      <c r="DN28" s="149"/>
      <c r="DO28" s="161"/>
      <c r="DP28" s="148">
        <f t="shared" si="81"/>
        <v>0.51360636808498128</v>
      </c>
      <c r="DQ28" s="32">
        <f t="shared" si="66"/>
        <v>7.8199855671581299E-4</v>
      </c>
      <c r="DR28" s="147">
        <f t="shared" si="82"/>
        <v>2.796423710233864E-2</v>
      </c>
      <c r="DS28" s="140">
        <f t="shared" si="67"/>
        <v>5.1635441130831489E-2</v>
      </c>
      <c r="DT28" s="148"/>
      <c r="DU28" s="148"/>
      <c r="DV28" s="148"/>
      <c r="DW28" s="161"/>
      <c r="DX28" s="148">
        <f t="shared" si="83"/>
        <v>0.49225184434521468</v>
      </c>
      <c r="DY28" s="147">
        <f t="shared" si="84"/>
        <v>4.9318760842105236E-2</v>
      </c>
      <c r="DZ28" s="140">
        <f t="shared" si="68"/>
        <v>9.1066170079608974E-2</v>
      </c>
    </row>
    <row r="29" spans="1:130" outlineLevel="1">
      <c r="A29" s="44" t="s">
        <v>13</v>
      </c>
      <c r="B29" s="45" t="s">
        <v>17</v>
      </c>
      <c r="C29" s="44">
        <v>800</v>
      </c>
      <c r="D29" s="47">
        <v>107</v>
      </c>
      <c r="E29" s="47">
        <v>2</v>
      </c>
      <c r="F29" s="47">
        <v>78220</v>
      </c>
      <c r="G29" s="47">
        <v>41480</v>
      </c>
      <c r="H29" s="47">
        <v>2897</v>
      </c>
      <c r="I29" s="50">
        <v>14690</v>
      </c>
      <c r="J29" s="135">
        <v>492</v>
      </c>
      <c r="K29" s="51">
        <f t="shared" si="33"/>
        <v>0.27888615476200712</v>
      </c>
      <c r="L29" s="52">
        <v>627.76886035313009</v>
      </c>
      <c r="M29" s="51">
        <f t="shared" si="0"/>
        <v>0.53029915622602919</v>
      </c>
      <c r="N29" s="32">
        <f t="shared" si="1"/>
        <v>0.52004160095248742</v>
      </c>
      <c r="O29" s="32">
        <f t="shared" si="34"/>
        <v>1.0521744018976466E-4</v>
      </c>
      <c r="P29" s="32">
        <f t="shared" si="2"/>
        <v>1.0257555273541774E-2</v>
      </c>
      <c r="Q29" s="54">
        <f t="shared" si="3"/>
        <v>1.9342959823925688E-2</v>
      </c>
      <c r="R29" s="2"/>
      <c r="S29" s="5"/>
      <c r="T29" s="2">
        <f t="shared" si="4"/>
        <v>0.52255915554436871</v>
      </c>
      <c r="U29" s="32">
        <f t="shared" si="35"/>
        <v>5.9907610552104616E-5</v>
      </c>
      <c r="V29" s="14">
        <f t="shared" si="5"/>
        <v>7.7400006816604749E-3</v>
      </c>
      <c r="W29" s="54">
        <f t="shared" si="6"/>
        <v>1.4595536483111916E-2</v>
      </c>
      <c r="X29" s="2"/>
      <c r="Y29" s="5"/>
      <c r="Z29" s="2">
        <f t="shared" si="7"/>
        <v>0.52258562721410662</v>
      </c>
      <c r="AA29" s="32">
        <f t="shared" si="36"/>
        <v>5.949852981777119E-5</v>
      </c>
      <c r="AB29" s="14">
        <f t="shared" si="8"/>
        <v>7.7135290119225708E-3</v>
      </c>
      <c r="AC29" s="54">
        <f t="shared" si="37"/>
        <v>1.4545618112646659E-2</v>
      </c>
      <c r="AD29" s="2"/>
      <c r="AE29" s="5"/>
      <c r="AF29" s="2">
        <f t="shared" si="9"/>
        <v>0.54865270045637693</v>
      </c>
      <c r="AG29" s="32">
        <f t="shared" si="38"/>
        <v>3.3685258581533082E-4</v>
      </c>
      <c r="AH29" s="14">
        <f t="shared" si="10"/>
        <v>1.835354423034774E-2</v>
      </c>
      <c r="AI29" s="140">
        <f t="shared" si="39"/>
        <v>3.4609793387121508E-2</v>
      </c>
      <c r="AJ29" s="2"/>
      <c r="AK29" s="5"/>
      <c r="AL29" s="2">
        <f t="shared" si="40"/>
        <v>0.52797495768936209</v>
      </c>
      <c r="AM29" s="32">
        <f t="shared" si="41"/>
        <v>5.4018988378454852E-6</v>
      </c>
      <c r="AN29" s="14">
        <f t="shared" si="42"/>
        <v>2.3241985366670992E-3</v>
      </c>
      <c r="AO29" s="140">
        <f t="shared" si="43"/>
        <v>4.3828064015935505E-3</v>
      </c>
      <c r="AP29" s="2"/>
      <c r="AQ29" s="5"/>
      <c r="AR29" s="2">
        <f t="shared" si="44"/>
        <v>0.55684025807392412</v>
      </c>
      <c r="AS29" s="32">
        <f t="shared" si="45"/>
        <v>7.0443008730033182E-4</v>
      </c>
      <c r="AT29" s="14">
        <f t="shared" si="46"/>
        <v>2.6541101847894932E-2</v>
      </c>
      <c r="AU29" s="140">
        <f t="shared" si="47"/>
        <v>5.0049300543450852E-2</v>
      </c>
      <c r="AV29" s="2"/>
      <c r="AW29" s="5"/>
      <c r="AX29" s="149">
        <f t="shared" si="11"/>
        <v>0.51752327043417823</v>
      </c>
      <c r="AY29" s="32">
        <f t="shared" si="48"/>
        <v>1.6322325776641923E-4</v>
      </c>
      <c r="AZ29" s="150">
        <f t="shared" si="12"/>
        <v>1.2775885791850961E-2</v>
      </c>
      <c r="BA29" s="140">
        <f t="shared" si="49"/>
        <v>2.4091846350978351E-2</v>
      </c>
      <c r="BB29" s="148"/>
      <c r="BC29" s="148"/>
      <c r="BD29" s="161"/>
      <c r="BE29" s="149">
        <f t="shared" si="13"/>
        <v>0.5241446523950557</v>
      </c>
      <c r="BF29" s="32">
        <f t="shared" si="50"/>
        <v>3.7877917405467366E-5</v>
      </c>
      <c r="BG29" s="150">
        <f t="shared" si="14"/>
        <v>6.1545038309734901E-3</v>
      </c>
      <c r="BH29" s="140">
        <f t="shared" si="51"/>
        <v>1.160572058000835E-2</v>
      </c>
      <c r="BI29" s="148"/>
      <c r="BJ29" s="148"/>
      <c r="BK29" s="161"/>
      <c r="BL29" s="148">
        <f t="shared" si="15"/>
        <v>0.51899718599289912</v>
      </c>
      <c r="BM29" s="32">
        <f t="shared" si="52"/>
        <v>1.2773453115055806E-4</v>
      </c>
      <c r="BN29" s="150">
        <f t="shared" si="16"/>
        <v>1.1301970233130065E-2</v>
      </c>
      <c r="BO29" s="140">
        <f t="shared" si="53"/>
        <v>2.131244242129782E-2</v>
      </c>
      <c r="BP29" s="148"/>
      <c r="BQ29" s="148"/>
      <c r="BR29" s="161"/>
      <c r="BS29" s="142">
        <f t="shared" si="69"/>
        <v>0.52605085147599673</v>
      </c>
      <c r="BT29" s="32">
        <f t="shared" si="54"/>
        <v>1.8048093249148374E-5</v>
      </c>
      <c r="BU29" s="144">
        <f t="shared" si="70"/>
        <v>4.2483047500324611E-3</v>
      </c>
      <c r="BV29" s="140">
        <f t="shared" si="55"/>
        <v>8.0111474818596699E-3</v>
      </c>
      <c r="BW29" s="149"/>
      <c r="BX29" s="149"/>
      <c r="BY29" s="149"/>
      <c r="BZ29" s="161"/>
      <c r="CA29" s="142">
        <f t="shared" si="71"/>
        <v>0.53558335251715128</v>
      </c>
      <c r="CB29" s="32">
        <f t="shared" si="56"/>
        <v>2.7922730443108449E-5</v>
      </c>
      <c r="CC29" s="144">
        <f t="shared" si="72"/>
        <v>5.2841962911220897E-3</v>
      </c>
      <c r="CD29" s="140">
        <f t="shared" si="57"/>
        <v>9.9645572297871222E-3</v>
      </c>
      <c r="CE29" s="149"/>
      <c r="CF29" s="149"/>
      <c r="CG29" s="161"/>
      <c r="CH29" s="143">
        <f t="shared" si="73"/>
        <v>0.38954664120034177</v>
      </c>
      <c r="CI29" s="32">
        <f t="shared" si="58"/>
        <v>1.9811270486056364E-2</v>
      </c>
      <c r="CJ29" s="144">
        <f t="shared" si="74"/>
        <v>0.14075251502568742</v>
      </c>
      <c r="CK29" s="140">
        <f t="shared" si="59"/>
        <v>0.26542096734111065</v>
      </c>
      <c r="CL29" s="149"/>
      <c r="CM29" s="149"/>
      <c r="CN29" s="149"/>
      <c r="CO29" s="149"/>
      <c r="CP29" s="149"/>
      <c r="CQ29" s="161"/>
      <c r="CR29" s="142">
        <f t="shared" si="75"/>
        <v>0.53584685345054095</v>
      </c>
      <c r="CS29" s="32">
        <f t="shared" si="60"/>
        <v>3.0776944494855493E-5</v>
      </c>
      <c r="CT29" s="144">
        <f t="shared" si="76"/>
        <v>5.5476972245117606E-3</v>
      </c>
      <c r="CU29" s="140">
        <f t="shared" si="61"/>
        <v>1.0461448334168512E-2</v>
      </c>
      <c r="CV29" s="149"/>
      <c r="CW29" s="149"/>
      <c r="CX29" s="149"/>
      <c r="CY29" s="161"/>
      <c r="CZ29" s="148">
        <f t="shared" si="77"/>
        <v>0.55746661338003389</v>
      </c>
      <c r="DA29" s="32">
        <f t="shared" si="62"/>
        <v>7.3807072821468133E-4</v>
      </c>
      <c r="DB29" s="147">
        <f t="shared" si="78"/>
        <v>2.7167457154004704E-2</v>
      </c>
      <c r="DC29" s="140">
        <f t="shared" si="63"/>
        <v>5.1230436320787075E-2</v>
      </c>
      <c r="DD29" s="148"/>
      <c r="DE29" s="148"/>
      <c r="DF29" s="149"/>
      <c r="DG29" s="161"/>
      <c r="DH29" s="149">
        <f t="shared" si="79"/>
        <v>0.51932514833185972</v>
      </c>
      <c r="DI29" s="32">
        <f t="shared" si="64"/>
        <v>1.2042884926129381E-4</v>
      </c>
      <c r="DJ29" s="150">
        <f t="shared" si="80"/>
        <v>1.0974007894169469E-2</v>
      </c>
      <c r="DK29" s="140">
        <f t="shared" si="65"/>
        <v>2.069399463553365E-2</v>
      </c>
      <c r="DL29" s="149"/>
      <c r="DM29" s="149"/>
      <c r="DN29" s="149"/>
      <c r="DO29" s="161"/>
      <c r="DP29" s="148">
        <f t="shared" si="81"/>
        <v>0.51854929737110023</v>
      </c>
      <c r="DQ29" s="32">
        <f t="shared" si="66"/>
        <v>1.3805918311075255E-4</v>
      </c>
      <c r="DR29" s="147">
        <f t="shared" si="82"/>
        <v>1.1749858854928963E-2</v>
      </c>
      <c r="DS29" s="140">
        <f t="shared" si="67"/>
        <v>2.2157038563947528E-2</v>
      </c>
      <c r="DT29" s="148"/>
      <c r="DU29" s="148"/>
      <c r="DV29" s="148"/>
      <c r="DW29" s="161"/>
      <c r="DX29" s="148">
        <f t="shared" si="83"/>
        <v>0.50467679901822615</v>
      </c>
      <c r="DY29" s="147">
        <f t="shared" si="84"/>
        <v>2.5622357207803037E-2</v>
      </c>
      <c r="DZ29" s="140">
        <f t="shared" si="68"/>
        <v>4.8316797994077954E-2</v>
      </c>
    </row>
    <row r="30" spans="1:130" outlineLevel="1">
      <c r="A30" s="44" t="s">
        <v>13</v>
      </c>
      <c r="B30" s="45" t="s">
        <v>20</v>
      </c>
      <c r="C30" s="44">
        <v>100</v>
      </c>
      <c r="D30" s="47">
        <v>208.8</v>
      </c>
      <c r="E30" s="47">
        <v>4</v>
      </c>
      <c r="F30" s="47">
        <v>340195</v>
      </c>
      <c r="G30" s="47">
        <v>169190</v>
      </c>
      <c r="H30" s="47">
        <v>5000</v>
      </c>
      <c r="I30" s="50">
        <v>69625</v>
      </c>
      <c r="J30" s="135">
        <v>507</v>
      </c>
      <c r="K30" s="51">
        <f t="shared" si="33"/>
        <v>0.25026121688707675</v>
      </c>
      <c r="L30" s="52">
        <v>665.74363992172209</v>
      </c>
      <c r="M30" s="51">
        <f t="shared" si="0"/>
        <v>0.49733241229294961</v>
      </c>
      <c r="N30" s="32">
        <f t="shared" si="1"/>
        <v>0.49027166556255986</v>
      </c>
      <c r="O30" s="32">
        <f t="shared" si="34"/>
        <v>4.9854144390709622E-5</v>
      </c>
      <c r="P30" s="32">
        <f t="shared" si="2"/>
        <v>7.0607467303897553E-3</v>
      </c>
      <c r="Q30" s="54">
        <f t="shared" si="3"/>
        <v>1.419723821706332E-2</v>
      </c>
      <c r="R30" s="2"/>
      <c r="S30" s="5"/>
      <c r="T30" s="2">
        <f t="shared" si="4"/>
        <v>0.49427079689015668</v>
      </c>
      <c r="U30" s="32">
        <f t="shared" si="35"/>
        <v>9.3734888746189009E-6</v>
      </c>
      <c r="V30" s="14">
        <f t="shared" si="5"/>
        <v>3.0616154027929277E-3</v>
      </c>
      <c r="W30" s="54">
        <f t="shared" si="6"/>
        <v>6.1560745431357648E-3</v>
      </c>
      <c r="X30" s="2"/>
      <c r="Y30" s="5"/>
      <c r="Z30" s="2">
        <f t="shared" si="7"/>
        <v>0.5094413724835859</v>
      </c>
      <c r="AA30" s="32">
        <f t="shared" si="36"/>
        <v>1.4662691689841436E-4</v>
      </c>
      <c r="AB30" s="14">
        <f t="shared" si="8"/>
        <v>1.2108960190636286E-2</v>
      </c>
      <c r="AC30" s="54">
        <f t="shared" si="37"/>
        <v>2.4347820273382066E-2</v>
      </c>
      <c r="AD30" s="2"/>
      <c r="AE30" s="5"/>
      <c r="AF30" s="2">
        <f t="shared" si="9"/>
        <v>0.51380049703080277</v>
      </c>
      <c r="AG30" s="32">
        <f t="shared" si="38"/>
        <v>2.7119781493311224E-4</v>
      </c>
      <c r="AH30" s="14">
        <f t="shared" si="10"/>
        <v>1.6468084737853161E-2</v>
      </c>
      <c r="AI30" s="140">
        <f t="shared" si="39"/>
        <v>3.3112832244186749E-2</v>
      </c>
      <c r="AJ30" s="2"/>
      <c r="AK30" s="5"/>
      <c r="AL30" s="2">
        <f t="shared" si="40"/>
        <v>0.51288915827858905</v>
      </c>
      <c r="AM30" s="32">
        <f t="shared" si="41"/>
        <v>2.4201234566170889E-4</v>
      </c>
      <c r="AN30" s="14">
        <f t="shared" si="42"/>
        <v>1.5556745985639442E-2</v>
      </c>
      <c r="AO30" s="140">
        <f t="shared" si="43"/>
        <v>3.1280378276402919E-2</v>
      </c>
      <c r="AP30" s="2"/>
      <c r="AQ30" s="5"/>
      <c r="AR30" s="2">
        <f t="shared" si="44"/>
        <v>0.46995391997207742</v>
      </c>
      <c r="AS30" s="32">
        <f t="shared" si="45"/>
        <v>7.4958184176405769E-4</v>
      </c>
      <c r="AT30" s="14">
        <f t="shared" si="46"/>
        <v>2.7378492320872194E-2</v>
      </c>
      <c r="AU30" s="140">
        <f t="shared" si="47"/>
        <v>5.5050689728111099E-2</v>
      </c>
      <c r="AV30" s="2"/>
      <c r="AW30" s="5"/>
      <c r="AX30" s="149">
        <f t="shared" si="11"/>
        <v>0.48997822132829488</v>
      </c>
      <c r="AY30" s="32">
        <f t="shared" si="48"/>
        <v>5.4084124744609234E-5</v>
      </c>
      <c r="AZ30" s="150">
        <f t="shared" si="12"/>
        <v>7.3541909646547277E-3</v>
      </c>
      <c r="BA30" s="140">
        <f t="shared" si="49"/>
        <v>1.4787274633374994E-2</v>
      </c>
      <c r="BB30" s="148"/>
      <c r="BC30" s="148"/>
      <c r="BD30" s="161"/>
      <c r="BE30" s="149">
        <f t="shared" si="13"/>
        <v>0.50060078754859094</v>
      </c>
      <c r="BF30" s="32">
        <f t="shared" si="50"/>
        <v>1.068227681168854E-5</v>
      </c>
      <c r="BG30" s="150">
        <f t="shared" si="14"/>
        <v>3.2683752556413315E-3</v>
      </c>
      <c r="BH30" s="140">
        <f t="shared" si="51"/>
        <v>6.5718122825988703E-3</v>
      </c>
      <c r="BI30" s="148"/>
      <c r="BJ30" s="148"/>
      <c r="BK30" s="161"/>
      <c r="BL30" s="148">
        <f t="shared" si="15"/>
        <v>0.48952838006471511</v>
      </c>
      <c r="BM30" s="32">
        <f t="shared" si="52"/>
        <v>6.0902919019322781E-5</v>
      </c>
      <c r="BN30" s="150">
        <f t="shared" si="16"/>
        <v>7.8040322282345032E-3</v>
      </c>
      <c r="BO30" s="140">
        <f t="shared" si="53"/>
        <v>1.5691782870643874E-2</v>
      </c>
      <c r="BP30" s="148"/>
      <c r="BQ30" s="148"/>
      <c r="BR30" s="161"/>
      <c r="BS30" s="142">
        <f t="shared" si="69"/>
        <v>0.49568059753320742</v>
      </c>
      <c r="BT30" s="32">
        <f t="shared" si="54"/>
        <v>2.7284920005021398E-6</v>
      </c>
      <c r="BU30" s="144">
        <f t="shared" si="70"/>
        <v>1.6518147597421873E-3</v>
      </c>
      <c r="BV30" s="140">
        <f t="shared" si="55"/>
        <v>3.3213495016874133E-3</v>
      </c>
      <c r="BW30" s="149"/>
      <c r="BX30" s="149"/>
      <c r="BY30" s="149"/>
      <c r="BZ30" s="161"/>
      <c r="CA30" s="142">
        <f t="shared" si="71"/>
        <v>0.50049931451928842</v>
      </c>
      <c r="CB30" s="32">
        <f t="shared" si="56"/>
        <v>1.0029269711189699E-5</v>
      </c>
      <c r="CC30" s="144">
        <f t="shared" si="72"/>
        <v>3.166902226338808E-3</v>
      </c>
      <c r="CD30" s="140">
        <f t="shared" si="57"/>
        <v>6.3677776635104374E-3</v>
      </c>
      <c r="CE30" s="149"/>
      <c r="CF30" s="149"/>
      <c r="CG30" s="161"/>
      <c r="CH30" s="143">
        <f t="shared" si="73"/>
        <v>0.4638576682368728</v>
      </c>
      <c r="CI30" s="32">
        <f t="shared" si="58"/>
        <v>1.1205584896198497E-3</v>
      </c>
      <c r="CJ30" s="144">
        <f t="shared" si="74"/>
        <v>3.3474744056076811E-2</v>
      </c>
      <c r="CK30" s="140">
        <f t="shared" si="59"/>
        <v>6.7308591253366343E-2</v>
      </c>
      <c r="CL30" s="149"/>
      <c r="CM30" s="149"/>
      <c r="CN30" s="149"/>
      <c r="CO30" s="149"/>
      <c r="CP30" s="149"/>
      <c r="CQ30" s="161"/>
      <c r="CR30" s="142">
        <f t="shared" si="75"/>
        <v>0.53584685345054095</v>
      </c>
      <c r="CS30" s="32">
        <f t="shared" si="60"/>
        <v>1.4833621776815656E-3</v>
      </c>
      <c r="CT30" s="144">
        <f t="shared" si="76"/>
        <v>3.8514441157591339E-2</v>
      </c>
      <c r="CU30" s="140">
        <f t="shared" si="61"/>
        <v>7.7442049232264235E-2</v>
      </c>
      <c r="CV30" s="149"/>
      <c r="CW30" s="149"/>
      <c r="CX30" s="149"/>
      <c r="CY30" s="161"/>
      <c r="CZ30" s="148">
        <f t="shared" si="77"/>
        <v>0.47407009915185394</v>
      </c>
      <c r="DA30" s="32">
        <f t="shared" si="62"/>
        <v>5.411352126743923E-4</v>
      </c>
      <c r="DB30" s="147">
        <f t="shared" si="78"/>
        <v>2.326231314109567E-2</v>
      </c>
      <c r="DC30" s="140">
        <f t="shared" si="63"/>
        <v>4.6774174709114262E-2</v>
      </c>
      <c r="DD30" s="148"/>
      <c r="DE30" s="148"/>
      <c r="DF30" s="149"/>
      <c r="DG30" s="161"/>
      <c r="DH30" s="149">
        <f t="shared" si="79"/>
        <v>0.50368333956036604</v>
      </c>
      <c r="DI30" s="32">
        <f t="shared" si="64"/>
        <v>4.0334277156013502E-5</v>
      </c>
      <c r="DJ30" s="150">
        <f t="shared" si="80"/>
        <v>6.3509272674164285E-3</v>
      </c>
      <c r="DK30" s="140">
        <f t="shared" si="65"/>
        <v>1.2769984642938307E-2</v>
      </c>
      <c r="DL30" s="149"/>
      <c r="DM30" s="149"/>
      <c r="DN30" s="149"/>
      <c r="DO30" s="161"/>
      <c r="DP30" s="148">
        <f t="shared" si="81"/>
        <v>0.50103307696021482</v>
      </c>
      <c r="DQ30" s="32">
        <f t="shared" si="66"/>
        <v>1.369491897954511E-5</v>
      </c>
      <c r="DR30" s="147">
        <f t="shared" si="82"/>
        <v>3.7006646672652077E-3</v>
      </c>
      <c r="DS30" s="140">
        <f t="shared" si="67"/>
        <v>7.441028526983199E-3</v>
      </c>
      <c r="DT30" s="148"/>
      <c r="DU30" s="148"/>
      <c r="DV30" s="148"/>
      <c r="DW30" s="161"/>
      <c r="DX30" s="148">
        <f t="shared" si="83"/>
        <v>0.2739537418491394</v>
      </c>
      <c r="DY30" s="147">
        <f t="shared" si="84"/>
        <v>0.22337867044381021</v>
      </c>
      <c r="DZ30" s="140">
        <f t="shared" si="68"/>
        <v>0.44915365442184535</v>
      </c>
    </row>
    <row r="31" spans="1:130" outlineLevel="1">
      <c r="A31" s="44" t="s">
        <v>13</v>
      </c>
      <c r="B31" s="45" t="s">
        <v>20</v>
      </c>
      <c r="C31" s="44">
        <v>200</v>
      </c>
      <c r="D31" s="47">
        <v>236</v>
      </c>
      <c r="E31" s="47">
        <v>4</v>
      </c>
      <c r="F31" s="47">
        <v>377840</v>
      </c>
      <c r="G31" s="47">
        <v>175995</v>
      </c>
      <c r="H31" s="47">
        <v>6500</v>
      </c>
      <c r="I31" s="50">
        <v>62820</v>
      </c>
      <c r="J31" s="135">
        <v>507</v>
      </c>
      <c r="K31" s="51">
        <f t="shared" si="33"/>
        <v>0.25468012500045861</v>
      </c>
      <c r="L31" s="52">
        <v>739.41291585127203</v>
      </c>
      <c r="M31" s="51">
        <f t="shared" si="0"/>
        <v>0.46579239889900487</v>
      </c>
      <c r="N31" s="32">
        <f t="shared" si="1"/>
        <v>0.494867330000477</v>
      </c>
      <c r="O31" s="32">
        <f t="shared" si="34"/>
        <v>8.4535161855535162E-4</v>
      </c>
      <c r="P31" s="32">
        <f t="shared" si="2"/>
        <v>2.9074931101472135E-2</v>
      </c>
      <c r="Q31" s="54">
        <f t="shared" si="3"/>
        <v>6.2420364029547606E-2</v>
      </c>
      <c r="R31" s="2"/>
      <c r="S31" s="5"/>
      <c r="T31" s="2">
        <f t="shared" si="4"/>
        <v>0.49863774637027525</v>
      </c>
      <c r="U31" s="32">
        <f t="shared" si="35"/>
        <v>1.0788168505084877E-3</v>
      </c>
      <c r="V31" s="14">
        <f t="shared" si="5"/>
        <v>3.2845347471270381E-2</v>
      </c>
      <c r="W31" s="54">
        <f t="shared" si="6"/>
        <v>7.0514992406288821E-2</v>
      </c>
      <c r="X31" s="2"/>
      <c r="Y31" s="5"/>
      <c r="Z31" s="2">
        <f t="shared" si="7"/>
        <v>0.48394214010800407</v>
      </c>
      <c r="AA31" s="32">
        <f t="shared" si="36"/>
        <v>3.2941310595364389E-4</v>
      </c>
      <c r="AB31" s="14">
        <f t="shared" si="8"/>
        <v>1.8149741208999204E-2</v>
      </c>
      <c r="AC31" s="54">
        <f t="shared" si="37"/>
        <v>3.8965301391563734E-2</v>
      </c>
      <c r="AD31" s="2"/>
      <c r="AE31" s="5"/>
      <c r="AF31" s="2">
        <f t="shared" si="9"/>
        <v>0.48894157875293232</v>
      </c>
      <c r="AG31" s="32">
        <f t="shared" si="38"/>
        <v>5.3588452790948049E-4</v>
      </c>
      <c r="AH31" s="14">
        <f t="shared" si="10"/>
        <v>2.3149179853927448E-2</v>
      </c>
      <c r="AI31" s="140">
        <f t="shared" si="39"/>
        <v>4.9698492093570537E-2</v>
      </c>
      <c r="AJ31" s="2"/>
      <c r="AK31" s="5"/>
      <c r="AL31" s="2">
        <f t="shared" si="40"/>
        <v>0.51288915827858905</v>
      </c>
      <c r="AM31" s="32">
        <f t="shared" si="41"/>
        <v>2.218104744058451E-3</v>
      </c>
      <c r="AN31" s="14">
        <f t="shared" si="42"/>
        <v>4.7096759379584185E-2</v>
      </c>
      <c r="AO31" s="140">
        <f t="shared" si="43"/>
        <v>0.10111105181387021</v>
      </c>
      <c r="AP31" s="2"/>
      <c r="AQ31" s="5"/>
      <c r="AR31" s="2">
        <f t="shared" si="44"/>
        <v>0.48071684944842341</v>
      </c>
      <c r="AS31" s="32">
        <f t="shared" si="45"/>
        <v>2.2273922420203948E-4</v>
      </c>
      <c r="AT31" s="14">
        <f t="shared" si="46"/>
        <v>1.4924450549418544E-2</v>
      </c>
      <c r="AU31" s="140">
        <f t="shared" si="47"/>
        <v>3.2040992048594008E-2</v>
      </c>
      <c r="AV31" s="2"/>
      <c r="AW31" s="5"/>
      <c r="AX31" s="149">
        <f t="shared" si="11"/>
        <v>0.47971024630872683</v>
      </c>
      <c r="AY31" s="32">
        <f t="shared" si="48"/>
        <v>1.9370647652030431E-4</v>
      </c>
      <c r="AZ31" s="150">
        <f t="shared" si="12"/>
        <v>1.3917847409721962E-2</v>
      </c>
      <c r="BA31" s="140">
        <f t="shared" si="49"/>
        <v>2.9879936732801194E-2</v>
      </c>
      <c r="BB31" s="148"/>
      <c r="BC31" s="148"/>
      <c r="BD31" s="161"/>
      <c r="BE31" s="149">
        <f t="shared" si="13"/>
        <v>0.50278471779224199</v>
      </c>
      <c r="BF31" s="32">
        <f t="shared" si="50"/>
        <v>1.368431657098948E-3</v>
      </c>
      <c r="BG31" s="150">
        <f t="shared" si="14"/>
        <v>3.6992318893237119E-2</v>
      </c>
      <c r="BH31" s="140">
        <f t="shared" si="51"/>
        <v>7.9418038981906941E-2</v>
      </c>
      <c r="BI31" s="148"/>
      <c r="BJ31" s="148"/>
      <c r="BK31" s="161"/>
      <c r="BL31" s="148">
        <f t="shared" si="15"/>
        <v>0.4737851042186817</v>
      </c>
      <c r="BM31" s="32">
        <f t="shared" si="52"/>
        <v>6.388333832719029E-5</v>
      </c>
      <c r="BN31" s="150">
        <f t="shared" si="16"/>
        <v>7.9927053196768294E-3</v>
      </c>
      <c r="BO31" s="140">
        <f t="shared" si="53"/>
        <v>1.7159372584372813E-2</v>
      </c>
      <c r="BP31" s="148"/>
      <c r="BQ31" s="148"/>
      <c r="BR31" s="161"/>
      <c r="BS31" s="142">
        <f t="shared" si="69"/>
        <v>0.4829082869091863</v>
      </c>
      <c r="BT31" s="32">
        <f t="shared" si="54"/>
        <v>2.9295362237707261E-4</v>
      </c>
      <c r="BU31" s="144">
        <f t="shared" si="70"/>
        <v>1.7115888010181435E-2</v>
      </c>
      <c r="BV31" s="140">
        <f t="shared" si="55"/>
        <v>3.6745743491388698E-2</v>
      </c>
      <c r="BW31" s="149"/>
      <c r="BX31" s="149"/>
      <c r="BY31" s="149"/>
      <c r="BZ31" s="161"/>
      <c r="CA31" s="142">
        <f t="shared" si="71"/>
        <v>0.49499831924806847</v>
      </c>
      <c r="CB31" s="32">
        <f t="shared" si="56"/>
        <v>8.5298578343584778E-4</v>
      </c>
      <c r="CC31" s="144">
        <f t="shared" si="72"/>
        <v>2.9205920349063608E-2</v>
      </c>
      <c r="CD31" s="140">
        <f t="shared" si="57"/>
        <v>6.2701582117049875E-2</v>
      </c>
      <c r="CE31" s="149"/>
      <c r="CF31" s="149"/>
      <c r="CG31" s="161"/>
      <c r="CH31" s="143">
        <f t="shared" si="73"/>
        <v>0.4112088466537156</v>
      </c>
      <c r="CI31" s="32">
        <f t="shared" si="58"/>
        <v>2.9793641757142231E-3</v>
      </c>
      <c r="CJ31" s="144">
        <f t="shared" si="74"/>
        <v>5.4583552245289269E-2</v>
      </c>
      <c r="CK31" s="140">
        <f t="shared" si="59"/>
        <v>0.11718429148759964</v>
      </c>
      <c r="CL31" s="149"/>
      <c r="CM31" s="149"/>
      <c r="CN31" s="149"/>
      <c r="CO31" s="149"/>
      <c r="CP31" s="149"/>
      <c r="CQ31" s="161"/>
      <c r="CR31" s="142">
        <f t="shared" si="75"/>
        <v>0.53584685345054095</v>
      </c>
      <c r="CS31" s="32">
        <f t="shared" si="60"/>
        <v>4.9076266025132346E-3</v>
      </c>
      <c r="CT31" s="144">
        <f t="shared" si="76"/>
        <v>7.0054454551536083E-2</v>
      </c>
      <c r="CU31" s="140">
        <f t="shared" si="61"/>
        <v>0.15039844943181563</v>
      </c>
      <c r="CV31" s="149"/>
      <c r="CW31" s="149"/>
      <c r="CX31" s="149"/>
      <c r="CY31" s="161"/>
      <c r="CZ31" s="148">
        <f t="shared" si="77"/>
        <v>0.49510403420367533</v>
      </c>
      <c r="DA31" s="32">
        <f t="shared" si="62"/>
        <v>8.5917196423400367E-4</v>
      </c>
      <c r="DB31" s="147">
        <f t="shared" si="78"/>
        <v>2.9311635304670458E-2</v>
      </c>
      <c r="DC31" s="140">
        <f t="shared" si="63"/>
        <v>6.2928539353485524E-2</v>
      </c>
      <c r="DD31" s="148"/>
      <c r="DE31" s="148"/>
      <c r="DF31" s="149"/>
      <c r="DG31" s="161"/>
      <c r="DH31" s="149">
        <f t="shared" si="79"/>
        <v>0.48543549473196668</v>
      </c>
      <c r="DI31" s="32">
        <f t="shared" si="64"/>
        <v>3.8585121390292162E-4</v>
      </c>
      <c r="DJ31" s="150">
        <f t="shared" si="80"/>
        <v>1.964309583296181E-2</v>
      </c>
      <c r="DK31" s="140">
        <f t="shared" si="65"/>
        <v>4.2171353331209922E-2</v>
      </c>
      <c r="DL31" s="149"/>
      <c r="DM31" s="149"/>
      <c r="DN31" s="149"/>
      <c r="DO31" s="161"/>
      <c r="DP31" s="148">
        <f t="shared" si="81"/>
        <v>0.48351971274225058</v>
      </c>
      <c r="DQ31" s="32">
        <f t="shared" si="66"/>
        <v>3.1425765609693126E-4</v>
      </c>
      <c r="DR31" s="147">
        <f t="shared" si="82"/>
        <v>1.7727313843245718E-2</v>
      </c>
      <c r="DS31" s="140">
        <f t="shared" si="67"/>
        <v>3.8058400878047453E-2</v>
      </c>
      <c r="DT31" s="148"/>
      <c r="DU31" s="148"/>
      <c r="DV31" s="148"/>
      <c r="DW31" s="161"/>
      <c r="DX31" s="148">
        <f t="shared" si="83"/>
        <v>0.2827953713203295</v>
      </c>
      <c r="DY31" s="147">
        <f t="shared" si="84"/>
        <v>0.18299702757867536</v>
      </c>
      <c r="DZ31" s="140">
        <f t="shared" si="68"/>
        <v>0.39287250717535555</v>
      </c>
    </row>
    <row r="32" spans="1:130" outlineLevel="1">
      <c r="A32" s="44" t="s">
        <v>13</v>
      </c>
      <c r="B32" s="45" t="s">
        <v>20</v>
      </c>
      <c r="C32" s="44">
        <v>400</v>
      </c>
      <c r="D32" s="47">
        <v>252.4</v>
      </c>
      <c r="E32" s="47">
        <v>4</v>
      </c>
      <c r="F32" s="47">
        <v>396830</v>
      </c>
      <c r="G32" s="47">
        <v>181484</v>
      </c>
      <c r="H32" s="47">
        <v>7100</v>
      </c>
      <c r="I32" s="50">
        <v>61186</v>
      </c>
      <c r="J32" s="135">
        <v>507</v>
      </c>
      <c r="K32" s="51">
        <f t="shared" si="33"/>
        <v>0.2593437806029707</v>
      </c>
      <c r="L32" s="52">
        <v>755.86666666666667</v>
      </c>
      <c r="M32" s="51">
        <f t="shared" si="0"/>
        <v>0.4573343749212509</v>
      </c>
      <c r="N32" s="32">
        <f t="shared" si="1"/>
        <v>0.49971753182708956</v>
      </c>
      <c r="O32" s="32">
        <f t="shared" si="34"/>
        <v>1.7963319893049392E-3</v>
      </c>
      <c r="P32" s="32">
        <f t="shared" si="2"/>
        <v>4.2383156905838659E-2</v>
      </c>
      <c r="Q32" s="54">
        <f t="shared" si="3"/>
        <v>9.2674330271230274E-2</v>
      </c>
      <c r="R32" s="2"/>
      <c r="S32" s="5"/>
      <c r="T32" s="2">
        <f t="shared" si="4"/>
        <v>0.50324656553697567</v>
      </c>
      <c r="U32" s="32">
        <f t="shared" si="35"/>
        <v>2.1079292471346454E-3</v>
      </c>
      <c r="V32" s="14">
        <f t="shared" si="5"/>
        <v>4.5912190615724768E-2</v>
      </c>
      <c r="W32" s="54">
        <f t="shared" si="6"/>
        <v>0.10039085870951743</v>
      </c>
      <c r="X32" s="2"/>
      <c r="Y32" s="5"/>
      <c r="Z32" s="2">
        <f t="shared" si="7"/>
        <v>0.47824698415326267</v>
      </c>
      <c r="AA32" s="32">
        <f t="shared" si="36"/>
        <v>4.3733722489082389E-4</v>
      </c>
      <c r="AB32" s="14">
        <f t="shared" si="8"/>
        <v>2.091260923201177E-2</v>
      </c>
      <c r="AC32" s="54">
        <f t="shared" si="37"/>
        <v>4.5727175517066135E-2</v>
      </c>
      <c r="AD32" s="2"/>
      <c r="AE32" s="5"/>
      <c r="AF32" s="2">
        <f t="shared" si="9"/>
        <v>0.47899801144178422</v>
      </c>
      <c r="AG32" s="32">
        <f t="shared" si="38"/>
        <v>4.693131472937852E-4</v>
      </c>
      <c r="AH32" s="14">
        <f t="shared" si="10"/>
        <v>2.1663636520533325E-2</v>
      </c>
      <c r="AI32" s="140">
        <f t="shared" si="39"/>
        <v>4.7369359725613493E-2</v>
      </c>
      <c r="AJ32" s="2"/>
      <c r="AK32" s="5"/>
      <c r="AL32" s="2">
        <f t="shared" si="40"/>
        <v>0.51288915827858905</v>
      </c>
      <c r="AM32" s="32">
        <f t="shared" si="41"/>
        <v>3.0863339538807766E-3</v>
      </c>
      <c r="AN32" s="14">
        <f t="shared" si="42"/>
        <v>5.5554783357338156E-2</v>
      </c>
      <c r="AO32" s="140">
        <f t="shared" si="43"/>
        <v>0.12147519715067169</v>
      </c>
      <c r="AP32" s="2"/>
      <c r="AQ32" s="5"/>
      <c r="AR32" s="2">
        <f t="shared" si="44"/>
        <v>0.48330121781937851</v>
      </c>
      <c r="AS32" s="32">
        <f t="shared" si="45"/>
        <v>6.7427693009604068E-4</v>
      </c>
      <c r="AT32" s="14">
        <f t="shared" si="46"/>
        <v>2.5966842898127618E-2</v>
      </c>
      <c r="AU32" s="140">
        <f t="shared" si="47"/>
        <v>5.6778681686892415E-2</v>
      </c>
      <c r="AV32" s="2"/>
      <c r="AW32" s="5"/>
      <c r="AX32" s="149">
        <f t="shared" si="11"/>
        <v>0.4800991115644837</v>
      </c>
      <c r="AY32" s="32">
        <f t="shared" si="48"/>
        <v>5.1823323443574653E-4</v>
      </c>
      <c r="AZ32" s="150">
        <f t="shared" si="12"/>
        <v>2.2764736643232808E-2</v>
      </c>
      <c r="BA32" s="140">
        <f t="shared" si="49"/>
        <v>4.9777007571654118E-2</v>
      </c>
      <c r="BB32" s="148"/>
      <c r="BC32" s="148"/>
      <c r="BD32" s="161"/>
      <c r="BE32" s="149">
        <f t="shared" si="13"/>
        <v>0.50621934138352387</v>
      </c>
      <c r="BF32" s="32">
        <f t="shared" si="50"/>
        <v>2.389739946017553E-3</v>
      </c>
      <c r="BG32" s="150">
        <f t="shared" si="14"/>
        <v>4.8884966462272972E-2</v>
      </c>
      <c r="BH32" s="140">
        <f t="shared" si="51"/>
        <v>0.10689108263661691</v>
      </c>
      <c r="BI32" s="148"/>
      <c r="BJ32" s="148"/>
      <c r="BK32" s="161"/>
      <c r="BL32" s="148">
        <f t="shared" si="15"/>
        <v>0.47280947379197558</v>
      </c>
      <c r="BM32" s="32">
        <f t="shared" si="52"/>
        <v>2.3947868505870426E-4</v>
      </c>
      <c r="BN32" s="150">
        <f t="shared" si="16"/>
        <v>1.5475098870724679E-2</v>
      </c>
      <c r="BO32" s="140">
        <f t="shared" si="53"/>
        <v>3.383760268050999E-2</v>
      </c>
      <c r="BP32" s="148"/>
      <c r="BQ32" s="148"/>
      <c r="BR32" s="161"/>
      <c r="BS32" s="142">
        <f t="shared" si="69"/>
        <v>0.48129355892295883</v>
      </c>
      <c r="BT32" s="32">
        <f t="shared" si="54"/>
        <v>5.740424980276974E-4</v>
      </c>
      <c r="BU32" s="144">
        <f t="shared" si="70"/>
        <v>2.3959184001707934E-2</v>
      </c>
      <c r="BV32" s="140">
        <f t="shared" si="55"/>
        <v>5.2388766984405012E-2</v>
      </c>
      <c r="BW32" s="149"/>
      <c r="BX32" s="149"/>
      <c r="BY32" s="149"/>
      <c r="BZ32" s="161"/>
      <c r="CA32" s="142">
        <f t="shared" si="71"/>
        <v>0.49434887769068181</v>
      </c>
      <c r="CB32" s="32">
        <f t="shared" si="56"/>
        <v>1.3700734152682088E-3</v>
      </c>
      <c r="CC32" s="144">
        <f t="shared" si="72"/>
        <v>3.7014502769430913E-2</v>
      </c>
      <c r="CD32" s="140">
        <f t="shared" si="57"/>
        <v>8.093531735025275E-2</v>
      </c>
      <c r="CE32" s="149"/>
      <c r="CF32" s="149"/>
      <c r="CG32" s="161"/>
      <c r="CH32" s="143">
        <f t="shared" si="73"/>
        <v>0.42715992489340104</v>
      </c>
      <c r="CI32" s="32">
        <f t="shared" si="58"/>
        <v>9.10497434483208E-4</v>
      </c>
      <c r="CJ32" s="144">
        <f t="shared" si="74"/>
        <v>3.0174450027849853E-2</v>
      </c>
      <c r="CK32" s="140">
        <f t="shared" si="59"/>
        <v>6.5978967867975455E-2</v>
      </c>
      <c r="CL32" s="149"/>
      <c r="CM32" s="149"/>
      <c r="CN32" s="149"/>
      <c r="CO32" s="149"/>
      <c r="CP32" s="149"/>
      <c r="CQ32" s="161"/>
      <c r="CR32" s="142">
        <f t="shared" si="75"/>
        <v>0.53584685345054095</v>
      </c>
      <c r="CS32" s="32">
        <f t="shared" si="60"/>
        <v>6.1642092848122314E-3</v>
      </c>
      <c r="CT32" s="144">
        <f t="shared" si="76"/>
        <v>7.8512478529290053E-2</v>
      </c>
      <c r="CU32" s="140">
        <f t="shared" si="61"/>
        <v>0.17167412474255678</v>
      </c>
      <c r="CV32" s="149"/>
      <c r="CW32" s="149"/>
      <c r="CX32" s="149"/>
      <c r="CY32" s="161"/>
      <c r="CZ32" s="148">
        <f t="shared" si="77"/>
        <v>0.49841217705371232</v>
      </c>
      <c r="DA32" s="32">
        <f t="shared" si="62"/>
        <v>1.6873858280336525E-3</v>
      </c>
      <c r="DB32" s="147">
        <f t="shared" si="78"/>
        <v>4.1077802132461427E-2</v>
      </c>
      <c r="DC32" s="140">
        <f t="shared" si="63"/>
        <v>8.9820062486085109E-2</v>
      </c>
      <c r="DD32" s="148"/>
      <c r="DE32" s="148"/>
      <c r="DF32" s="149"/>
      <c r="DG32" s="161"/>
      <c r="DH32" s="149">
        <f t="shared" si="79"/>
        <v>0.48232286404198799</v>
      </c>
      <c r="DI32" s="32">
        <f t="shared" si="64"/>
        <v>6.2442458853719592E-4</v>
      </c>
      <c r="DJ32" s="150">
        <f t="shared" si="80"/>
        <v>2.498848912073709E-2</v>
      </c>
      <c r="DK32" s="140">
        <f t="shared" si="65"/>
        <v>5.4639429028355668E-2</v>
      </c>
      <c r="DL32" s="149"/>
      <c r="DM32" s="149"/>
      <c r="DN32" s="149"/>
      <c r="DO32" s="161"/>
      <c r="DP32" s="148">
        <f t="shared" si="81"/>
        <v>0.48042899416496426</v>
      </c>
      <c r="DQ32" s="32">
        <f t="shared" si="66"/>
        <v>5.3336143801209566E-4</v>
      </c>
      <c r="DR32" s="147">
        <f t="shared" si="82"/>
        <v>2.3094619243713366E-2</v>
      </c>
      <c r="DS32" s="140">
        <f t="shared" si="67"/>
        <v>5.0498323568373936E-2</v>
      </c>
      <c r="DT32" s="148"/>
      <c r="DU32" s="148"/>
      <c r="DV32" s="148"/>
      <c r="DW32" s="161"/>
      <c r="DX32" s="148">
        <f t="shared" si="83"/>
        <v>0.29089380852638491</v>
      </c>
      <c r="DY32" s="147">
        <f t="shared" si="84"/>
        <v>0.16644056639486599</v>
      </c>
      <c r="DZ32" s="140">
        <f t="shared" si="68"/>
        <v>0.36393626965724069</v>
      </c>
    </row>
    <row r="33" spans="1:130" outlineLevel="1">
      <c r="A33" s="44" t="s">
        <v>13</v>
      </c>
      <c r="B33" s="45" t="s">
        <v>21</v>
      </c>
      <c r="C33" s="44">
        <v>200</v>
      </c>
      <c r="D33" s="47">
        <v>191.3</v>
      </c>
      <c r="E33" s="47">
        <v>2</v>
      </c>
      <c r="F33" s="47">
        <v>115900</v>
      </c>
      <c r="G33" s="47">
        <v>58040</v>
      </c>
      <c r="H33" s="47">
        <v>4000</v>
      </c>
      <c r="I33" s="50">
        <v>25690</v>
      </c>
      <c r="J33" s="135">
        <v>513</v>
      </c>
      <c r="K33" s="51">
        <f t="shared" si="33"/>
        <v>0.33650577539250942</v>
      </c>
      <c r="L33" s="52">
        <v>625.64102564102564</v>
      </c>
      <c r="M33" s="51">
        <f t="shared" si="0"/>
        <v>0.5007765314926661</v>
      </c>
      <c r="N33" s="32">
        <f t="shared" si="1"/>
        <v>0.57996600640820983</v>
      </c>
      <c r="O33" s="32">
        <f t="shared" si="34"/>
        <v>6.2709729373995301E-3</v>
      </c>
      <c r="P33" s="32">
        <f t="shared" si="2"/>
        <v>7.9189474915543734E-2</v>
      </c>
      <c r="Q33" s="54">
        <f t="shared" si="3"/>
        <v>0.15813335876484352</v>
      </c>
      <c r="R33" s="2"/>
      <c r="S33" s="5"/>
      <c r="T33" s="2">
        <f t="shared" si="4"/>
        <v>0.57950127018011099</v>
      </c>
      <c r="U33" s="32">
        <f t="shared" si="35"/>
        <v>6.1975844814064832E-3</v>
      </c>
      <c r="V33" s="14">
        <f t="shared" si="5"/>
        <v>7.8724738687444895E-2</v>
      </c>
      <c r="W33" s="54">
        <f t="shared" si="6"/>
        <v>0.15720532759949798</v>
      </c>
      <c r="X33" s="2"/>
      <c r="Y33" s="5"/>
      <c r="Z33" s="2">
        <f t="shared" si="7"/>
        <v>0.52332213712405429</v>
      </c>
      <c r="AA33" s="32">
        <f t="shared" si="36"/>
        <v>5.0830433328608276E-4</v>
      </c>
      <c r="AB33" s="14">
        <f t="shared" si="8"/>
        <v>2.2545605631388188E-2</v>
      </c>
      <c r="AC33" s="54">
        <f t="shared" si="37"/>
        <v>4.5021290363161458E-2</v>
      </c>
      <c r="AD33" s="2"/>
      <c r="AE33" s="5"/>
      <c r="AF33" s="2">
        <f t="shared" si="9"/>
        <v>0.53037310921604963</v>
      </c>
      <c r="AG33" s="32">
        <f t="shared" si="38"/>
        <v>8.7595741293628241E-4</v>
      </c>
      <c r="AH33" s="14">
        <f t="shared" si="10"/>
        <v>2.9596577723383533E-2</v>
      </c>
      <c r="AI33" s="140">
        <f t="shared" si="39"/>
        <v>5.9101367300829627E-2</v>
      </c>
      <c r="AJ33" s="2"/>
      <c r="AK33" s="5"/>
      <c r="AL33" s="2">
        <f t="shared" si="40"/>
        <v>0.50685483851427993</v>
      </c>
      <c r="AM33" s="32">
        <f t="shared" si="41"/>
        <v>3.694581624899995E-5</v>
      </c>
      <c r="AN33" s="14">
        <f t="shared" si="42"/>
        <v>6.0783070216138269E-3</v>
      </c>
      <c r="AO33" s="140">
        <f t="shared" si="43"/>
        <v>1.2137763332271581E-2</v>
      </c>
      <c r="AP33" s="2"/>
      <c r="AQ33" s="5"/>
      <c r="AR33" s="2">
        <f t="shared" si="44"/>
        <v>0.53944242938328402</v>
      </c>
      <c r="AS33" s="32">
        <f t="shared" si="45"/>
        <v>1.495051659687691E-3</v>
      </c>
      <c r="AT33" s="14">
        <f t="shared" si="46"/>
        <v>3.8665897890617917E-2</v>
      </c>
      <c r="AU33" s="140">
        <f t="shared" si="47"/>
        <v>7.7211880867033372E-2</v>
      </c>
      <c r="AV33" s="2"/>
      <c r="AW33" s="5"/>
      <c r="AX33" s="149">
        <f t="shared" si="11"/>
        <v>0.55450671487159908</v>
      </c>
      <c r="AY33" s="32">
        <f t="shared" si="48"/>
        <v>2.8869326059337663E-3</v>
      </c>
      <c r="AZ33" s="150">
        <f t="shared" si="12"/>
        <v>5.3730183378932983E-2</v>
      </c>
      <c r="BA33" s="140">
        <f t="shared" si="49"/>
        <v>0.10729373283284516</v>
      </c>
      <c r="BB33" s="148"/>
      <c r="BC33" s="148"/>
      <c r="BD33" s="161"/>
      <c r="BE33" s="149">
        <f t="shared" si="13"/>
        <v>0.56739757729236362</v>
      </c>
      <c r="BF33" s="32">
        <f t="shared" si="50"/>
        <v>4.4383637434453945E-3</v>
      </c>
      <c r="BG33" s="150">
        <f t="shared" si="14"/>
        <v>6.662104579969752E-2</v>
      </c>
      <c r="BH33" s="140">
        <f t="shared" si="51"/>
        <v>0.13303547912103622</v>
      </c>
      <c r="BI33" s="148"/>
      <c r="BJ33" s="148"/>
      <c r="BK33" s="161"/>
      <c r="BL33" s="148">
        <f t="shared" si="15"/>
        <v>0.55935469289103623</v>
      </c>
      <c r="BM33" s="32">
        <f t="shared" si="52"/>
        <v>3.4314009928135005E-3</v>
      </c>
      <c r="BN33" s="150">
        <f t="shared" si="16"/>
        <v>5.8578161398370132E-2</v>
      </c>
      <c r="BO33" s="140">
        <f t="shared" si="53"/>
        <v>0.1169746537917143</v>
      </c>
      <c r="BP33" s="148"/>
      <c r="BQ33" s="148"/>
      <c r="BR33" s="161"/>
      <c r="BS33" s="142">
        <f t="shared" si="69"/>
        <v>0.54352620393916984</v>
      </c>
      <c r="BT33" s="32">
        <f t="shared" si="54"/>
        <v>1.827534494283361E-3</v>
      </c>
      <c r="BU33" s="144">
        <f t="shared" si="70"/>
        <v>4.2749672446503739E-2</v>
      </c>
      <c r="BV33" s="140">
        <f t="shared" si="55"/>
        <v>8.5366764930216804E-2</v>
      </c>
      <c r="BW33" s="149"/>
      <c r="BX33" s="149"/>
      <c r="BY33" s="149"/>
      <c r="BZ33" s="161"/>
      <c r="CA33" s="142">
        <f t="shared" si="71"/>
        <v>0.54724765764427641</v>
      </c>
      <c r="CB33" s="32">
        <f t="shared" si="56"/>
        <v>2.1595655657988795E-3</v>
      </c>
      <c r="CC33" s="144">
        <f t="shared" si="72"/>
        <v>4.6471126151610309E-2</v>
      </c>
      <c r="CD33" s="140">
        <f t="shared" si="57"/>
        <v>9.2798130960917213E-2</v>
      </c>
      <c r="CE33" s="149"/>
      <c r="CF33" s="149"/>
      <c r="CG33" s="161"/>
      <c r="CH33" s="143">
        <f t="shared" si="73"/>
        <v>0.63076312485579278</v>
      </c>
      <c r="CI33" s="32">
        <f t="shared" si="58"/>
        <v>1.689651445415085E-2</v>
      </c>
      <c r="CJ33" s="144">
        <f t="shared" si="74"/>
        <v>0.12998659336312668</v>
      </c>
      <c r="CK33" s="140">
        <f t="shared" si="59"/>
        <v>0.25957005807695349</v>
      </c>
      <c r="CL33" s="149"/>
      <c r="CM33" s="149"/>
      <c r="CN33" s="149"/>
      <c r="CO33" s="149"/>
      <c r="CP33" s="149"/>
      <c r="CQ33" s="161"/>
      <c r="CR33" s="142">
        <f t="shared" si="75"/>
        <v>0.53584685345054095</v>
      </c>
      <c r="CS33" s="32">
        <f t="shared" si="60"/>
        <v>1.2299274822289989E-3</v>
      </c>
      <c r="CT33" s="144">
        <f t="shared" si="76"/>
        <v>3.507032195787485E-2</v>
      </c>
      <c r="CU33" s="140">
        <f t="shared" si="61"/>
        <v>7.0031879995136034E-2</v>
      </c>
      <c r="CV33" s="149"/>
      <c r="CW33" s="149"/>
      <c r="CX33" s="149"/>
      <c r="CY33" s="161"/>
      <c r="CZ33" s="148">
        <f t="shared" si="77"/>
        <v>0.53168244941847609</v>
      </c>
      <c r="DA33" s="32">
        <f t="shared" si="62"/>
        <v>9.5517576283690319E-4</v>
      </c>
      <c r="DB33" s="147">
        <f t="shared" si="78"/>
        <v>3.0905917925809989E-2</v>
      </c>
      <c r="DC33" s="140">
        <f t="shared" si="63"/>
        <v>6.171598703655027E-2</v>
      </c>
      <c r="DD33" s="148"/>
      <c r="DE33" s="148"/>
      <c r="DF33" s="149"/>
      <c r="DG33" s="161"/>
      <c r="DH33" s="149">
        <f t="shared" si="79"/>
        <v>0.54060978431474915</v>
      </c>
      <c r="DI33" s="32">
        <f t="shared" si="64"/>
        <v>1.5866880303879876E-3</v>
      </c>
      <c r="DJ33" s="150">
        <f t="shared" si="80"/>
        <v>3.9833252822083054E-2</v>
      </c>
      <c r="DK33" s="140">
        <f t="shared" si="65"/>
        <v>7.9542970401092802E-2</v>
      </c>
      <c r="DL33" s="149"/>
      <c r="DM33" s="149"/>
      <c r="DN33" s="149"/>
      <c r="DO33" s="161"/>
      <c r="DP33" s="148">
        <f t="shared" si="81"/>
        <v>0.5355509178246014</v>
      </c>
      <c r="DQ33" s="32">
        <f t="shared" si="66"/>
        <v>1.2092579447626889E-3</v>
      </c>
      <c r="DR33" s="147">
        <f t="shared" si="82"/>
        <v>3.4774386331935303E-2</v>
      </c>
      <c r="DS33" s="140">
        <f t="shared" si="67"/>
        <v>6.9440926531207814E-2</v>
      </c>
      <c r="DT33" s="148"/>
      <c r="DU33" s="148"/>
      <c r="DV33" s="148"/>
      <c r="DW33" s="161"/>
      <c r="DX33" s="148">
        <f t="shared" si="83"/>
        <v>0.5384131860608965</v>
      </c>
      <c r="DY33" s="147">
        <f t="shared" si="84"/>
        <v>3.7636654568230399E-2</v>
      </c>
      <c r="DZ33" s="140">
        <f t="shared" si="68"/>
        <v>7.5156586224291916E-2</v>
      </c>
    </row>
    <row r="34" spans="1:130" outlineLevel="1">
      <c r="A34" s="44" t="s">
        <v>13</v>
      </c>
      <c r="B34" s="45" t="s">
        <v>21</v>
      </c>
      <c r="C34" s="44">
        <v>300</v>
      </c>
      <c r="D34" s="47">
        <v>192</v>
      </c>
      <c r="E34" s="47">
        <v>2</v>
      </c>
      <c r="F34" s="47">
        <v>122470</v>
      </c>
      <c r="G34" s="47">
        <v>65980</v>
      </c>
      <c r="H34" s="47"/>
      <c r="I34" s="50">
        <v>29470</v>
      </c>
      <c r="J34" s="135">
        <v>505</v>
      </c>
      <c r="K34" s="51">
        <f t="shared" si="33"/>
        <v>0.31961893432555039</v>
      </c>
      <c r="L34" s="52">
        <v>661.10661268556009</v>
      </c>
      <c r="M34" s="51">
        <f t="shared" si="0"/>
        <v>0.53874418224871401</v>
      </c>
      <c r="N34" s="32">
        <f t="shared" si="1"/>
        <v>0.56240369169857241</v>
      </c>
      <c r="O34" s="32">
        <f t="shared" si="34"/>
        <v>5.5977238740793868E-4</v>
      </c>
      <c r="P34" s="32">
        <f t="shared" si="2"/>
        <v>2.3659509449858396E-2</v>
      </c>
      <c r="Q34" s="54">
        <f t="shared" si="3"/>
        <v>4.3916037016128485E-2</v>
      </c>
      <c r="R34" s="2"/>
      <c r="S34" s="5"/>
      <c r="T34" s="2">
        <f t="shared" si="4"/>
        <v>0.56281298883864539</v>
      </c>
      <c r="U34" s="32">
        <f t="shared" si="35"/>
        <v>5.7930745066352423E-4</v>
      </c>
      <c r="V34" s="14">
        <f t="shared" si="5"/>
        <v>2.406880658993138E-2</v>
      </c>
      <c r="W34" s="54">
        <f t="shared" si="6"/>
        <v>4.4675761489373987E-2</v>
      </c>
      <c r="X34" s="2"/>
      <c r="Y34" s="5"/>
      <c r="Z34" s="2">
        <f t="shared" si="7"/>
        <v>0.51104639212759428</v>
      </c>
      <c r="AA34" s="32">
        <f t="shared" si="36"/>
        <v>7.6716757759359743E-4</v>
      </c>
      <c r="AB34" s="14">
        <f t="shared" si="8"/>
        <v>2.7697790121119725E-2</v>
      </c>
      <c r="AC34" s="54">
        <f t="shared" si="37"/>
        <v>5.1411766537337568E-2</v>
      </c>
      <c r="AD34" s="2"/>
      <c r="AE34" s="5"/>
      <c r="AF34" s="2" t="s">
        <v>79</v>
      </c>
      <c r="AG34" s="32" t="s">
        <v>79</v>
      </c>
      <c r="AH34" s="14" t="s">
        <v>79</v>
      </c>
      <c r="AI34" s="140" t="s">
        <v>79</v>
      </c>
      <c r="AJ34" s="2"/>
      <c r="AK34" s="5"/>
      <c r="AL34" s="2">
        <f t="shared" si="40"/>
        <v>0.51490059820002554</v>
      </c>
      <c r="AM34" s="32">
        <f t="shared" si="41"/>
        <v>5.6851650028687131E-4</v>
      </c>
      <c r="AN34" s="14">
        <f t="shared" si="42"/>
        <v>2.3843584048688471E-2</v>
      </c>
      <c r="AO34" s="140">
        <f t="shared" si="43"/>
        <v>4.4257710494738964E-2</v>
      </c>
      <c r="AP34" s="2"/>
      <c r="AQ34" s="5"/>
      <c r="AR34" s="2">
        <f t="shared" si="44"/>
        <v>0.53346390279686406</v>
      </c>
      <c r="AS34" s="32">
        <f t="shared" si="45"/>
        <v>2.7881351089628757E-5</v>
      </c>
      <c r="AT34" s="14">
        <f t="shared" si="46"/>
        <v>5.2802794518499452E-3</v>
      </c>
      <c r="AU34" s="140">
        <f t="shared" si="47"/>
        <v>9.8010885793886442E-3</v>
      </c>
      <c r="AV34" s="2"/>
      <c r="AW34" s="5"/>
      <c r="AX34" s="149">
        <f t="shared" si="11"/>
        <v>0.53643127418307679</v>
      </c>
      <c r="AY34" s="32">
        <f t="shared" si="48"/>
        <v>5.349543720089708E-6</v>
      </c>
      <c r="AZ34" s="150">
        <f t="shared" si="12"/>
        <v>2.3129080656372203E-3</v>
      </c>
      <c r="BA34" s="140">
        <f t="shared" si="49"/>
        <v>4.2931471779113417E-3</v>
      </c>
      <c r="BB34" s="148"/>
      <c r="BC34" s="148"/>
      <c r="BD34" s="161"/>
      <c r="BE34" s="149">
        <f t="shared" si="13"/>
        <v>0.55422277458406044</v>
      </c>
      <c r="BF34" s="32">
        <f t="shared" si="50"/>
        <v>2.3958682068384526E-4</v>
      </c>
      <c r="BG34" s="150">
        <f t="shared" si="14"/>
        <v>1.5478592335346431E-2</v>
      </c>
      <c r="BH34" s="140">
        <f t="shared" si="51"/>
        <v>2.8730876073202141E-2</v>
      </c>
      <c r="BI34" s="148"/>
      <c r="BJ34" s="148"/>
      <c r="BK34" s="161"/>
      <c r="BL34" s="148">
        <f t="shared" si="15"/>
        <v>0.53863701611666892</v>
      </c>
      <c r="BM34" s="32">
        <f t="shared" si="52"/>
        <v>1.1484579857505442E-8</v>
      </c>
      <c r="BN34" s="150">
        <f t="shared" si="16"/>
        <v>1.0716613204508896E-4</v>
      </c>
      <c r="BO34" s="140">
        <f t="shared" si="53"/>
        <v>1.9891840241833956E-4</v>
      </c>
      <c r="BP34" s="148"/>
      <c r="BQ34" s="148"/>
      <c r="BR34" s="161"/>
      <c r="BS34" s="141" t="s">
        <v>79</v>
      </c>
      <c r="BT34" s="32" t="s">
        <v>79</v>
      </c>
      <c r="BU34" s="141" t="s">
        <v>79</v>
      </c>
      <c r="BV34" s="140" t="s">
        <v>79</v>
      </c>
      <c r="BW34" s="149"/>
      <c r="BX34" s="149"/>
      <c r="BY34" s="149"/>
      <c r="BZ34" s="161"/>
      <c r="CA34" s="142" t="s">
        <v>79</v>
      </c>
      <c r="CB34" s="32" t="s">
        <v>79</v>
      </c>
      <c r="CC34" s="141" t="s">
        <v>79</v>
      </c>
      <c r="CD34" s="140" t="s">
        <v>79</v>
      </c>
      <c r="CE34" s="149"/>
      <c r="CF34" s="149"/>
      <c r="CG34" s="161"/>
      <c r="CH34" s="143" t="s">
        <v>79</v>
      </c>
      <c r="CI34" s="32" t="s">
        <v>79</v>
      </c>
      <c r="CJ34" s="144" t="s">
        <v>79</v>
      </c>
      <c r="CK34" s="140" t="s">
        <v>79</v>
      </c>
      <c r="CL34" s="149"/>
      <c r="CM34" s="149"/>
      <c r="CN34" s="149"/>
      <c r="CO34" s="149"/>
      <c r="CP34" s="149"/>
      <c r="CQ34" s="161"/>
      <c r="CR34" s="142" t="s">
        <v>79</v>
      </c>
      <c r="CS34" s="32" t="s">
        <v>79</v>
      </c>
      <c r="CT34" s="141" t="s">
        <v>79</v>
      </c>
      <c r="CU34" s="140" t="s">
        <v>79</v>
      </c>
      <c r="CV34" s="146"/>
      <c r="CW34" s="146"/>
      <c r="CX34" s="146"/>
      <c r="CY34" s="168"/>
      <c r="CZ34" s="145" t="s">
        <v>79</v>
      </c>
      <c r="DA34" s="32" t="s">
        <v>79</v>
      </c>
      <c r="DB34" s="145" t="s">
        <v>79</v>
      </c>
      <c r="DC34" s="140" t="s">
        <v>79</v>
      </c>
      <c r="DD34" s="148"/>
      <c r="DE34" s="148"/>
      <c r="DF34" s="149"/>
      <c r="DG34" s="161"/>
      <c r="DH34" s="146" t="s">
        <v>79</v>
      </c>
      <c r="DI34" s="32" t="s">
        <v>79</v>
      </c>
      <c r="DJ34" s="146" t="s">
        <v>79</v>
      </c>
      <c r="DK34" s="140" t="s">
        <v>79</v>
      </c>
      <c r="DL34" s="149"/>
      <c r="DM34" s="149"/>
      <c r="DN34" s="149"/>
      <c r="DO34" s="161"/>
      <c r="DP34" s="145" t="s">
        <v>79</v>
      </c>
      <c r="DQ34" s="32" t="s">
        <v>79</v>
      </c>
      <c r="DR34" s="147" t="s">
        <v>79</v>
      </c>
      <c r="DS34" s="140" t="s">
        <v>79</v>
      </c>
      <c r="DT34" s="148"/>
      <c r="DU34" s="148"/>
      <c r="DV34" s="148"/>
      <c r="DW34" s="161"/>
      <c r="DX34" s="148" t="s">
        <v>79</v>
      </c>
      <c r="DY34" s="147" t="s">
        <v>79</v>
      </c>
      <c r="DZ34" s="140" t="s">
        <v>79</v>
      </c>
    </row>
    <row r="35" spans="1:130" outlineLevel="1">
      <c r="A35" s="44" t="s">
        <v>13</v>
      </c>
      <c r="B35" s="45" t="s">
        <v>22</v>
      </c>
      <c r="C35" s="44">
        <v>200</v>
      </c>
      <c r="D35" s="47">
        <v>213.5</v>
      </c>
      <c r="E35" s="47">
        <v>2</v>
      </c>
      <c r="F35" s="47">
        <v>136078</v>
      </c>
      <c r="G35" s="47">
        <v>80921</v>
      </c>
      <c r="H35" s="47">
        <v>3220</v>
      </c>
      <c r="I35" s="50">
        <v>34065</v>
      </c>
      <c r="J35" s="135">
        <v>488</v>
      </c>
      <c r="K35" s="51">
        <f t="shared" si="33"/>
        <v>0.31986811425641093</v>
      </c>
      <c r="L35" s="52">
        <v>480.33180374161662</v>
      </c>
      <c r="M35" s="51">
        <f t="shared" si="0"/>
        <v>0.59466629433119245</v>
      </c>
      <c r="N35" s="32">
        <f t="shared" si="1"/>
        <v>0.56266283882666734</v>
      </c>
      <c r="O35" s="32">
        <f t="shared" si="34"/>
        <v>1.0242211642301181E-3</v>
      </c>
      <c r="P35" s="32">
        <f t="shared" si="2"/>
        <v>3.2003455504525102E-2</v>
      </c>
      <c r="Q35" s="54">
        <f t="shared" si="3"/>
        <v>5.3817503715287339E-2</v>
      </c>
      <c r="R35" s="2"/>
      <c r="S35" s="5"/>
      <c r="T35" s="2">
        <f t="shared" si="4"/>
        <v>0.56305923884919262</v>
      </c>
      <c r="U35" s="32">
        <f t="shared" si="35"/>
        <v>9.9900595624221504E-4</v>
      </c>
      <c r="V35" s="14">
        <f t="shared" si="5"/>
        <v>3.1607055481999824E-2</v>
      </c>
      <c r="W35" s="54">
        <f t="shared" si="6"/>
        <v>5.3150911331787447E-2</v>
      </c>
      <c r="X35" s="2"/>
      <c r="Y35" s="5"/>
      <c r="Z35" s="2">
        <f t="shared" si="7"/>
        <v>0.57361818753007932</v>
      </c>
      <c r="AA35" s="32">
        <f t="shared" si="36"/>
        <v>4.4302279991106485E-4</v>
      </c>
      <c r="AB35" s="14">
        <f t="shared" si="8"/>
        <v>2.1048106801113131E-2</v>
      </c>
      <c r="AC35" s="54">
        <f t="shared" si="37"/>
        <v>3.539482059393572E-2</v>
      </c>
      <c r="AD35" s="2"/>
      <c r="AE35" s="5"/>
      <c r="AF35" s="2">
        <f t="shared" si="9"/>
        <v>0.54329974672054226</v>
      </c>
      <c r="AG35" s="32">
        <f t="shared" si="38"/>
        <v>2.6385222134371919E-3</v>
      </c>
      <c r="AH35" s="14">
        <f t="shared" si="10"/>
        <v>5.1366547610650182E-2</v>
      </c>
      <c r="AI35" s="140">
        <f t="shared" si="39"/>
        <v>8.6378777644394597E-2</v>
      </c>
      <c r="AJ35" s="2"/>
      <c r="AK35" s="5"/>
      <c r="AL35" s="2">
        <f t="shared" si="40"/>
        <v>0.53199783753223495</v>
      </c>
      <c r="AM35" s="32">
        <f t="shared" si="41"/>
        <v>3.9273354775628015E-3</v>
      </c>
      <c r="AN35" s="14">
        <f t="shared" si="42"/>
        <v>6.2668456798957495E-2</v>
      </c>
      <c r="AO35" s="140">
        <f t="shared" si="43"/>
        <v>0.10538424221510531</v>
      </c>
      <c r="AP35" s="2"/>
      <c r="AQ35" s="5"/>
      <c r="AR35" s="2">
        <f t="shared" si="44"/>
        <v>0.52619635526654673</v>
      </c>
      <c r="AS35" s="32">
        <f t="shared" si="45"/>
        <v>4.6881325555162973E-3</v>
      </c>
      <c r="AT35" s="14">
        <f t="shared" si="46"/>
        <v>6.8469939064645713E-2</v>
      </c>
      <c r="AU35" s="140">
        <f t="shared" si="47"/>
        <v>0.11514010415144225</v>
      </c>
      <c r="AV35" s="2"/>
      <c r="AW35" s="5"/>
      <c r="AX35" s="149">
        <f t="shared" si="11"/>
        <v>0.58347894166321301</v>
      </c>
      <c r="AY35" s="32">
        <f t="shared" si="48"/>
        <v>1.2515685971774656E-4</v>
      </c>
      <c r="AZ35" s="150">
        <f t="shared" si="12"/>
        <v>1.1187352667979433E-2</v>
      </c>
      <c r="BA35" s="140">
        <f t="shared" si="49"/>
        <v>1.8812824561650315E-2</v>
      </c>
      <c r="BB35" s="148"/>
      <c r="BC35" s="148"/>
      <c r="BD35" s="161"/>
      <c r="BE35" s="149">
        <f t="shared" si="13"/>
        <v>0.55929645970513087</v>
      </c>
      <c r="BF35" s="32">
        <f t="shared" si="50"/>
        <v>1.2510252014749448E-3</v>
      </c>
      <c r="BG35" s="150">
        <f t="shared" si="14"/>
        <v>3.536983462606158E-2</v>
      </c>
      <c r="BH35" s="140">
        <f t="shared" si="51"/>
        <v>5.9478458697312282E-2</v>
      </c>
      <c r="BI35" s="148"/>
      <c r="BJ35" s="148"/>
      <c r="BK35" s="161"/>
      <c r="BL35" s="148">
        <f t="shared" si="15"/>
        <v>0.58493384552194616</v>
      </c>
      <c r="BM35" s="32">
        <f t="shared" si="52"/>
        <v>9.4720559824599439E-5</v>
      </c>
      <c r="BN35" s="150">
        <f t="shared" si="16"/>
        <v>9.7324488092462857E-3</v>
      </c>
      <c r="BO35" s="140">
        <f t="shared" si="53"/>
        <v>1.6366235823390911E-2</v>
      </c>
      <c r="BP35" s="148"/>
      <c r="BQ35" s="148"/>
      <c r="BR35" s="161"/>
      <c r="BS35" s="142">
        <f t="shared" ref="BS35:BS42" si="85">$BW$8*(K35^$BX$8)*(L35^$BY$8)*(H35^$BZ$8)</f>
        <v>0.56906785544758864</v>
      </c>
      <c r="BT35" s="32">
        <f t="shared" si="54"/>
        <v>6.552800732775991E-4</v>
      </c>
      <c r="BU35" s="144">
        <f t="shared" ref="BU35:BU42" si="86">ABS(BS35-M35)</f>
        <v>2.5598438883603802E-2</v>
      </c>
      <c r="BV35" s="140">
        <f t="shared" si="55"/>
        <v>4.3046729111145911E-2</v>
      </c>
      <c r="BW35" s="149"/>
      <c r="BX35" s="149"/>
      <c r="BY35" s="149"/>
      <c r="BZ35" s="161"/>
      <c r="CA35" s="142">
        <f t="shared" ref="CA35:CA42" si="87">(K35^$CE$8)*(L35^$CF$8)*H35^$CG$8</f>
        <v>0.54225166574559425</v>
      </c>
      <c r="CB35" s="32">
        <f t="shared" si="56"/>
        <v>2.747293289766208E-3</v>
      </c>
      <c r="CC35" s="144">
        <f t="shared" ref="CC35:CC42" si="88">ABS(CA35-M35)</f>
        <v>5.24146285855982E-2</v>
      </c>
      <c r="CD35" s="140">
        <f t="shared" si="57"/>
        <v>8.8141246755119571E-2</v>
      </c>
      <c r="CE35" s="149"/>
      <c r="CF35" s="149"/>
      <c r="CG35" s="161"/>
      <c r="CH35" s="143">
        <f t="shared" ref="CH35:CH42" si="89">$CL$8*I35+$CM$8*H35+$CN$8*E35+$CO$8*K35+$CP$8*L35+$CQ$8*J35</f>
        <v>0.83593170136743988</v>
      </c>
      <c r="CI35" s="32">
        <f t="shared" si="58"/>
        <v>5.8208996632366151E-2</v>
      </c>
      <c r="CJ35" s="144">
        <f t="shared" ref="CJ35:CJ42" si="90">ABS(CH35-M35)</f>
        <v>0.24126540703624744</v>
      </c>
      <c r="CK35" s="140">
        <f t="shared" si="59"/>
        <v>0.40571562460521343</v>
      </c>
      <c r="CL35" s="149"/>
      <c r="CM35" s="149"/>
      <c r="CN35" s="149"/>
      <c r="CO35" s="149"/>
      <c r="CP35" s="149"/>
      <c r="CQ35" s="161"/>
      <c r="CR35" s="142">
        <f t="shared" ref="CR35:CR42" si="91">$CV$8+(K35^$CW$8)*(L35^$CX$8)*(H35^$CY$8)</f>
        <v>0.53584685345054095</v>
      </c>
      <c r="CS35" s="32">
        <f t="shared" si="60"/>
        <v>3.4597266255124567E-3</v>
      </c>
      <c r="CT35" s="144">
        <f t="shared" ref="CT35:CT42" si="92">ABS(CR35-M35)</f>
        <v>5.8819440880651497E-2</v>
      </c>
      <c r="CU35" s="140">
        <f t="shared" si="61"/>
        <v>9.8911677761734207E-2</v>
      </c>
      <c r="CV35" s="149"/>
      <c r="CW35" s="149"/>
      <c r="CX35" s="149"/>
      <c r="CY35" s="161"/>
      <c r="CZ35" s="148">
        <f t="shared" ref="CZ35:CZ42" si="93">$DD$8*(K35^$DE$8)*(L35*$DF$8)*(H35^$DG$8)*(J35^$DD$10)</f>
        <v>0.44399316630383151</v>
      </c>
      <c r="DA35" s="32">
        <f t="shared" si="62"/>
        <v>2.2702391509549499E-2</v>
      </c>
      <c r="DB35" s="147">
        <f t="shared" ref="DB35:DB42" si="94">ABS(CZ35-M35)</f>
        <v>0.15067312802736094</v>
      </c>
      <c r="DC35" s="140">
        <f t="shared" si="63"/>
        <v>0.2533742528602862</v>
      </c>
      <c r="DD35" s="148"/>
      <c r="DE35" s="148"/>
      <c r="DF35" s="149"/>
      <c r="DG35" s="161"/>
      <c r="DH35" s="149">
        <f t="shared" ref="DH35:DH42" si="95">$DL$8*(K35^$DM$8)*(L35^$DN$8)*(H35^$DO$8)*(I35^$DL$10)*(E35^$DM$10)</f>
        <v>0.57554533429074983</v>
      </c>
      <c r="DI35" s="32">
        <f t="shared" si="64"/>
        <v>3.6561111286820318E-4</v>
      </c>
      <c r="DJ35" s="150">
        <f t="shared" ref="DJ35:DJ42" si="96">ABS(DH35-M35)</f>
        <v>1.9120960040442614E-2</v>
      </c>
      <c r="DK35" s="140">
        <f t="shared" si="65"/>
        <v>3.2154100917973702E-2</v>
      </c>
      <c r="DL35" s="149"/>
      <c r="DM35" s="149"/>
      <c r="DN35" s="149"/>
      <c r="DO35" s="161"/>
      <c r="DP35" s="148">
        <f t="shared" ref="DP35:DP42" si="97">$DT$8*(K35^$DU$8)*(L35^$DV$8)*(H35^$DW$8)*(I35^$DT$10)*(E35^$DU$10)*(J35^$DV$10)</f>
        <v>0.57417617594262782</v>
      </c>
      <c r="DQ35" s="32">
        <f t="shared" si="66"/>
        <v>4.1984495157739425E-4</v>
      </c>
      <c r="DR35" s="147">
        <f t="shared" ref="DR35:DR42" si="98">ABS(DP35-M35)</f>
        <v>2.0490118388564627E-2</v>
      </c>
      <c r="DS35" s="140">
        <f t="shared" si="67"/>
        <v>3.4456498684879044E-2</v>
      </c>
      <c r="DT35" s="148"/>
      <c r="DU35" s="148"/>
      <c r="DV35" s="148"/>
      <c r="DW35" s="161"/>
      <c r="DX35" s="148">
        <f t="shared" ref="DX35:DX42" si="99">(69.1+0.0809*E35+0.0000987*H35+0.0000124*K35*L35-2.66*(E35/K35)-0.0000000114*J35*L35-0.00000349*H35*K35)*10^(-2)</f>
        <v>0.52943397673646353</v>
      </c>
      <c r="DY35" s="147">
        <f t="shared" ref="DY35:DY42" si="100">ABS(DX35-M35)</f>
        <v>6.5232317594728917E-2</v>
      </c>
      <c r="DZ35" s="140">
        <f t="shared" si="68"/>
        <v>0.10969567001959345</v>
      </c>
    </row>
    <row r="36" spans="1:130" outlineLevel="1">
      <c r="A36" s="44" t="s">
        <v>13</v>
      </c>
      <c r="B36" s="45" t="s">
        <v>22</v>
      </c>
      <c r="C36" s="44" t="s">
        <v>23</v>
      </c>
      <c r="D36" s="47">
        <v>257.60000000000002</v>
      </c>
      <c r="E36" s="47">
        <v>2</v>
      </c>
      <c r="F36" s="47">
        <v>175540</v>
      </c>
      <c r="G36" s="47">
        <v>83788</v>
      </c>
      <c r="H36" s="47">
        <v>6805</v>
      </c>
      <c r="I36" s="50">
        <v>35652</v>
      </c>
      <c r="J36" s="135">
        <v>488</v>
      </c>
      <c r="K36" s="51">
        <f t="shared" si="33"/>
        <v>0.29917875663585103</v>
      </c>
      <c r="L36" s="52">
        <v>619.62583833392159</v>
      </c>
      <c r="M36" s="51">
        <f t="shared" si="0"/>
        <v>0.47731571151874219</v>
      </c>
      <c r="N36" s="32">
        <f t="shared" si="1"/>
        <v>0.54114590690128506</v>
      </c>
      <c r="O36" s="32">
        <f t="shared" si="34"/>
        <v>4.0742938425735965E-3</v>
      </c>
      <c r="P36" s="32">
        <f t="shared" si="2"/>
        <v>6.3830195382542865E-2</v>
      </c>
      <c r="Q36" s="54">
        <f t="shared" si="3"/>
        <v>0.1337274132029834</v>
      </c>
      <c r="R36" s="2"/>
      <c r="S36" s="5"/>
      <c r="T36" s="2">
        <f t="shared" si="4"/>
        <v>0.54261315190036363</v>
      </c>
      <c r="U36" s="32">
        <f t="shared" si="35"/>
        <v>4.2637557203914064E-3</v>
      </c>
      <c r="V36" s="14">
        <f t="shared" si="5"/>
        <v>6.5297440381621441E-2</v>
      </c>
      <c r="W36" s="54">
        <f t="shared" si="6"/>
        <v>0.13680136397323994</v>
      </c>
      <c r="X36" s="2"/>
      <c r="Y36" s="5"/>
      <c r="Z36" s="2">
        <f t="shared" si="7"/>
        <v>0.52540418092034702</v>
      </c>
      <c r="AA36" s="32">
        <f t="shared" si="36"/>
        <v>2.312500889389084E-3</v>
      </c>
      <c r="AB36" s="14">
        <f t="shared" si="8"/>
        <v>4.8088469401604828E-2</v>
      </c>
      <c r="AC36" s="54">
        <f t="shared" si="37"/>
        <v>0.10074771946767688</v>
      </c>
      <c r="AD36" s="2"/>
      <c r="AE36" s="5"/>
      <c r="AF36" s="2">
        <f t="shared" si="9"/>
        <v>0.48388693203643202</v>
      </c>
      <c r="AG36" s="32">
        <f t="shared" si="38"/>
        <v>4.3180939092107723E-5</v>
      </c>
      <c r="AH36" s="14">
        <f t="shared" si="10"/>
        <v>6.5712205176898242E-3</v>
      </c>
      <c r="AI36" s="140">
        <f t="shared" si="39"/>
        <v>1.3767031671304622E-2</v>
      </c>
      <c r="AJ36" s="2"/>
      <c r="AK36" s="5"/>
      <c r="AL36" s="2">
        <f t="shared" si="40"/>
        <v>0.53199783753223495</v>
      </c>
      <c r="AM36" s="32">
        <f t="shared" si="41"/>
        <v>2.9901349053555017E-3</v>
      </c>
      <c r="AN36" s="14">
        <f t="shared" si="42"/>
        <v>5.468212601349276E-2</v>
      </c>
      <c r="AO36" s="140">
        <f t="shared" si="43"/>
        <v>0.11456175586490332</v>
      </c>
      <c r="AP36" s="2"/>
      <c r="AQ36" s="5"/>
      <c r="AR36" s="2">
        <f t="shared" si="44"/>
        <v>0.52368632307272434</v>
      </c>
      <c r="AS36" s="32">
        <f t="shared" si="45"/>
        <v>2.1502336158903024E-3</v>
      </c>
      <c r="AT36" s="14">
        <f t="shared" si="46"/>
        <v>4.6370611553982144E-2</v>
      </c>
      <c r="AU36" s="140">
        <f t="shared" si="47"/>
        <v>9.7148722396835169E-2</v>
      </c>
      <c r="AV36" s="2"/>
      <c r="AW36" s="5"/>
      <c r="AX36" s="149">
        <f t="shared" si="11"/>
        <v>0.53270068897699907</v>
      </c>
      <c r="AY36" s="32">
        <f t="shared" si="48"/>
        <v>3.0674957280516224E-3</v>
      </c>
      <c r="AZ36" s="150">
        <f t="shared" si="12"/>
        <v>5.5384977458256879E-2</v>
      </c>
      <c r="BA36" s="140">
        <f t="shared" si="49"/>
        <v>0.11603426436986695</v>
      </c>
      <c r="BB36" s="148"/>
      <c r="BC36" s="148"/>
      <c r="BD36" s="161"/>
      <c r="BE36" s="149">
        <f t="shared" si="13"/>
        <v>0.53992120990235704</v>
      </c>
      <c r="BF36" s="32">
        <f t="shared" si="50"/>
        <v>3.9194484278608005E-3</v>
      </c>
      <c r="BG36" s="150">
        <f t="shared" si="14"/>
        <v>6.2605498383614844E-2</v>
      </c>
      <c r="BH36" s="140">
        <f t="shared" si="51"/>
        <v>0.13116161247744007</v>
      </c>
      <c r="BI36" s="148"/>
      <c r="BJ36" s="148"/>
      <c r="BK36" s="161"/>
      <c r="BL36" s="148">
        <f t="shared" si="15"/>
        <v>0.53509686412342028</v>
      </c>
      <c r="BM36" s="32">
        <f t="shared" si="52"/>
        <v>3.3386615963250975E-3</v>
      </c>
      <c r="BN36" s="150">
        <f t="shared" si="16"/>
        <v>5.7781152604678088E-2</v>
      </c>
      <c r="BO36" s="140">
        <f t="shared" si="53"/>
        <v>0.12105436969763202</v>
      </c>
      <c r="BP36" s="148"/>
      <c r="BQ36" s="148"/>
      <c r="BR36" s="161"/>
      <c r="BS36" s="142">
        <f t="shared" si="85"/>
        <v>0.51786224240492662</v>
      </c>
      <c r="BT36" s="32">
        <f t="shared" si="54"/>
        <v>1.6440211669043079E-3</v>
      </c>
      <c r="BU36" s="144">
        <f t="shared" si="86"/>
        <v>4.0546530886184429E-2</v>
      </c>
      <c r="BV36" s="140">
        <f t="shared" si="55"/>
        <v>8.4946985627545879E-2</v>
      </c>
      <c r="BW36" s="149"/>
      <c r="BX36" s="149"/>
      <c r="BY36" s="149"/>
      <c r="BZ36" s="161"/>
      <c r="CA36" s="142">
        <f t="shared" si="87"/>
        <v>0.50898895762927387</v>
      </c>
      <c r="CB36" s="32">
        <f t="shared" si="56"/>
        <v>1.0031945191783104E-3</v>
      </c>
      <c r="CC36" s="144">
        <f t="shared" si="88"/>
        <v>3.1673246110531683E-2</v>
      </c>
      <c r="CD36" s="140">
        <f t="shared" si="57"/>
        <v>6.6357015589854532E-2</v>
      </c>
      <c r="CE36" s="149"/>
      <c r="CF36" s="149"/>
      <c r="CG36" s="161"/>
      <c r="CH36" s="143">
        <f t="shared" si="89"/>
        <v>0.73606758487915624</v>
      </c>
      <c r="CI36" s="32">
        <f t="shared" si="58"/>
        <v>6.6952531967523751E-2</v>
      </c>
      <c r="CJ36" s="144">
        <f t="shared" si="90"/>
        <v>0.25875187336041405</v>
      </c>
      <c r="CK36" s="140">
        <f t="shared" si="59"/>
        <v>0.54209795972796915</v>
      </c>
      <c r="CL36" s="149"/>
      <c r="CM36" s="149"/>
      <c r="CN36" s="149"/>
      <c r="CO36" s="149"/>
      <c r="CP36" s="149"/>
      <c r="CQ36" s="161"/>
      <c r="CR36" s="142">
        <f t="shared" si="91"/>
        <v>0.53584685345054095</v>
      </c>
      <c r="CS36" s="32">
        <f t="shared" si="60"/>
        <v>3.4258945758403707E-3</v>
      </c>
      <c r="CT36" s="144">
        <f t="shared" si="92"/>
        <v>5.8531141931798758E-2</v>
      </c>
      <c r="CU36" s="140">
        <f t="shared" si="61"/>
        <v>0.12262563439523504</v>
      </c>
      <c r="CV36" s="149"/>
      <c r="CW36" s="149"/>
      <c r="CX36" s="149"/>
      <c r="CY36" s="161"/>
      <c r="CZ36" s="148">
        <f t="shared" si="93"/>
        <v>0.4566210635587894</v>
      </c>
      <c r="DA36" s="32">
        <f t="shared" si="62"/>
        <v>4.2826845418637838E-4</v>
      </c>
      <c r="DB36" s="147">
        <f t="shared" si="94"/>
        <v>2.0694647959952794E-2</v>
      </c>
      <c r="DC36" s="140">
        <f t="shared" si="63"/>
        <v>4.3356310007281629E-2</v>
      </c>
      <c r="DD36" s="148"/>
      <c r="DE36" s="148"/>
      <c r="DF36" s="149"/>
      <c r="DG36" s="161"/>
      <c r="DH36" s="149">
        <f t="shared" si="95"/>
        <v>0.51204794634688999</v>
      </c>
      <c r="DI36" s="32">
        <f t="shared" si="64"/>
        <v>1.2063281361576032E-3</v>
      </c>
      <c r="DJ36" s="150">
        <f t="shared" si="96"/>
        <v>3.4732234828147801E-2</v>
      </c>
      <c r="DK36" s="140">
        <f t="shared" si="65"/>
        <v>7.2765748099167721E-2</v>
      </c>
      <c r="DL36" s="149"/>
      <c r="DM36" s="149"/>
      <c r="DN36" s="149"/>
      <c r="DO36" s="161"/>
      <c r="DP36" s="148">
        <f t="shared" si="97"/>
        <v>0.51382000828645347</v>
      </c>
      <c r="DQ36" s="32">
        <f t="shared" si="66"/>
        <v>1.3325636825051359E-3</v>
      </c>
      <c r="DR36" s="147">
        <f t="shared" si="98"/>
        <v>3.6504296767711275E-2</v>
      </c>
      <c r="DS36" s="140">
        <f t="shared" si="67"/>
        <v>7.6478305420872167E-2</v>
      </c>
      <c r="DT36" s="148"/>
      <c r="DU36" s="148"/>
      <c r="DV36" s="148"/>
      <c r="DW36" s="161"/>
      <c r="DX36" s="148">
        <f t="shared" si="99"/>
        <v>0.52143188569172094</v>
      </c>
      <c r="DY36" s="147">
        <f t="shared" si="100"/>
        <v>4.411617417297875E-2</v>
      </c>
      <c r="DZ36" s="140">
        <f t="shared" si="68"/>
        <v>9.2425564690942486E-2</v>
      </c>
    </row>
    <row r="37" spans="1:130" outlineLevel="1">
      <c r="A37" s="44" t="s">
        <v>13</v>
      </c>
      <c r="B37" s="45" t="s">
        <v>22</v>
      </c>
      <c r="C37" s="44">
        <v>300</v>
      </c>
      <c r="D37" s="47">
        <v>223.5</v>
      </c>
      <c r="E37" s="47">
        <v>2</v>
      </c>
      <c r="F37" s="47">
        <v>156489</v>
      </c>
      <c r="G37" s="47">
        <v>87135</v>
      </c>
      <c r="H37" s="47">
        <v>4020</v>
      </c>
      <c r="I37" s="50">
        <v>39140</v>
      </c>
      <c r="J37" s="135">
        <v>489</v>
      </c>
      <c r="K37" s="51">
        <f t="shared" si="33"/>
        <v>0.29117541319501056</v>
      </c>
      <c r="L37" s="52">
        <v>552.37910342393218</v>
      </c>
      <c r="M37" s="51">
        <f t="shared" si="0"/>
        <v>0.55681229990606373</v>
      </c>
      <c r="N37" s="32">
        <f t="shared" si="1"/>
        <v>0.53282242972281102</v>
      </c>
      <c r="O37" s="32">
        <f t="shared" si="34"/>
        <v>5.7551387140931769E-4</v>
      </c>
      <c r="P37" s="32">
        <f t="shared" si="2"/>
        <v>2.3989870183252715E-2</v>
      </c>
      <c r="Q37" s="54">
        <f t="shared" si="3"/>
        <v>4.3084303610570196E-2</v>
      </c>
      <c r="R37" s="2"/>
      <c r="S37" s="5"/>
      <c r="T37" s="2">
        <f t="shared" si="4"/>
        <v>0.53470391378510418</v>
      </c>
      <c r="U37" s="32">
        <f t="shared" si="35"/>
        <v>4.8878073687343713E-4</v>
      </c>
      <c r="V37" s="14">
        <f t="shared" si="5"/>
        <v>2.2108386120959556E-2</v>
      </c>
      <c r="W37" s="54">
        <f t="shared" si="6"/>
        <v>3.9705276131093585E-2</v>
      </c>
      <c r="X37" s="2"/>
      <c r="Y37" s="5"/>
      <c r="Z37" s="2">
        <f t="shared" si="7"/>
        <v>0.54868037168417072</v>
      </c>
      <c r="AA37" s="32">
        <f t="shared" si="36"/>
        <v>6.6128256606020084E-5</v>
      </c>
      <c r="AB37" s="14">
        <f t="shared" si="8"/>
        <v>8.1319282218930145E-3</v>
      </c>
      <c r="AC37" s="54">
        <f t="shared" si="37"/>
        <v>1.4604433528614401E-2</v>
      </c>
      <c r="AD37" s="2"/>
      <c r="AE37" s="5"/>
      <c r="AF37" s="2">
        <f t="shared" si="9"/>
        <v>0.53004165697234473</v>
      </c>
      <c r="AG37" s="32">
        <f t="shared" si="38"/>
        <v>7.1666732308467917E-4</v>
      </c>
      <c r="AH37" s="14">
        <f t="shared" si="10"/>
        <v>2.6770642933719002E-2</v>
      </c>
      <c r="AI37" s="140">
        <f t="shared" si="39"/>
        <v>4.8078397223328774E-2</v>
      </c>
      <c r="AJ37" s="2"/>
      <c r="AK37" s="5"/>
      <c r="AL37" s="2">
        <f t="shared" si="40"/>
        <v>0.53099211757151665</v>
      </c>
      <c r="AM37" s="32">
        <f t="shared" si="41"/>
        <v>6.6668181578925713E-4</v>
      </c>
      <c r="AN37" s="14">
        <f t="shared" si="42"/>
        <v>2.5820182334547082E-2</v>
      </c>
      <c r="AO37" s="140">
        <f t="shared" si="43"/>
        <v>4.6371429544395916E-2</v>
      </c>
      <c r="AP37" s="2"/>
      <c r="AQ37" s="5"/>
      <c r="AR37" s="2">
        <f t="shared" si="44"/>
        <v>0.51816962975700143</v>
      </c>
      <c r="AS37" s="32">
        <f t="shared" si="45"/>
        <v>1.4932559562492312E-3</v>
      </c>
      <c r="AT37" s="14">
        <f t="shared" si="46"/>
        <v>3.8642670149062308E-2</v>
      </c>
      <c r="AU37" s="140">
        <f t="shared" si="47"/>
        <v>6.9399814184387565E-2</v>
      </c>
      <c r="AV37" s="2"/>
      <c r="AW37" s="5"/>
      <c r="AX37" s="149">
        <f t="shared" si="11"/>
        <v>0.54362284308800601</v>
      </c>
      <c r="AY37" s="32">
        <f t="shared" si="48"/>
        <v>1.7396177115540932E-4</v>
      </c>
      <c r="AZ37" s="150">
        <f t="shared" si="12"/>
        <v>1.3189456818057721E-2</v>
      </c>
      <c r="BA37" s="140">
        <f t="shared" si="49"/>
        <v>2.3687437975567046E-2</v>
      </c>
      <c r="BB37" s="148"/>
      <c r="BC37" s="148"/>
      <c r="BD37" s="161"/>
      <c r="BE37" s="149">
        <f t="shared" si="13"/>
        <v>0.53548219687921328</v>
      </c>
      <c r="BF37" s="32">
        <f t="shared" si="50"/>
        <v>4.5497329513605498E-4</v>
      </c>
      <c r="BG37" s="150">
        <f t="shared" si="14"/>
        <v>2.1330103026850455E-2</v>
      </c>
      <c r="BH37" s="140">
        <f t="shared" si="51"/>
        <v>3.830752846237219E-2</v>
      </c>
      <c r="BI37" s="148"/>
      <c r="BJ37" s="148"/>
      <c r="BK37" s="161"/>
      <c r="BL37" s="148">
        <f t="shared" si="15"/>
        <v>0.54672462068067873</v>
      </c>
      <c r="BM37" s="32">
        <f t="shared" si="52"/>
        <v>1.017612721542642E-4</v>
      </c>
      <c r="BN37" s="150">
        <f t="shared" si="16"/>
        <v>1.0087679225385005E-2</v>
      </c>
      <c r="BO37" s="140">
        <f t="shared" si="53"/>
        <v>1.8116839780814527E-2</v>
      </c>
      <c r="BP37" s="148"/>
      <c r="BQ37" s="148"/>
      <c r="BR37" s="161"/>
      <c r="BS37" s="142">
        <f t="shared" si="85"/>
        <v>0.53710041721556145</v>
      </c>
      <c r="BT37" s="32">
        <f t="shared" si="54"/>
        <v>3.8855831920412342E-4</v>
      </c>
      <c r="BU37" s="144">
        <f t="shared" si="86"/>
        <v>1.971188269050228E-2</v>
      </c>
      <c r="BV37" s="140">
        <f t="shared" si="55"/>
        <v>3.5401306138222427E-2</v>
      </c>
      <c r="BW37" s="149"/>
      <c r="BX37" s="149"/>
      <c r="BY37" s="149"/>
      <c r="BZ37" s="161"/>
      <c r="CA37" s="142">
        <f t="shared" si="87"/>
        <v>0.52403429935764656</v>
      </c>
      <c r="CB37" s="32">
        <f t="shared" si="56"/>
        <v>1.0743973199520366E-3</v>
      </c>
      <c r="CC37" s="144">
        <f t="shared" si="88"/>
        <v>3.2778000548417174E-2</v>
      </c>
      <c r="CD37" s="140">
        <f t="shared" si="57"/>
        <v>5.8867235069963331E-2</v>
      </c>
      <c r="CE37" s="149"/>
      <c r="CF37" s="149"/>
      <c r="CG37" s="161"/>
      <c r="CH37" s="143">
        <f t="shared" si="89"/>
        <v>0.66840653376653014</v>
      </c>
      <c r="CI37" s="32">
        <f t="shared" si="58"/>
        <v>1.2453273030904467E-2</v>
      </c>
      <c r="CJ37" s="144">
        <f t="shared" si="90"/>
        <v>0.11159423386046641</v>
      </c>
      <c r="CK37" s="140">
        <f t="shared" si="59"/>
        <v>0.2004162513638667</v>
      </c>
      <c r="CL37" s="149"/>
      <c r="CM37" s="149"/>
      <c r="CN37" s="149"/>
      <c r="CO37" s="149"/>
      <c r="CP37" s="149"/>
      <c r="CQ37" s="161"/>
      <c r="CR37" s="142">
        <f t="shared" si="91"/>
        <v>0.53584685345054095</v>
      </c>
      <c r="CS37" s="32">
        <f t="shared" si="60"/>
        <v>4.3954994507939291E-4</v>
      </c>
      <c r="CT37" s="144">
        <f t="shared" si="92"/>
        <v>2.0965446455522785E-2</v>
      </c>
      <c r="CU37" s="140">
        <f t="shared" si="61"/>
        <v>3.7652628110154414E-2</v>
      </c>
      <c r="CV37" s="149"/>
      <c r="CW37" s="149"/>
      <c r="CX37" s="149"/>
      <c r="CY37" s="161"/>
      <c r="CZ37" s="148">
        <f t="shared" si="93"/>
        <v>0.46124419231372682</v>
      </c>
      <c r="DA37" s="32">
        <f t="shared" si="62"/>
        <v>9.1332631887804851E-3</v>
      </c>
      <c r="DB37" s="147">
        <f t="shared" si="94"/>
        <v>9.5568107592336915E-2</v>
      </c>
      <c r="DC37" s="140">
        <f t="shared" si="63"/>
        <v>0.17163433280561438</v>
      </c>
      <c r="DD37" s="148"/>
      <c r="DE37" s="148"/>
      <c r="DF37" s="149"/>
      <c r="DG37" s="161"/>
      <c r="DH37" s="149">
        <f t="shared" si="95"/>
        <v>0.54028650464231143</v>
      </c>
      <c r="DI37" s="32">
        <f t="shared" si="64"/>
        <v>2.7310190909945819E-4</v>
      </c>
      <c r="DJ37" s="150">
        <f t="shared" si="96"/>
        <v>1.6525795263752308E-2</v>
      </c>
      <c r="DK37" s="140">
        <f t="shared" si="65"/>
        <v>2.9679292764438338E-2</v>
      </c>
      <c r="DL37" s="149"/>
      <c r="DM37" s="149"/>
      <c r="DN37" s="149"/>
      <c r="DO37" s="161"/>
      <c r="DP37" s="148">
        <f t="shared" si="97"/>
        <v>0.54155240874120292</v>
      </c>
      <c r="DQ37" s="32">
        <f t="shared" si="66"/>
        <v>2.3286427836339722E-4</v>
      </c>
      <c r="DR37" s="147">
        <f t="shared" si="98"/>
        <v>1.5259891164860817E-2</v>
      </c>
      <c r="DS37" s="140">
        <f t="shared" si="67"/>
        <v>2.7405808326136503E-2</v>
      </c>
      <c r="DT37" s="148"/>
      <c r="DU37" s="148"/>
      <c r="DV37" s="148"/>
      <c r="DW37" s="161"/>
      <c r="DX37" s="148">
        <f t="shared" si="99"/>
        <v>0.51382630560753395</v>
      </c>
      <c r="DY37" s="147">
        <f t="shared" si="100"/>
        <v>4.2985994298529784E-2</v>
      </c>
      <c r="DZ37" s="140">
        <f t="shared" si="68"/>
        <v>7.7200152198113575E-2</v>
      </c>
    </row>
    <row r="38" spans="1:130" outlineLevel="1">
      <c r="A38" s="44" t="s">
        <v>13</v>
      </c>
      <c r="B38" s="45" t="s">
        <v>22</v>
      </c>
      <c r="C38" s="44" t="s">
        <v>24</v>
      </c>
      <c r="D38" s="47">
        <v>273.60000000000002</v>
      </c>
      <c r="E38" s="47">
        <v>2</v>
      </c>
      <c r="F38" s="47">
        <v>181437</v>
      </c>
      <c r="G38" s="47">
        <v>89902</v>
      </c>
      <c r="H38" s="47">
        <v>5760</v>
      </c>
      <c r="I38" s="50">
        <v>45541</v>
      </c>
      <c r="J38" s="135">
        <v>486</v>
      </c>
      <c r="K38" s="51">
        <f t="shared" si="33"/>
        <v>0.30743352521129352</v>
      </c>
      <c r="L38" s="52">
        <v>640.44122837980933</v>
      </c>
      <c r="M38" s="51">
        <f t="shared" si="0"/>
        <v>0.49549981536290832</v>
      </c>
      <c r="N38" s="32">
        <f t="shared" si="1"/>
        <v>0.54973086621974532</v>
      </c>
      <c r="O38" s="32">
        <f t="shared" si="34"/>
        <v>2.9410068770368402E-3</v>
      </c>
      <c r="P38" s="32">
        <f t="shared" si="2"/>
        <v>5.4231050856836993E-2</v>
      </c>
      <c r="Q38" s="54">
        <f t="shared" si="3"/>
        <v>0.10944716662935122</v>
      </c>
      <c r="R38" s="2"/>
      <c r="S38" s="5"/>
      <c r="T38" s="2">
        <f t="shared" si="4"/>
        <v>0.55077085883024124</v>
      </c>
      <c r="U38" s="32">
        <f t="shared" si="35"/>
        <v>3.0548882459678042E-3</v>
      </c>
      <c r="V38" s="14">
        <f t="shared" si="5"/>
        <v>5.5271043467332914E-2</v>
      </c>
      <c r="W38" s="54">
        <f t="shared" si="6"/>
        <v>0.11154604250831442</v>
      </c>
      <c r="X38" s="2"/>
      <c r="Y38" s="5"/>
      <c r="Z38" s="2">
        <f t="shared" si="7"/>
        <v>0.51819932569310079</v>
      </c>
      <c r="AA38" s="32">
        <f t="shared" si="36"/>
        <v>5.1526776923051438E-4</v>
      </c>
      <c r="AB38" s="14">
        <f t="shared" si="8"/>
        <v>2.2699510330192463E-2</v>
      </c>
      <c r="AC38" s="54">
        <f t="shared" si="37"/>
        <v>4.5811339634036281E-2</v>
      </c>
      <c r="AD38" s="2"/>
      <c r="AE38" s="5"/>
      <c r="AF38" s="2">
        <f t="shared" si="9"/>
        <v>0.50120531177001504</v>
      </c>
      <c r="AG38" s="32">
        <f t="shared" si="38"/>
        <v>3.2552689251507617E-5</v>
      </c>
      <c r="AH38" s="14">
        <f t="shared" si="10"/>
        <v>5.7054964071067138E-3</v>
      </c>
      <c r="AI38" s="140">
        <f t="shared" si="39"/>
        <v>1.1514628724791672E-2</v>
      </c>
      <c r="AJ38" s="2"/>
      <c r="AK38" s="5"/>
      <c r="AL38" s="2">
        <f t="shared" si="40"/>
        <v>0.53400927745367133</v>
      </c>
      <c r="AM38" s="32">
        <f t="shared" si="41"/>
        <v>1.4829786705199128E-3</v>
      </c>
      <c r="AN38" s="14">
        <f t="shared" si="42"/>
        <v>3.8509462090763003E-2</v>
      </c>
      <c r="AO38" s="140">
        <f t="shared" si="43"/>
        <v>7.7718418648770521E-2</v>
      </c>
      <c r="AP38" s="2"/>
      <c r="AQ38" s="5"/>
      <c r="AR38" s="2">
        <f t="shared" si="44"/>
        <v>0.50804567507983889</v>
      </c>
      <c r="AS38" s="32">
        <f t="shared" si="45"/>
        <v>1.5739859603690101E-4</v>
      </c>
      <c r="AT38" s="14">
        <f t="shared" si="46"/>
        <v>1.2545859716930563E-2</v>
      </c>
      <c r="AU38" s="140">
        <f t="shared" si="47"/>
        <v>2.5319605230815004E-2</v>
      </c>
      <c r="AV38" s="2"/>
      <c r="AW38" s="5"/>
      <c r="AX38" s="149">
        <f t="shared" si="11"/>
        <v>0.53334420500409441</v>
      </c>
      <c r="AY38" s="32">
        <f t="shared" si="48"/>
        <v>1.4321978273139125E-3</v>
      </c>
      <c r="AZ38" s="150">
        <f t="shared" si="12"/>
        <v>3.7844389641186083E-2</v>
      </c>
      <c r="BA38" s="140">
        <f t="shared" si="49"/>
        <v>7.6376193225154945E-2</v>
      </c>
      <c r="BB38" s="148"/>
      <c r="BC38" s="148"/>
      <c r="BD38" s="161"/>
      <c r="BE38" s="149">
        <f t="shared" si="13"/>
        <v>0.54565197449895042</v>
      </c>
      <c r="BF38" s="32">
        <f t="shared" si="50"/>
        <v>2.5152390660068908E-3</v>
      </c>
      <c r="BG38" s="150">
        <f t="shared" si="14"/>
        <v>5.0152159136042096E-2</v>
      </c>
      <c r="BH38" s="140">
        <f t="shared" si="51"/>
        <v>0.1012152932878698</v>
      </c>
      <c r="BI38" s="148"/>
      <c r="BJ38" s="148"/>
      <c r="BK38" s="161"/>
      <c r="BL38" s="148">
        <f t="shared" si="15"/>
        <v>0.53548978620528409</v>
      </c>
      <c r="BM38" s="32">
        <f t="shared" si="52"/>
        <v>1.599197767974064E-3</v>
      </c>
      <c r="BN38" s="150">
        <f t="shared" si="16"/>
        <v>3.9989970842375766E-2</v>
      </c>
      <c r="BO38" s="140">
        <f t="shared" si="53"/>
        <v>8.0706328443506614E-2</v>
      </c>
      <c r="BP38" s="148"/>
      <c r="BQ38" s="148"/>
      <c r="BR38" s="161"/>
      <c r="BS38" s="142">
        <f t="shared" si="85"/>
        <v>0.52163141488517561</v>
      </c>
      <c r="BT38" s="32">
        <f t="shared" si="54"/>
        <v>6.8286049359216007E-4</v>
      </c>
      <c r="BU38" s="144">
        <f t="shared" si="86"/>
        <v>2.613159952226729E-2</v>
      </c>
      <c r="BV38" s="140">
        <f t="shared" si="55"/>
        <v>5.2737859252537322E-2</v>
      </c>
      <c r="BW38" s="149"/>
      <c r="BX38" s="149"/>
      <c r="BY38" s="149"/>
      <c r="BZ38" s="161"/>
      <c r="CA38" s="142">
        <f t="shared" si="87"/>
        <v>0.52023139054765211</v>
      </c>
      <c r="CB38" s="32">
        <f t="shared" si="56"/>
        <v>6.1165081111863443E-4</v>
      </c>
      <c r="CC38" s="144">
        <f t="shared" si="88"/>
        <v>2.4731575184743781E-2</v>
      </c>
      <c r="CD38" s="140">
        <f t="shared" si="57"/>
        <v>4.9912380222846629E-2</v>
      </c>
      <c r="CE38" s="149"/>
      <c r="CF38" s="149"/>
      <c r="CG38" s="161"/>
      <c r="CH38" s="143">
        <f t="shared" si="89"/>
        <v>0.60626530801242318</v>
      </c>
      <c r="CI38" s="32">
        <f t="shared" si="58"/>
        <v>1.2268994361889728E-2</v>
      </c>
      <c r="CJ38" s="144">
        <f t="shared" si="90"/>
        <v>0.11076549264951485</v>
      </c>
      <c r="CK38" s="140">
        <f t="shared" si="59"/>
        <v>0.22354295443761013</v>
      </c>
      <c r="CL38" s="149"/>
      <c r="CM38" s="149"/>
      <c r="CN38" s="149"/>
      <c r="CO38" s="149"/>
      <c r="CP38" s="149"/>
      <c r="CQ38" s="161"/>
      <c r="CR38" s="142">
        <f t="shared" si="91"/>
        <v>0.53584685345054095</v>
      </c>
      <c r="CS38" s="32">
        <f t="shared" si="60"/>
        <v>1.6278834824448778E-3</v>
      </c>
      <c r="CT38" s="144">
        <f t="shared" si="92"/>
        <v>4.0347038087632625E-2</v>
      </c>
      <c r="CU38" s="140">
        <f t="shared" si="61"/>
        <v>8.1426948783183919E-2</v>
      </c>
      <c r="CV38" s="149"/>
      <c r="CW38" s="149"/>
      <c r="CX38" s="149"/>
      <c r="CY38" s="161"/>
      <c r="CZ38" s="148">
        <f t="shared" si="93"/>
        <v>0.50109747206218214</v>
      </c>
      <c r="DA38" s="32">
        <f t="shared" si="62"/>
        <v>3.1333760522924984E-5</v>
      </c>
      <c r="DB38" s="147">
        <f t="shared" si="94"/>
        <v>5.5976566992738119E-3</v>
      </c>
      <c r="DC38" s="140">
        <f t="shared" si="63"/>
        <v>1.1296990484595922E-2</v>
      </c>
      <c r="DD38" s="148"/>
      <c r="DE38" s="148"/>
      <c r="DF38" s="149"/>
      <c r="DG38" s="161"/>
      <c r="DH38" s="149">
        <f t="shared" si="95"/>
        <v>0.52086539139056454</v>
      </c>
      <c r="DI38" s="32">
        <f t="shared" si="64"/>
        <v>6.434124472148075E-4</v>
      </c>
      <c r="DJ38" s="150">
        <f t="shared" si="96"/>
        <v>2.5365576027656211E-2</v>
      </c>
      <c r="DK38" s="140">
        <f t="shared" si="65"/>
        <v>5.1191898041532562E-2</v>
      </c>
      <c r="DL38" s="149"/>
      <c r="DM38" s="149"/>
      <c r="DN38" s="149"/>
      <c r="DO38" s="161"/>
      <c r="DP38" s="148">
        <f t="shared" si="97"/>
        <v>0.52499970389777062</v>
      </c>
      <c r="DQ38" s="32">
        <f t="shared" si="66"/>
        <v>8.702434235692999E-4</v>
      </c>
      <c r="DR38" s="147">
        <f t="shared" si="98"/>
        <v>2.9499888534862295E-2</v>
      </c>
      <c r="DS38" s="140">
        <f t="shared" si="67"/>
        <v>5.9535619631374277E-2</v>
      </c>
      <c r="DT38" s="148"/>
      <c r="DU38" s="148"/>
      <c r="DV38" s="148"/>
      <c r="DW38" s="161"/>
      <c r="DX38" s="148">
        <f t="shared" si="99"/>
        <v>0.52518471147217261</v>
      </c>
      <c r="DY38" s="147">
        <f t="shared" si="100"/>
        <v>2.968489610926428E-2</v>
      </c>
      <c r="DZ38" s="140">
        <f t="shared" si="68"/>
        <v>5.9908995299065466E-2</v>
      </c>
    </row>
    <row r="39" spans="1:130" outlineLevel="1">
      <c r="A39" s="44" t="s">
        <v>13</v>
      </c>
      <c r="B39" s="45" t="s">
        <v>25</v>
      </c>
      <c r="C39" s="44">
        <v>200</v>
      </c>
      <c r="D39" s="47">
        <v>342.52</v>
      </c>
      <c r="E39" s="47">
        <v>2</v>
      </c>
      <c r="F39" s="47">
        <v>242670</v>
      </c>
      <c r="G39" s="47">
        <v>135875</v>
      </c>
      <c r="H39" s="47">
        <v>4820</v>
      </c>
      <c r="I39" s="47">
        <v>54635</v>
      </c>
      <c r="J39" s="136">
        <v>476</v>
      </c>
      <c r="K39" s="51">
        <f t="shared" si="33"/>
        <v>0.2877602707930676</v>
      </c>
      <c r="L39" s="52">
        <v>567.25105189340809</v>
      </c>
      <c r="M39" s="51">
        <f t="shared" si="0"/>
        <v>0.55991675938517327</v>
      </c>
      <c r="N39" s="32">
        <f t="shared" si="1"/>
        <v>0.5292706816247903</v>
      </c>
      <c r="O39" s="32">
        <f t="shared" si="34"/>
        <v>9.3918208209543982E-4</v>
      </c>
      <c r="P39" s="32">
        <f t="shared" si="2"/>
        <v>3.0646077760382973E-2</v>
      </c>
      <c r="Q39" s="54">
        <f t="shared" si="3"/>
        <v>5.4733274628240194E-2</v>
      </c>
      <c r="R39" s="2"/>
      <c r="S39" s="5"/>
      <c r="T39" s="2">
        <f t="shared" si="4"/>
        <v>0.53132892748667182</v>
      </c>
      <c r="U39" s="32">
        <f t="shared" si="35"/>
        <v>8.1726413265697693E-4</v>
      </c>
      <c r="V39" s="14">
        <f t="shared" si="5"/>
        <v>2.8587831898501448E-2</v>
      </c>
      <c r="W39" s="54">
        <f t="shared" si="6"/>
        <v>5.1057289176149746E-2</v>
      </c>
      <c r="X39" s="2"/>
      <c r="Y39" s="5"/>
      <c r="Z39" s="2">
        <f t="shared" si="7"/>
        <v>0.54353272681979736</v>
      </c>
      <c r="AA39" s="32">
        <f t="shared" si="36"/>
        <v>2.6843652310329819E-4</v>
      </c>
      <c r="AB39" s="14">
        <f t="shared" si="8"/>
        <v>1.6384032565375906E-2</v>
      </c>
      <c r="AC39" s="54">
        <f t="shared" si="37"/>
        <v>2.9261550562206227E-2</v>
      </c>
      <c r="AD39" s="2"/>
      <c r="AE39" s="5"/>
      <c r="AF39" s="2">
        <f t="shared" si="9"/>
        <v>0.5167835672241472</v>
      </c>
      <c r="AG39" s="32">
        <f t="shared" si="38"/>
        <v>1.8604722660000006E-3</v>
      </c>
      <c r="AH39" s="14">
        <f t="shared" si="10"/>
        <v>4.3133192161026068E-2</v>
      </c>
      <c r="AI39" s="140">
        <f t="shared" si="39"/>
        <v>7.7035008218702461E-2</v>
      </c>
      <c r="AJ39" s="2"/>
      <c r="AK39" s="5"/>
      <c r="AL39" s="2">
        <f t="shared" si="40"/>
        <v>0.5440664770608532</v>
      </c>
      <c r="AM39" s="32">
        <f t="shared" si="41"/>
        <v>2.5123144976065307E-4</v>
      </c>
      <c r="AN39" s="14">
        <f t="shared" si="42"/>
        <v>1.5850282324320064E-2</v>
      </c>
      <c r="AO39" s="140">
        <f t="shared" si="43"/>
        <v>2.8308283434353265E-2</v>
      </c>
      <c r="AP39" s="2"/>
      <c r="AQ39" s="5"/>
      <c r="AR39" s="2">
        <f t="shared" si="44"/>
        <v>0.4936624156150497</v>
      </c>
      <c r="AS39" s="32">
        <f t="shared" si="45"/>
        <v>4.3896380684097114E-3</v>
      </c>
      <c r="AT39" s="14">
        <f t="shared" si="46"/>
        <v>6.6254343770123569E-2</v>
      </c>
      <c r="AU39" s="140">
        <f t="shared" si="47"/>
        <v>0.11832891703916017</v>
      </c>
      <c r="AV39" s="2"/>
      <c r="AW39" s="5"/>
      <c r="AX39" s="149">
        <f t="shared" si="11"/>
        <v>0.53754210588140561</v>
      </c>
      <c r="AY39" s="32">
        <f t="shared" si="48"/>
        <v>5.0062511941366243E-4</v>
      </c>
      <c r="AZ39" s="150">
        <f t="shared" si="12"/>
        <v>2.2374653503767661E-2</v>
      </c>
      <c r="BA39" s="140">
        <f t="shared" si="49"/>
        <v>3.9960678312855921E-2</v>
      </c>
      <c r="BB39" s="148"/>
      <c r="BC39" s="148"/>
      <c r="BD39" s="161"/>
      <c r="BE39" s="149">
        <f t="shared" si="13"/>
        <v>0.53246635185770064</v>
      </c>
      <c r="BF39" s="32">
        <f t="shared" si="50"/>
        <v>7.5352487342432613E-4</v>
      </c>
      <c r="BG39" s="150">
        <f t="shared" si="14"/>
        <v>2.7450407527472631E-2</v>
      </c>
      <c r="BH39" s="140">
        <f t="shared" si="51"/>
        <v>4.9025872270040724E-2</v>
      </c>
      <c r="BI39" s="148"/>
      <c r="BJ39" s="148"/>
      <c r="BK39" s="161"/>
      <c r="BL39" s="148">
        <f t="shared" si="15"/>
        <v>0.5405702168806954</v>
      </c>
      <c r="BM39" s="32">
        <f t="shared" si="52"/>
        <v>3.7428870687756887E-4</v>
      </c>
      <c r="BN39" s="150">
        <f t="shared" si="16"/>
        <v>1.934654250447787E-2</v>
      </c>
      <c r="BO39" s="140">
        <f t="shared" si="53"/>
        <v>3.4552533354639522E-2</v>
      </c>
      <c r="BP39" s="148"/>
      <c r="BQ39" s="148"/>
      <c r="BR39" s="161"/>
      <c r="BS39" s="142">
        <f t="shared" si="85"/>
        <v>0.52897371129435777</v>
      </c>
      <c r="BT39" s="32">
        <f t="shared" si="54"/>
        <v>9.5747222515052042E-4</v>
      </c>
      <c r="BU39" s="144">
        <f t="shared" si="86"/>
        <v>3.0943048090815495E-2</v>
      </c>
      <c r="BV39" s="140">
        <f t="shared" si="55"/>
        <v>5.5263657627953607E-2</v>
      </c>
      <c r="BW39" s="149"/>
      <c r="BX39" s="149"/>
      <c r="BY39" s="149"/>
      <c r="BZ39" s="161"/>
      <c r="CA39" s="142">
        <f t="shared" si="87"/>
        <v>0.51568814318755674</v>
      </c>
      <c r="CB39" s="32">
        <f t="shared" si="56"/>
        <v>1.9561704907560674E-3</v>
      </c>
      <c r="CC39" s="144">
        <f t="shared" si="88"/>
        <v>4.4228616197616533E-2</v>
      </c>
      <c r="CD39" s="140">
        <f t="shared" si="57"/>
        <v>7.8991413377557343E-2</v>
      </c>
      <c r="CE39" s="149"/>
      <c r="CF39" s="149"/>
      <c r="CG39" s="161"/>
      <c r="CH39" s="143">
        <f t="shared" si="89"/>
        <v>0.64954430536987018</v>
      </c>
      <c r="CI39" s="32">
        <f t="shared" si="58"/>
        <v>8.0330969992389589E-3</v>
      </c>
      <c r="CJ39" s="144">
        <f t="shared" si="90"/>
        <v>8.962754598469691E-2</v>
      </c>
      <c r="CK39" s="140">
        <f t="shared" si="59"/>
        <v>0.16007298313969751</v>
      </c>
      <c r="CL39" s="149"/>
      <c r="CM39" s="149"/>
      <c r="CN39" s="149"/>
      <c r="CO39" s="149"/>
      <c r="CP39" s="149"/>
      <c r="CQ39" s="161"/>
      <c r="CR39" s="142">
        <f t="shared" si="91"/>
        <v>0.53584685345054095</v>
      </c>
      <c r="CS39" s="32">
        <f t="shared" si="60"/>
        <v>5.7936037170204806E-4</v>
      </c>
      <c r="CT39" s="144">
        <f t="shared" si="92"/>
        <v>2.4069905934632319E-2</v>
      </c>
      <c r="CU39" s="140">
        <f t="shared" si="61"/>
        <v>4.298836484384342E-2</v>
      </c>
      <c r="CV39" s="149"/>
      <c r="CW39" s="149"/>
      <c r="CX39" s="149"/>
      <c r="CY39" s="161"/>
      <c r="CZ39" s="148">
        <f t="shared" si="93"/>
        <v>0.46123758209462129</v>
      </c>
      <c r="DA39" s="32">
        <f t="shared" si="62"/>
        <v>9.7375800307401891E-3</v>
      </c>
      <c r="DB39" s="147">
        <f t="shared" si="94"/>
        <v>9.8679177290551978E-2</v>
      </c>
      <c r="DC39" s="140">
        <f t="shared" si="63"/>
        <v>0.17623901345426493</v>
      </c>
      <c r="DD39" s="148"/>
      <c r="DE39" s="148"/>
      <c r="DF39" s="149"/>
      <c r="DG39" s="161"/>
      <c r="DH39" s="149">
        <f t="shared" si="95"/>
        <v>0.53379660738132817</v>
      </c>
      <c r="DI39" s="32">
        <f t="shared" si="64"/>
        <v>6.8226234070397317E-4</v>
      </c>
      <c r="DJ39" s="150">
        <f t="shared" si="96"/>
        <v>2.6120152003845098E-2</v>
      </c>
      <c r="DK39" s="140">
        <f t="shared" si="65"/>
        <v>4.6650062828136815E-2</v>
      </c>
      <c r="DL39" s="149"/>
      <c r="DM39" s="149"/>
      <c r="DN39" s="149"/>
      <c r="DO39" s="161"/>
      <c r="DP39" s="148">
        <f t="shared" si="97"/>
        <v>0.54003213961777785</v>
      </c>
      <c r="DQ39" s="32">
        <f t="shared" si="66"/>
        <v>3.9539810329389258E-4</v>
      </c>
      <c r="DR39" s="147">
        <f t="shared" si="98"/>
        <v>1.9884619767395417E-2</v>
      </c>
      <c r="DS39" s="140">
        <f t="shared" si="67"/>
        <v>3.5513528455962069E-2</v>
      </c>
      <c r="DT39" s="148"/>
      <c r="DU39" s="148"/>
      <c r="DV39" s="148"/>
      <c r="DW39" s="161"/>
      <c r="DX39" s="148">
        <f t="shared" si="99"/>
        <v>0.51244028122062102</v>
      </c>
      <c r="DY39" s="147">
        <f t="shared" si="100"/>
        <v>4.7476478164552249E-2</v>
      </c>
      <c r="DZ39" s="140">
        <f t="shared" si="68"/>
        <v>8.4792029116407694E-2</v>
      </c>
    </row>
    <row r="40" spans="1:130" outlineLevel="1">
      <c r="A40" s="44" t="s">
        <v>13</v>
      </c>
      <c r="B40" s="45" t="s">
        <v>25</v>
      </c>
      <c r="C40" s="44" t="s">
        <v>26</v>
      </c>
      <c r="D40" s="47">
        <v>373.66</v>
      </c>
      <c r="E40" s="47">
        <v>2</v>
      </c>
      <c r="F40" s="47">
        <v>286897</v>
      </c>
      <c r="G40" s="47">
        <v>138120</v>
      </c>
      <c r="H40" s="47">
        <v>7380</v>
      </c>
      <c r="I40" s="47">
        <v>56925</v>
      </c>
      <c r="J40" s="136">
        <v>476</v>
      </c>
      <c r="K40" s="51">
        <f t="shared" si="33"/>
        <v>0.26552877432167199</v>
      </c>
      <c r="L40" s="52">
        <v>670.63347358578778</v>
      </c>
      <c r="M40" s="51">
        <f t="shared" ref="M40:M74" si="101">G40/F40</f>
        <v>0.48142713238549029</v>
      </c>
      <c r="N40" s="32">
        <f t="shared" ref="N40:N74" si="102">$R$8+$S$8*K40</f>
        <v>0.50614992529453884</v>
      </c>
      <c r="O40" s="32">
        <f t="shared" si="34"/>
        <v>6.1121648922370141E-4</v>
      </c>
      <c r="P40" s="32">
        <f t="shared" ref="P40:P74" si="103">ABS(N40-M40)</f>
        <v>2.4722792909048552E-2</v>
      </c>
      <c r="Q40" s="54">
        <f t="shared" ref="Q40:Q71" si="104">ABS(P40/M40)</f>
        <v>5.1353135803846671E-2</v>
      </c>
      <c r="R40" s="2"/>
      <c r="S40" s="5"/>
      <c r="T40" s="2">
        <f t="shared" ref="T40:T74" si="105">$X$8+($Y$8*K40)</f>
        <v>0.50935883454357156</v>
      </c>
      <c r="U40" s="32">
        <f t="shared" si="35"/>
        <v>7.8017998544776201E-4</v>
      </c>
      <c r="V40" s="14">
        <f t="shared" ref="V40:V74" si="106">ABS(T40-M40)</f>
        <v>2.7931702158081273E-2</v>
      </c>
      <c r="W40" s="54">
        <f t="shared" ref="W40:W71" si="107">ABS(V40/M40)</f>
        <v>5.8018545859014212E-2</v>
      </c>
      <c r="X40" s="2"/>
      <c r="Y40" s="5"/>
      <c r="Z40" s="2">
        <f t="shared" ref="Z40:Z74" si="108">$AD$8+($AE$8*L40)</f>
        <v>0.50774884865591596</v>
      </c>
      <c r="AA40" s="32">
        <f t="shared" si="36"/>
        <v>6.9283274742079181E-4</v>
      </c>
      <c r="AB40" s="14">
        <f t="shared" ref="AB40:AB74" si="109">ABS(Z40-M40)</f>
        <v>2.6321716270425677E-2</v>
      </c>
      <c r="AC40" s="54">
        <f t="shared" si="37"/>
        <v>5.4674351526472015E-2</v>
      </c>
      <c r="AD40" s="2"/>
      <c r="AE40" s="5"/>
      <c r="AF40" s="2">
        <f t="shared" ref="AF40:AF74" si="110">$AJ$8+($AK$8*H40)</f>
        <v>0.47435768002991507</v>
      </c>
      <c r="AG40" s="32">
        <f t="shared" si="38"/>
        <v>4.9977156607747915E-5</v>
      </c>
      <c r="AH40" s="14">
        <f t="shared" ref="AH40:AH74" si="111">ABS(AF40-M40)</f>
        <v>7.069452355575212E-3</v>
      </c>
      <c r="AI40" s="140">
        <f t="shared" si="39"/>
        <v>1.4684366293494509E-2</v>
      </c>
      <c r="AJ40" s="2"/>
      <c r="AK40" s="5"/>
      <c r="AL40" s="2">
        <f t="shared" si="40"/>
        <v>0.5440664770608532</v>
      </c>
      <c r="AM40" s="32">
        <f t="shared" si="41"/>
        <v>3.9236875013589165E-3</v>
      </c>
      <c r="AN40" s="14">
        <f t="shared" si="42"/>
        <v>6.2639344675362918E-2</v>
      </c>
      <c r="AO40" s="140">
        <f t="shared" si="43"/>
        <v>0.13011178735395015</v>
      </c>
      <c r="AP40" s="2"/>
      <c r="AQ40" s="5"/>
      <c r="AR40" s="2">
        <f t="shared" si="44"/>
        <v>0.49004050400581645</v>
      </c>
      <c r="AS40" s="32">
        <f t="shared" si="45"/>
        <v>7.4190170669840097E-5</v>
      </c>
      <c r="AT40" s="14">
        <f t="shared" si="46"/>
        <v>8.6133716203261601E-3</v>
      </c>
      <c r="AU40" s="140">
        <f t="shared" si="47"/>
        <v>1.7891329841852838E-2</v>
      </c>
      <c r="AV40" s="2"/>
      <c r="AW40" s="5"/>
      <c r="AX40" s="149">
        <f t="shared" ref="AX40:AX74" si="112">$BB$8*((K40)^$BC$8)*((L40)^$BD$8)</f>
        <v>0.4996582659908273</v>
      </c>
      <c r="AY40" s="32">
        <f t="shared" si="48"/>
        <v>3.3237423253564859E-4</v>
      </c>
      <c r="AZ40" s="150">
        <f t="shared" ref="AZ40:AZ74" si="113">ABS(AX40-M40)</f>
        <v>1.8231133605337013E-2</v>
      </c>
      <c r="BA40" s="140">
        <f t="shared" si="49"/>
        <v>3.786893670699662E-2</v>
      </c>
      <c r="BB40" s="148"/>
      <c r="BC40" s="148"/>
      <c r="BD40" s="161"/>
      <c r="BE40" s="149">
        <f t="shared" ref="BE40:BE74" si="114">$BI$8+((K40)^$BJ$8)*((L40)^$BK$8)</f>
        <v>0.51274083353696187</v>
      </c>
      <c r="BF40" s="32">
        <f t="shared" si="50"/>
        <v>9.8054787980367286E-4</v>
      </c>
      <c r="BG40" s="150">
        <f t="shared" ref="BG40:BG74" si="115">ABS(BE40-M40)</f>
        <v>3.1313701151471585E-2</v>
      </c>
      <c r="BH40" s="140">
        <f t="shared" si="51"/>
        <v>6.504349058249162E-2</v>
      </c>
      <c r="BI40" s="148"/>
      <c r="BJ40" s="148"/>
      <c r="BK40" s="161"/>
      <c r="BL40" s="148">
        <f t="shared" ref="BL40:BL74" si="116">$BP$8+($BQ$8*K40)+($BR$8*L40)</f>
        <v>0.49883047201961667</v>
      </c>
      <c r="BM40" s="32">
        <f t="shared" si="52"/>
        <v>3.0287623042075414E-4</v>
      </c>
      <c r="BN40" s="150">
        <f t="shared" ref="BN40:BN74" si="117">ABS(BL40-M40)</f>
        <v>1.740333963412638E-2</v>
      </c>
      <c r="BO40" s="140">
        <f t="shared" si="53"/>
        <v>3.6149478214682562E-2</v>
      </c>
      <c r="BP40" s="148"/>
      <c r="BQ40" s="148"/>
      <c r="BR40" s="161"/>
      <c r="BS40" s="142">
        <f t="shared" si="85"/>
        <v>0.49416290271762542</v>
      </c>
      <c r="BT40" s="32">
        <f t="shared" si="54"/>
        <v>1.6219984595289343E-4</v>
      </c>
      <c r="BU40" s="144">
        <f t="shared" si="86"/>
        <v>1.2735770332135132E-2</v>
      </c>
      <c r="BV40" s="140">
        <f t="shared" si="55"/>
        <v>2.6454201426140841E-2</v>
      </c>
      <c r="BW40" s="149"/>
      <c r="BX40" s="149"/>
      <c r="BY40" s="149"/>
      <c r="BZ40" s="161"/>
      <c r="CA40" s="142">
        <f t="shared" si="87"/>
        <v>0.4927175180147515</v>
      </c>
      <c r="CB40" s="32">
        <f t="shared" si="56"/>
        <v>1.2747280765742811E-4</v>
      </c>
      <c r="CC40" s="144">
        <f t="shared" si="88"/>
        <v>1.1290385629261213E-2</v>
      </c>
      <c r="CD40" s="140">
        <f t="shared" si="57"/>
        <v>2.345190968634632E-2</v>
      </c>
      <c r="CE40" s="149"/>
      <c r="CF40" s="149"/>
      <c r="CG40" s="161"/>
      <c r="CH40" s="143">
        <f t="shared" si="89"/>
        <v>0.55447976007044764</v>
      </c>
      <c r="CI40" s="32">
        <f t="shared" si="58"/>
        <v>5.3366864116769974E-3</v>
      </c>
      <c r="CJ40" s="144">
        <f t="shared" si="90"/>
        <v>7.305262768495735E-2</v>
      </c>
      <c r="CK40" s="140">
        <f t="shared" si="59"/>
        <v>0.15174181671684916</v>
      </c>
      <c r="CL40" s="149"/>
      <c r="CM40" s="149"/>
      <c r="CN40" s="149"/>
      <c r="CO40" s="149"/>
      <c r="CP40" s="149"/>
      <c r="CQ40" s="161"/>
      <c r="CR40" s="142">
        <f t="shared" si="91"/>
        <v>0.53584685345054095</v>
      </c>
      <c r="CS40" s="32">
        <f t="shared" si="60"/>
        <v>2.9615060407979189E-3</v>
      </c>
      <c r="CT40" s="144">
        <f t="shared" si="92"/>
        <v>5.4419721065050664E-2</v>
      </c>
      <c r="CU40" s="140">
        <f t="shared" si="61"/>
        <v>0.11303833416159745</v>
      </c>
      <c r="CV40" s="149"/>
      <c r="CW40" s="149"/>
      <c r="CX40" s="149"/>
      <c r="CY40" s="161"/>
      <c r="CZ40" s="148">
        <f t="shared" si="93"/>
        <v>0.47050891348420121</v>
      </c>
      <c r="DA40" s="32">
        <f t="shared" si="62"/>
        <v>1.192075039764661E-4</v>
      </c>
      <c r="DB40" s="147">
        <f t="shared" si="94"/>
        <v>1.0918218901289078E-2</v>
      </c>
      <c r="DC40" s="140">
        <f t="shared" si="63"/>
        <v>2.2678860759651989E-2</v>
      </c>
      <c r="DD40" s="148"/>
      <c r="DE40" s="148"/>
      <c r="DF40" s="149"/>
      <c r="DG40" s="161"/>
      <c r="DH40" s="149">
        <f t="shared" si="95"/>
        <v>0.49209639816782819</v>
      </c>
      <c r="DI40" s="32">
        <f t="shared" si="64"/>
        <v>1.1383323233416636E-4</v>
      </c>
      <c r="DJ40" s="150">
        <f t="shared" si="96"/>
        <v>1.06692657823379E-2</v>
      </c>
      <c r="DK40" s="140">
        <f t="shared" si="65"/>
        <v>2.2161745910479268E-2</v>
      </c>
      <c r="DL40" s="149"/>
      <c r="DM40" s="149"/>
      <c r="DN40" s="149"/>
      <c r="DO40" s="161"/>
      <c r="DP40" s="148">
        <f t="shared" si="97"/>
        <v>0.50004434160458366</v>
      </c>
      <c r="DQ40" s="32">
        <f t="shared" si="66"/>
        <v>3.4660047910749545E-4</v>
      </c>
      <c r="DR40" s="147">
        <f t="shared" si="98"/>
        <v>1.8617209219093378E-2</v>
      </c>
      <c r="DS40" s="140">
        <f t="shared" si="67"/>
        <v>3.867087658072859E-2</v>
      </c>
      <c r="DT40" s="148"/>
      <c r="DU40" s="148"/>
      <c r="DV40" s="148"/>
      <c r="DW40" s="161"/>
      <c r="DX40" s="148">
        <f t="shared" si="99"/>
        <v>0.49946442581563683</v>
      </c>
      <c r="DY40" s="147">
        <f t="shared" si="100"/>
        <v>1.8037293430146539E-2</v>
      </c>
      <c r="DZ40" s="140">
        <f t="shared" si="68"/>
        <v>3.7466300124737555E-2</v>
      </c>
    </row>
    <row r="41" spans="1:130" outlineLevel="1">
      <c r="A41" s="44" t="s">
        <v>13</v>
      </c>
      <c r="B41" s="45" t="s">
        <v>25</v>
      </c>
      <c r="C41" s="44">
        <v>300</v>
      </c>
      <c r="D41" s="47">
        <v>423</v>
      </c>
      <c r="E41" s="47">
        <v>2</v>
      </c>
      <c r="F41" s="47">
        <v>299370</v>
      </c>
      <c r="G41" s="47">
        <v>155960</v>
      </c>
      <c r="H41" s="47">
        <v>5604</v>
      </c>
      <c r="I41" s="47">
        <v>68570</v>
      </c>
      <c r="J41" s="136">
        <v>476</v>
      </c>
      <c r="K41" s="51">
        <f t="shared" si="33"/>
        <v>0.28806671379928428</v>
      </c>
      <c r="L41" s="52">
        <v>699.78962131837307</v>
      </c>
      <c r="M41" s="51">
        <f t="shared" si="101"/>
        <v>0.52096068410328356</v>
      </c>
      <c r="N41" s="32">
        <f t="shared" si="102"/>
        <v>0.52958938235125563</v>
      </c>
      <c r="O41" s="32">
        <f t="shared" si="34"/>
        <v>7.4454433454556403E-5</v>
      </c>
      <c r="P41" s="32">
        <f t="shared" si="103"/>
        <v>8.6286982479720775E-3</v>
      </c>
      <c r="Q41" s="54">
        <f t="shared" si="104"/>
        <v>1.6563050746956919E-2</v>
      </c>
      <c r="R41" s="2"/>
      <c r="S41" s="5"/>
      <c r="T41" s="2">
        <f t="shared" si="105"/>
        <v>0.53163176725892936</v>
      </c>
      <c r="U41" s="32">
        <f t="shared" si="35"/>
        <v>1.1387201571470751E-4</v>
      </c>
      <c r="V41" s="14">
        <f t="shared" si="106"/>
        <v>1.06710831556458E-2</v>
      </c>
      <c r="W41" s="54">
        <f t="shared" si="107"/>
        <v>2.0483471174055419E-2</v>
      </c>
      <c r="X41" s="2"/>
      <c r="Y41" s="5"/>
      <c r="Z41" s="2">
        <f t="shared" si="108"/>
        <v>0.49765699724528234</v>
      </c>
      <c r="AA41" s="32">
        <f t="shared" si="36"/>
        <v>5.4306182117577859E-4</v>
      </c>
      <c r="AB41" s="14">
        <f t="shared" si="109"/>
        <v>2.3303686858001216E-2</v>
      </c>
      <c r="AC41" s="54">
        <f t="shared" si="37"/>
        <v>4.4732141155936295E-2</v>
      </c>
      <c r="AD41" s="2"/>
      <c r="AE41" s="5"/>
      <c r="AF41" s="2">
        <f t="shared" si="110"/>
        <v>0.50379063927091361</v>
      </c>
      <c r="AG41" s="32">
        <f t="shared" si="38"/>
        <v>2.9481043954559388E-4</v>
      </c>
      <c r="AH41" s="14">
        <f t="shared" si="111"/>
        <v>1.7170044832369946E-2</v>
      </c>
      <c r="AI41" s="140">
        <f t="shared" si="39"/>
        <v>3.2958427298452109E-2</v>
      </c>
      <c r="AJ41" s="2"/>
      <c r="AK41" s="5"/>
      <c r="AL41" s="2">
        <f t="shared" si="40"/>
        <v>0.5440664770608532</v>
      </c>
      <c r="AM41" s="32">
        <f t="shared" si="41"/>
        <v>5.338776681980752E-4</v>
      </c>
      <c r="AN41" s="14">
        <f t="shared" si="42"/>
        <v>2.3105792957569649E-2</v>
      </c>
      <c r="AO41" s="140">
        <f t="shared" si="43"/>
        <v>4.4352277748830632E-2</v>
      </c>
      <c r="AP41" s="2"/>
      <c r="AQ41" s="5"/>
      <c r="AR41" s="2">
        <f t="shared" si="44"/>
        <v>0.47162252990558884</v>
      </c>
      <c r="AS41" s="32">
        <f t="shared" si="45"/>
        <v>2.4342534596355006E-3</v>
      </c>
      <c r="AT41" s="14">
        <f t="shared" si="46"/>
        <v>4.9338154197694717E-2</v>
      </c>
      <c r="AU41" s="140">
        <f t="shared" si="47"/>
        <v>9.4706099141856043E-2</v>
      </c>
      <c r="AV41" s="2"/>
      <c r="AW41" s="5"/>
      <c r="AX41" s="149">
        <f t="shared" si="112"/>
        <v>0.50893329978559343</v>
      </c>
      <c r="AY41" s="32">
        <f t="shared" si="48"/>
        <v>1.446579735254184E-4</v>
      </c>
      <c r="AZ41" s="150">
        <f t="shared" si="113"/>
        <v>1.2027384317690126E-2</v>
      </c>
      <c r="BA41" s="140">
        <f t="shared" si="49"/>
        <v>2.3086932823716936E-2</v>
      </c>
      <c r="BB41" s="148"/>
      <c r="BC41" s="148"/>
      <c r="BD41" s="161"/>
      <c r="BE41" s="149">
        <f t="shared" si="114"/>
        <v>0.52969847069685128</v>
      </c>
      <c r="BF41" s="32">
        <f t="shared" si="50"/>
        <v>7.6348914554731786E-5</v>
      </c>
      <c r="BG41" s="150">
        <f t="shared" si="115"/>
        <v>8.7377865935677201E-3</v>
      </c>
      <c r="BH41" s="140">
        <f t="shared" si="51"/>
        <v>1.677244916976384E-2</v>
      </c>
      <c r="BI41" s="148"/>
      <c r="BJ41" s="148"/>
      <c r="BK41" s="161"/>
      <c r="BL41" s="148">
        <f t="shared" si="116"/>
        <v>0.5069647822322958</v>
      </c>
      <c r="BM41" s="32">
        <f t="shared" si="52"/>
        <v>1.9588526918231866E-4</v>
      </c>
      <c r="BN41" s="150">
        <f t="shared" si="117"/>
        <v>1.3995901870987759E-2</v>
      </c>
      <c r="BO41" s="140">
        <f t="shared" si="53"/>
        <v>2.6865562600138532E-2</v>
      </c>
      <c r="BP41" s="148"/>
      <c r="BQ41" s="148"/>
      <c r="BR41" s="161"/>
      <c r="BS41" s="142">
        <f t="shared" si="85"/>
        <v>0.50567024730051513</v>
      </c>
      <c r="BT41" s="32">
        <f t="shared" si="54"/>
        <v>2.337974576194551E-4</v>
      </c>
      <c r="BU41" s="144">
        <f t="shared" si="86"/>
        <v>1.5290436802768426E-2</v>
      </c>
      <c r="BV41" s="140">
        <f t="shared" si="55"/>
        <v>2.9350462077742907E-2</v>
      </c>
      <c r="BW41" s="149"/>
      <c r="BX41" s="149"/>
      <c r="BY41" s="149"/>
      <c r="BZ41" s="161"/>
      <c r="CA41" s="142">
        <f t="shared" si="87"/>
        <v>0.51522863269694386</v>
      </c>
      <c r="CB41" s="32">
        <f t="shared" si="56"/>
        <v>3.2856413324920932E-5</v>
      </c>
      <c r="CC41" s="144">
        <f t="shared" si="88"/>
        <v>5.7320514063396999E-3</v>
      </c>
      <c r="CD41" s="140">
        <f t="shared" si="57"/>
        <v>1.1002848355449577E-2</v>
      </c>
      <c r="CE41" s="149"/>
      <c r="CF41" s="149"/>
      <c r="CG41" s="161"/>
      <c r="CH41" s="143">
        <f t="shared" si="89"/>
        <v>0.37549210297249425</v>
      </c>
      <c r="CI41" s="32">
        <f t="shared" si="58"/>
        <v>2.1161108096205031E-2</v>
      </c>
      <c r="CJ41" s="144">
        <f t="shared" si="90"/>
        <v>0.14546858113078931</v>
      </c>
      <c r="CK41" s="140">
        <f t="shared" si="59"/>
        <v>0.27923139993026669</v>
      </c>
      <c r="CL41" s="149"/>
      <c r="CM41" s="149"/>
      <c r="CN41" s="149"/>
      <c r="CO41" s="149"/>
      <c r="CP41" s="149"/>
      <c r="CQ41" s="161"/>
      <c r="CR41" s="142">
        <f t="shared" si="91"/>
        <v>0.53584685345054095</v>
      </c>
      <c r="CS41" s="32">
        <f t="shared" si="60"/>
        <v>2.2159803783522564E-4</v>
      </c>
      <c r="CT41" s="144">
        <f t="shared" si="92"/>
        <v>1.4886169347257394E-2</v>
      </c>
      <c r="CU41" s="140">
        <f t="shared" si="61"/>
        <v>2.8574458306543E-2</v>
      </c>
      <c r="CV41" s="149"/>
      <c r="CW41" s="149"/>
      <c r="CX41" s="149"/>
      <c r="CY41" s="161"/>
      <c r="CZ41" s="148">
        <f t="shared" si="93"/>
        <v>0.54708811464087759</v>
      </c>
      <c r="DA41" s="32">
        <f t="shared" si="62"/>
        <v>6.8264262649680117E-4</v>
      </c>
      <c r="DB41" s="147">
        <f t="shared" si="94"/>
        <v>2.6127430537594032E-2</v>
      </c>
      <c r="DC41" s="140">
        <f t="shared" si="63"/>
        <v>5.0152403693508117E-2</v>
      </c>
      <c r="DD41" s="148"/>
      <c r="DE41" s="148"/>
      <c r="DF41" s="149"/>
      <c r="DG41" s="161"/>
      <c r="DH41" s="149">
        <f t="shared" si="95"/>
        <v>0.5093068583817123</v>
      </c>
      <c r="DI41" s="32">
        <f t="shared" si="64"/>
        <v>1.3581165394875575E-4</v>
      </c>
      <c r="DJ41" s="150">
        <f t="shared" si="96"/>
        <v>1.1653825721571254E-2</v>
      </c>
      <c r="DK41" s="140">
        <f t="shared" si="65"/>
        <v>2.2369875649312556E-2</v>
      </c>
      <c r="DL41" s="149"/>
      <c r="DM41" s="149"/>
      <c r="DN41" s="149"/>
      <c r="DO41" s="161"/>
      <c r="DP41" s="148">
        <f t="shared" si="97"/>
        <v>0.519286494324675</v>
      </c>
      <c r="DQ41" s="32">
        <f t="shared" si="66"/>
        <v>2.8029114147973761E-6</v>
      </c>
      <c r="DR41" s="147">
        <f t="shared" si="98"/>
        <v>1.6741897786085591E-3</v>
      </c>
      <c r="DS41" s="140">
        <f t="shared" si="67"/>
        <v>3.2136585920879992E-3</v>
      </c>
      <c r="DT41" s="148"/>
      <c r="DU41" s="148"/>
      <c r="DV41" s="148"/>
      <c r="DW41" s="161"/>
      <c r="DX41" s="148">
        <f t="shared" si="99"/>
        <v>0.51340038919164488</v>
      </c>
      <c r="DY41" s="147">
        <f t="shared" si="100"/>
        <v>7.5602949116386764E-3</v>
      </c>
      <c r="DZ41" s="140">
        <f t="shared" si="68"/>
        <v>1.4512217797494682E-2</v>
      </c>
    </row>
    <row r="42" spans="1:130" outlineLevel="1">
      <c r="A42" s="44" t="s">
        <v>27</v>
      </c>
      <c r="B42" s="45"/>
      <c r="C42" s="44" t="s">
        <v>30</v>
      </c>
      <c r="D42" s="46">
        <v>80.099999999999994</v>
      </c>
      <c r="E42" s="47">
        <v>4</v>
      </c>
      <c r="F42" s="46">
        <v>158760</v>
      </c>
      <c r="G42" s="46">
        <v>69739</v>
      </c>
      <c r="H42" s="47">
        <v>3907</v>
      </c>
      <c r="I42" s="50">
        <v>30719</v>
      </c>
      <c r="J42" s="135">
        <v>479</v>
      </c>
      <c r="K42" s="51">
        <f t="shared" si="33"/>
        <v>0.20572279200501131</v>
      </c>
      <c r="L42" s="52">
        <v>583.89113644722329</v>
      </c>
      <c r="M42" s="51">
        <f t="shared" si="101"/>
        <v>0.43927311665406904</v>
      </c>
      <c r="N42" s="32">
        <f t="shared" si="102"/>
        <v>0.44395170368521175</v>
      </c>
      <c r="O42" s="32">
        <f t="shared" si="34"/>
        <v>2.1889176607976771E-5</v>
      </c>
      <c r="P42" s="32">
        <f t="shared" si="103"/>
        <v>4.6785870311427113E-3</v>
      </c>
      <c r="Q42" s="54">
        <f t="shared" si="104"/>
        <v>1.0650747459301351E-2</v>
      </c>
      <c r="R42" s="2"/>
      <c r="S42" s="5"/>
      <c r="T42" s="2">
        <f t="shared" si="105"/>
        <v>0.45025606601240048</v>
      </c>
      <c r="U42" s="32">
        <f t="shared" si="35"/>
        <v>1.2062517660767299E-4</v>
      </c>
      <c r="V42" s="14">
        <f t="shared" si="106"/>
        <v>1.098294935833144E-2</v>
      </c>
      <c r="W42" s="54">
        <f t="shared" si="107"/>
        <v>2.5002552949263675E-2</v>
      </c>
      <c r="X42" s="2"/>
      <c r="Y42" s="5"/>
      <c r="Z42" s="2">
        <f t="shared" si="108"/>
        <v>0.53777307495091209</v>
      </c>
      <c r="AA42" s="32">
        <f t="shared" si="36"/>
        <v>9.70224178447982E-3</v>
      </c>
      <c r="AB42" s="14">
        <f t="shared" si="109"/>
        <v>9.8499958296843049E-2</v>
      </c>
      <c r="AC42" s="54">
        <f t="shared" si="37"/>
        <v>0.22423397782025556</v>
      </c>
      <c r="AD42" s="2"/>
      <c r="AE42" s="5"/>
      <c r="AF42" s="2">
        <f t="shared" si="110"/>
        <v>0.53191436214927756</v>
      </c>
      <c r="AG42" s="32">
        <f t="shared" si="38"/>
        <v>8.5824003669034941E-3</v>
      </c>
      <c r="AH42" s="14">
        <f t="shared" si="111"/>
        <v>9.2641245495208524E-2</v>
      </c>
      <c r="AI42" s="140">
        <f t="shared" si="39"/>
        <v>0.21089668814894544</v>
      </c>
      <c r="AJ42" s="2"/>
      <c r="AK42" s="5"/>
      <c r="AL42" s="2">
        <f t="shared" si="40"/>
        <v>0.54104931717869864</v>
      </c>
      <c r="AM42" s="32">
        <f t="shared" si="41"/>
        <v>1.0358394993229615E-2</v>
      </c>
      <c r="AN42" s="14">
        <f t="shared" si="42"/>
        <v>0.1017762005246296</v>
      </c>
      <c r="AO42" s="140">
        <f t="shared" si="43"/>
        <v>0.23169230409512892</v>
      </c>
      <c r="AP42" s="2"/>
      <c r="AQ42" s="5"/>
      <c r="AR42" s="2">
        <f t="shared" si="44"/>
        <v>0.53148845843008141</v>
      </c>
      <c r="AS42" s="32">
        <f t="shared" si="45"/>
        <v>8.5036692588667719E-3</v>
      </c>
      <c r="AT42" s="14">
        <f t="shared" si="46"/>
        <v>9.2215341776012372E-2</v>
      </c>
      <c r="AU42" s="140">
        <f t="shared" si="47"/>
        <v>0.20992712342247127</v>
      </c>
      <c r="AV42" s="2"/>
      <c r="AW42" s="5"/>
      <c r="AX42" s="149">
        <f t="shared" si="112"/>
        <v>0.4723290904834313</v>
      </c>
      <c r="AY42" s="32">
        <f t="shared" si="48"/>
        <v>1.0926974058074828E-3</v>
      </c>
      <c r="AZ42" s="150">
        <f t="shared" si="113"/>
        <v>3.3055973829362262E-2</v>
      </c>
      <c r="BA42" s="140">
        <f t="shared" si="49"/>
        <v>7.5251529347274165E-2</v>
      </c>
      <c r="BB42" s="148"/>
      <c r="BC42" s="148"/>
      <c r="BD42" s="161"/>
      <c r="BE42" s="149">
        <f t="shared" si="114"/>
        <v>0.46461056090143793</v>
      </c>
      <c r="BF42" s="32">
        <f t="shared" si="50"/>
        <v>6.4198608098852685E-4</v>
      </c>
      <c r="BG42" s="150">
        <f t="shared" si="115"/>
        <v>2.533744424736889E-2</v>
      </c>
      <c r="BH42" s="140">
        <f t="shared" si="51"/>
        <v>5.7680389003459828E-2</v>
      </c>
      <c r="BI42" s="148"/>
      <c r="BJ42" s="148"/>
      <c r="BK42" s="161"/>
      <c r="BL42" s="148">
        <f t="shared" si="116"/>
        <v>0.47963741345802702</v>
      </c>
      <c r="BM42" s="32">
        <f t="shared" si="52"/>
        <v>1.6292764564780121E-3</v>
      </c>
      <c r="BN42" s="150">
        <f t="shared" si="117"/>
        <v>4.0364296803957977E-2</v>
      </c>
      <c r="BO42" s="140">
        <f t="shared" si="53"/>
        <v>9.1888839252016352E-2</v>
      </c>
      <c r="BP42" s="148"/>
      <c r="BQ42" s="148"/>
      <c r="BR42" s="161"/>
      <c r="BS42" s="142">
        <f t="shared" si="85"/>
        <v>0.4894297997058763</v>
      </c>
      <c r="BT42" s="32">
        <f t="shared" si="54"/>
        <v>2.5156928547594498E-3</v>
      </c>
      <c r="BU42" s="144">
        <f t="shared" si="86"/>
        <v>5.015668305180726E-2</v>
      </c>
      <c r="BV42" s="140">
        <f t="shared" si="55"/>
        <v>0.11418108950952724</v>
      </c>
      <c r="BW42" s="149"/>
      <c r="BX42" s="149"/>
      <c r="BY42" s="149"/>
      <c r="BZ42" s="161"/>
      <c r="CA42" s="142">
        <f t="shared" si="87"/>
        <v>0.4825131454292379</v>
      </c>
      <c r="CB42" s="32">
        <f t="shared" si="56"/>
        <v>1.8697000884774311E-3</v>
      </c>
      <c r="CC42" s="144">
        <f t="shared" si="88"/>
        <v>4.3240028775168859E-2</v>
      </c>
      <c r="CD42" s="140">
        <f t="shared" si="57"/>
        <v>9.8435408714575887E-2</v>
      </c>
      <c r="CE42" s="149"/>
      <c r="CF42" s="149"/>
      <c r="CG42" s="161"/>
      <c r="CH42" s="143">
        <f t="shared" si="89"/>
        <v>0.4535030876895958</v>
      </c>
      <c r="CI42" s="32">
        <f t="shared" si="58"/>
        <v>2.0249207567193042E-4</v>
      </c>
      <c r="CJ42" s="144">
        <f t="shared" si="90"/>
        <v>1.4229971035526756E-2</v>
      </c>
      <c r="CK42" s="140">
        <f t="shared" si="59"/>
        <v>3.2394358989951501E-2</v>
      </c>
      <c r="CL42" s="149"/>
      <c r="CM42" s="149"/>
      <c r="CN42" s="149"/>
      <c r="CO42" s="149"/>
      <c r="CP42" s="149"/>
      <c r="CQ42" s="161"/>
      <c r="CR42" s="142">
        <f t="shared" si="91"/>
        <v>0.53584685345054095</v>
      </c>
      <c r="CS42" s="32">
        <f t="shared" si="60"/>
        <v>9.3264866388342322E-3</v>
      </c>
      <c r="CT42" s="144">
        <f t="shared" si="92"/>
        <v>9.657373679647191E-2</v>
      </c>
      <c r="CU42" s="140">
        <f t="shared" si="61"/>
        <v>0.21984895759629303</v>
      </c>
      <c r="CV42" s="149"/>
      <c r="CW42" s="149"/>
      <c r="CX42" s="149"/>
      <c r="CY42" s="161"/>
      <c r="CZ42" s="148">
        <f t="shared" si="93"/>
        <v>0.43063417772915497</v>
      </c>
      <c r="DA42" s="32">
        <f t="shared" si="62"/>
        <v>7.463126574839555E-5</v>
      </c>
      <c r="DB42" s="147">
        <f t="shared" si="94"/>
        <v>8.6389389249140747E-3</v>
      </c>
      <c r="DC42" s="140">
        <f t="shared" si="63"/>
        <v>1.9666441212511772E-2</v>
      </c>
      <c r="DD42" s="148"/>
      <c r="DE42" s="148"/>
      <c r="DF42" s="149"/>
      <c r="DG42" s="161"/>
      <c r="DH42" s="149">
        <f t="shared" si="95"/>
        <v>0.49070371849831962</v>
      </c>
      <c r="DI42" s="32">
        <f t="shared" si="64"/>
        <v>2.6451068060618309E-3</v>
      </c>
      <c r="DJ42" s="150">
        <f t="shared" si="96"/>
        <v>5.1430601844250579E-2</v>
      </c>
      <c r="DK42" s="140">
        <f t="shared" si="65"/>
        <v>0.11708115041502204</v>
      </c>
      <c r="DL42" s="149"/>
      <c r="DM42" s="149"/>
      <c r="DN42" s="149"/>
      <c r="DO42" s="161"/>
      <c r="DP42" s="148">
        <f t="shared" si="97"/>
        <v>0.49053505228534666</v>
      </c>
      <c r="DQ42" s="32">
        <f t="shared" si="66"/>
        <v>2.6277860446652502E-3</v>
      </c>
      <c r="DR42" s="147">
        <f t="shared" si="98"/>
        <v>5.1261935631277622E-2</v>
      </c>
      <c r="DS42" s="140">
        <f t="shared" si="67"/>
        <v>0.11669718379703803</v>
      </c>
      <c r="DT42" s="148"/>
      <c r="DU42" s="148"/>
      <c r="DV42" s="148"/>
      <c r="DW42" s="161"/>
      <c r="DX42" s="148">
        <f t="shared" si="99"/>
        <v>0.18084633274288639</v>
      </c>
      <c r="DY42" s="147">
        <f t="shared" si="100"/>
        <v>0.25842678391118268</v>
      </c>
      <c r="DZ42" s="140">
        <f t="shared" si="68"/>
        <v>0.5883054849329552</v>
      </c>
    </row>
    <row r="43" spans="1:130" outlineLevel="1">
      <c r="A43" s="44" t="s">
        <v>27</v>
      </c>
      <c r="B43" s="45"/>
      <c r="C43" s="44" t="s">
        <v>31</v>
      </c>
      <c r="D43" s="46">
        <v>98</v>
      </c>
      <c r="E43" s="47">
        <v>4</v>
      </c>
      <c r="F43" s="46">
        <v>161000</v>
      </c>
      <c r="G43" s="46">
        <v>75500</v>
      </c>
      <c r="H43" s="47"/>
      <c r="I43" s="50">
        <v>29257</v>
      </c>
      <c r="J43" s="135">
        <v>479</v>
      </c>
      <c r="K43" s="51">
        <f t="shared" si="33"/>
        <v>0.24819394584053539</v>
      </c>
      <c r="L43" s="52">
        <v>592.12945936005895</v>
      </c>
      <c r="M43" s="51">
        <f t="shared" si="101"/>
        <v>0.46894409937888198</v>
      </c>
      <c r="N43" s="32">
        <f t="shared" si="102"/>
        <v>0.48812170367415686</v>
      </c>
      <c r="O43" s="32">
        <f t="shared" si="34"/>
        <v>3.6778050650614535E-4</v>
      </c>
      <c r="P43" s="32">
        <f t="shared" si="103"/>
        <v>1.9177604295274875E-2</v>
      </c>
      <c r="Q43" s="54">
        <f t="shared" si="104"/>
        <v>4.0895288629659007E-2</v>
      </c>
      <c r="R43" s="2"/>
      <c r="S43" s="5"/>
      <c r="T43" s="2">
        <f t="shared" si="105"/>
        <v>0.49222783333664455</v>
      </c>
      <c r="U43" s="32">
        <f t="shared" si="35"/>
        <v>5.4213226701586555E-4</v>
      </c>
      <c r="V43" s="14">
        <f t="shared" si="106"/>
        <v>2.3283733957762565E-2</v>
      </c>
      <c r="W43" s="54">
        <f t="shared" si="107"/>
        <v>4.9651406188076459E-2</v>
      </c>
      <c r="X43" s="2"/>
      <c r="Y43" s="5"/>
      <c r="Z43" s="2">
        <f t="shared" si="108"/>
        <v>0.53492153463524006</v>
      </c>
      <c r="AA43" s="32">
        <f t="shared" si="36"/>
        <v>4.3530219630069211E-3</v>
      </c>
      <c r="AB43" s="14">
        <f t="shared" si="109"/>
        <v>6.5977435256358075E-2</v>
      </c>
      <c r="AC43" s="54">
        <f t="shared" si="37"/>
        <v>0.14069360365925365</v>
      </c>
      <c r="AD43" s="2"/>
      <c r="AE43" s="5"/>
      <c r="AF43" s="2" t="s">
        <v>79</v>
      </c>
      <c r="AG43" s="32" t="s">
        <v>79</v>
      </c>
      <c r="AH43" s="14" t="s">
        <v>79</v>
      </c>
      <c r="AI43" s="140" t="s">
        <v>79</v>
      </c>
      <c r="AJ43" s="2"/>
      <c r="AK43" s="5"/>
      <c r="AL43" s="2">
        <f t="shared" si="40"/>
        <v>0.54104931717869864</v>
      </c>
      <c r="AM43" s="32">
        <f t="shared" si="41"/>
        <v>5.1991624339589966E-3</v>
      </c>
      <c r="AN43" s="14">
        <f t="shared" si="42"/>
        <v>7.2105217799816657E-2</v>
      </c>
      <c r="AO43" s="140">
        <f t="shared" si="43"/>
        <v>0.15376079557311897</v>
      </c>
      <c r="AP43" s="2"/>
      <c r="AQ43" s="5"/>
      <c r="AR43" s="2">
        <f t="shared" si="44"/>
        <v>0.53380078802514652</v>
      </c>
      <c r="AS43" s="32">
        <f t="shared" si="45"/>
        <v>4.2063900621584997E-3</v>
      </c>
      <c r="AT43" s="14">
        <f t="shared" si="46"/>
        <v>6.4856688646264538E-2</v>
      </c>
      <c r="AU43" s="140">
        <f t="shared" si="47"/>
        <v>0.13830366717945153</v>
      </c>
      <c r="AV43" s="2"/>
      <c r="AW43" s="5"/>
      <c r="AX43" s="149">
        <f t="shared" si="112"/>
        <v>0.50375368606083704</v>
      </c>
      <c r="AY43" s="32">
        <f t="shared" si="48"/>
        <v>1.2117073249685425E-3</v>
      </c>
      <c r="AZ43" s="150">
        <f t="shared" si="113"/>
        <v>3.4809586681955051E-2</v>
      </c>
      <c r="BA43" s="140">
        <f t="shared" si="49"/>
        <v>7.4229714646288261E-2</v>
      </c>
      <c r="BB43" s="148"/>
      <c r="BC43" s="148"/>
      <c r="BD43" s="161"/>
      <c r="BE43" s="149">
        <f t="shared" si="114"/>
        <v>0.50045374261809128</v>
      </c>
      <c r="BF43" s="32">
        <f t="shared" si="50"/>
        <v>9.9285761706224807E-4</v>
      </c>
      <c r="BG43" s="150">
        <f t="shared" si="115"/>
        <v>3.1509643239209295E-2</v>
      </c>
      <c r="BH43" s="140">
        <f t="shared" si="51"/>
        <v>6.719274915910857E-2</v>
      </c>
      <c r="BI43" s="148"/>
      <c r="BJ43" s="148"/>
      <c r="BK43" s="161"/>
      <c r="BL43" s="148">
        <f t="shared" si="116"/>
        <v>0.5068825563941286</v>
      </c>
      <c r="BM43" s="32">
        <f t="shared" si="52"/>
        <v>1.4393265206977153E-3</v>
      </c>
      <c r="BN43" s="150">
        <f t="shared" si="117"/>
        <v>3.7938457015246618E-2</v>
      </c>
      <c r="BO43" s="140">
        <f t="shared" si="53"/>
        <v>8.0901875224565642E-2</v>
      </c>
      <c r="BP43" s="148"/>
      <c r="BQ43" s="148"/>
      <c r="BR43" s="161"/>
      <c r="BS43" s="141" t="s">
        <v>79</v>
      </c>
      <c r="BT43" s="32" t="s">
        <v>79</v>
      </c>
      <c r="BU43" s="141" t="s">
        <v>79</v>
      </c>
      <c r="BV43" s="140" t="s">
        <v>79</v>
      </c>
      <c r="BW43" s="149"/>
      <c r="BX43" s="149"/>
      <c r="BY43" s="149"/>
      <c r="BZ43" s="161"/>
      <c r="CA43" s="142" t="s">
        <v>79</v>
      </c>
      <c r="CB43" s="32" t="s">
        <v>79</v>
      </c>
      <c r="CC43" s="141" t="s">
        <v>79</v>
      </c>
      <c r="CD43" s="140" t="s">
        <v>79</v>
      </c>
      <c r="CE43" s="149"/>
      <c r="CF43" s="149"/>
      <c r="CG43" s="161"/>
      <c r="CH43" s="143" t="s">
        <v>79</v>
      </c>
      <c r="CI43" s="32" t="s">
        <v>79</v>
      </c>
      <c r="CJ43" s="144" t="s">
        <v>79</v>
      </c>
      <c r="CK43" s="140" t="s">
        <v>79</v>
      </c>
      <c r="CL43" s="149"/>
      <c r="CM43" s="149"/>
      <c r="CN43" s="149"/>
      <c r="CO43" s="149"/>
      <c r="CP43" s="149"/>
      <c r="CQ43" s="161"/>
      <c r="CR43" s="142" t="s">
        <v>79</v>
      </c>
      <c r="CS43" s="32" t="s">
        <v>79</v>
      </c>
      <c r="CT43" s="141" t="s">
        <v>79</v>
      </c>
      <c r="CU43" s="140" t="s">
        <v>79</v>
      </c>
      <c r="CV43" s="146"/>
      <c r="CW43" s="146"/>
      <c r="CX43" s="146"/>
      <c r="CY43" s="168"/>
      <c r="CZ43" s="145" t="s">
        <v>79</v>
      </c>
      <c r="DA43" s="32" t="s">
        <v>79</v>
      </c>
      <c r="DB43" s="145" t="s">
        <v>79</v>
      </c>
      <c r="DC43" s="140" t="s">
        <v>79</v>
      </c>
      <c r="DD43" s="148"/>
      <c r="DE43" s="148"/>
      <c r="DF43" s="149"/>
      <c r="DG43" s="161"/>
      <c r="DH43" s="146" t="s">
        <v>79</v>
      </c>
      <c r="DI43" s="32" t="s">
        <v>79</v>
      </c>
      <c r="DJ43" s="146" t="s">
        <v>79</v>
      </c>
      <c r="DK43" s="140" t="s">
        <v>79</v>
      </c>
      <c r="DL43" s="149"/>
      <c r="DM43" s="149"/>
      <c r="DN43" s="149"/>
      <c r="DO43" s="161"/>
      <c r="DP43" s="145" t="s">
        <v>79</v>
      </c>
      <c r="DQ43" s="32" t="s">
        <v>79</v>
      </c>
      <c r="DR43" s="147" t="s">
        <v>79</v>
      </c>
      <c r="DS43" s="140" t="s">
        <v>79</v>
      </c>
      <c r="DT43" s="148"/>
      <c r="DU43" s="148"/>
      <c r="DV43" s="148"/>
      <c r="DW43" s="161"/>
      <c r="DX43" s="148" t="s">
        <v>79</v>
      </c>
      <c r="DY43" s="147" t="s">
        <v>79</v>
      </c>
      <c r="DZ43" s="140" t="s">
        <v>79</v>
      </c>
    </row>
    <row r="44" spans="1:130" outlineLevel="1">
      <c r="A44" s="44" t="s">
        <v>27</v>
      </c>
      <c r="B44" s="45"/>
      <c r="C44" s="44" t="s">
        <v>32</v>
      </c>
      <c r="D44" s="46">
        <v>54.5</v>
      </c>
      <c r="E44" s="47">
        <v>2</v>
      </c>
      <c r="F44" s="46">
        <v>35245</v>
      </c>
      <c r="G44" s="46">
        <v>20550</v>
      </c>
      <c r="H44" s="47">
        <v>1311</v>
      </c>
      <c r="I44" s="50">
        <v>9570</v>
      </c>
      <c r="J44" s="135">
        <v>501</v>
      </c>
      <c r="K44" s="51">
        <f t="shared" si="33"/>
        <v>0.31525354266168565</v>
      </c>
      <c r="L44" s="52">
        <v>406.18877492220815</v>
      </c>
      <c r="M44" s="51">
        <f t="shared" si="101"/>
        <v>0.58306142715278764</v>
      </c>
      <c r="N44" s="32">
        <f t="shared" si="102"/>
        <v>0.55786368436815315</v>
      </c>
      <c r="O44" s="32">
        <f t="shared" si="34"/>
        <v>6.3492624144059957E-4</v>
      </c>
      <c r="P44" s="32">
        <f t="shared" si="103"/>
        <v>2.5197742784634491E-2</v>
      </c>
      <c r="Q44" s="54">
        <f t="shared" si="104"/>
        <v>4.3216274668829324E-2</v>
      </c>
      <c r="R44" s="2"/>
      <c r="S44" s="5"/>
      <c r="T44" s="2">
        <f t="shared" si="105"/>
        <v>0.55849892654816735</v>
      </c>
      <c r="U44" s="32">
        <f t="shared" si="35"/>
        <v>6.033164359519719E-4</v>
      </c>
      <c r="V44" s="14">
        <f t="shared" si="106"/>
        <v>2.4562500604620285E-2</v>
      </c>
      <c r="W44" s="54">
        <f t="shared" si="107"/>
        <v>4.2126780234055569E-2</v>
      </c>
      <c r="X44" s="2"/>
      <c r="Y44" s="5"/>
      <c r="Z44" s="2">
        <f t="shared" si="108"/>
        <v>0.59928140054582191</v>
      </c>
      <c r="AA44" s="32">
        <f t="shared" si="36"/>
        <v>2.6308753687073966E-4</v>
      </c>
      <c r="AB44" s="14">
        <f t="shared" si="109"/>
        <v>1.621997339303427E-2</v>
      </c>
      <c r="AC44" s="54">
        <f t="shared" si="37"/>
        <v>2.7818635631994788E-2</v>
      </c>
      <c r="AD44" s="2"/>
      <c r="AE44" s="5"/>
      <c r="AF44" s="2">
        <f t="shared" si="110"/>
        <v>0.57493686338217853</v>
      </c>
      <c r="AG44" s="32">
        <f t="shared" si="38"/>
        <v>6.6008536462694046E-5</v>
      </c>
      <c r="AH44" s="14">
        <f t="shared" si="111"/>
        <v>8.1245637706091056E-3</v>
      </c>
      <c r="AI44" s="140">
        <f t="shared" si="39"/>
        <v>1.3934318739421797E-2</v>
      </c>
      <c r="AJ44" s="2"/>
      <c r="AK44" s="5"/>
      <c r="AL44" s="2">
        <f t="shared" si="40"/>
        <v>0.51892347804289829</v>
      </c>
      <c r="AM44" s="32">
        <f t="shared" si="41"/>
        <v>4.1136765160227559E-3</v>
      </c>
      <c r="AN44" s="14">
        <f t="shared" si="42"/>
        <v>6.4137949109889347E-2</v>
      </c>
      <c r="AO44" s="140">
        <f t="shared" si="43"/>
        <v>0.11000204459260585</v>
      </c>
      <c r="AP44" s="2"/>
      <c r="AQ44" s="5"/>
      <c r="AR44" s="2">
        <f t="shared" si="44"/>
        <v>0.56493815651902213</v>
      </c>
      <c r="AS44" s="32">
        <f t="shared" si="45"/>
        <v>3.2845293846470728E-4</v>
      </c>
      <c r="AT44" s="14">
        <f t="shared" si="46"/>
        <v>1.8123270633765509E-2</v>
      </c>
      <c r="AU44" s="140">
        <f t="shared" si="47"/>
        <v>3.1082952481122403E-2</v>
      </c>
      <c r="AV44" s="2"/>
      <c r="AW44" s="5"/>
      <c r="AX44" s="149">
        <f t="shared" si="112"/>
        <v>0.60650495061940535</v>
      </c>
      <c r="AY44" s="32">
        <f t="shared" si="48"/>
        <v>5.4959879252985532E-4</v>
      </c>
      <c r="AZ44" s="150">
        <f t="shared" si="113"/>
        <v>2.3443523466617711E-2</v>
      </c>
      <c r="BA44" s="140">
        <f t="shared" si="49"/>
        <v>4.0207639152357234E-2</v>
      </c>
      <c r="BB44" s="148"/>
      <c r="BC44" s="148"/>
      <c r="BD44" s="161"/>
      <c r="BE44" s="149">
        <f t="shared" si="114"/>
        <v>0.55841519814799467</v>
      </c>
      <c r="BF44" s="32">
        <f t="shared" si="50"/>
        <v>6.0743660415669791E-4</v>
      </c>
      <c r="BG44" s="150">
        <f t="shared" si="115"/>
        <v>2.4646229004792963E-2</v>
      </c>
      <c r="BH44" s="140">
        <f t="shared" si="51"/>
        <v>4.2270381570507443E-2</v>
      </c>
      <c r="BI44" s="148"/>
      <c r="BJ44" s="148"/>
      <c r="BK44" s="161"/>
      <c r="BL44" s="148">
        <f t="shared" si="116"/>
        <v>0.60066279776396581</v>
      </c>
      <c r="BM44" s="32">
        <f t="shared" si="52"/>
        <v>3.0980824739204653E-4</v>
      </c>
      <c r="BN44" s="150">
        <f t="shared" si="117"/>
        <v>1.7601370611178169E-2</v>
      </c>
      <c r="BO44" s="140">
        <f t="shared" si="53"/>
        <v>3.0187849498344261E-2</v>
      </c>
      <c r="BP44" s="148"/>
      <c r="BQ44" s="148"/>
      <c r="BR44" s="161"/>
      <c r="BS44" s="142">
        <f t="shared" ref="BS44:BS55" si="118">$BW$8*(K44^$BX$8)*(L44^$BY$8)*(H44^$BZ$8)</f>
        <v>0.60705834771067813</v>
      </c>
      <c r="BT44" s="32">
        <f t="shared" si="54"/>
        <v>5.7585219626170715E-4</v>
      </c>
      <c r="BU44" s="144">
        <f t="shared" ref="BU44:BU55" si="119">ABS(BS44-M44)</f>
        <v>2.3996920557890489E-2</v>
      </c>
      <c r="BV44" s="140">
        <f t="shared" si="55"/>
        <v>4.1156762290163032E-2</v>
      </c>
      <c r="BW44" s="149"/>
      <c r="BX44" s="149"/>
      <c r="BY44" s="149"/>
      <c r="BZ44" s="161"/>
      <c r="CA44" s="142">
        <f t="shared" ref="CA44:CA55" si="120">(K44^$CE$8)*(L44^$CF$8)*H44^$CG$8</f>
        <v>0.57533051482379038</v>
      </c>
      <c r="CB44" s="32">
        <f t="shared" si="56"/>
        <v>5.9767005438641723E-5</v>
      </c>
      <c r="CC44" s="144">
        <f t="shared" ref="CC44:CC55" si="121">ABS(CA44-M44)</f>
        <v>7.7309123289972526E-3</v>
      </c>
      <c r="CD44" s="140">
        <f t="shared" si="57"/>
        <v>1.3259172994428621E-2</v>
      </c>
      <c r="CE44" s="149"/>
      <c r="CF44" s="149"/>
      <c r="CG44" s="161"/>
      <c r="CH44" s="143">
        <f t="shared" ref="CH44:CH51" si="122">$CL$8*I44+$CM$8*H44+$CN$8*E44+$CO$8*K44+$CP$8*L44+$CQ$8*J44</f>
        <v>0.90438019008710091</v>
      </c>
      <c r="CI44" s="32">
        <f t="shared" si="58"/>
        <v>0.10324574741363741</v>
      </c>
      <c r="CJ44" s="144">
        <f t="shared" ref="CJ44:CJ51" si="123">ABS(CH44-M44)</f>
        <v>0.32131876293431327</v>
      </c>
      <c r="CK44" s="140">
        <f t="shared" si="59"/>
        <v>0.55108904134403269</v>
      </c>
      <c r="CL44" s="149"/>
      <c r="CM44" s="149"/>
      <c r="CN44" s="149"/>
      <c r="CO44" s="149"/>
      <c r="CP44" s="149"/>
      <c r="CQ44" s="161"/>
      <c r="CR44" s="142">
        <f t="shared" ref="CR44:CR55" si="124">$CV$8+(K44^$CW$8)*(L44^$CX$8)*(H44^$CY$8)</f>
        <v>0.53584685345054095</v>
      </c>
      <c r="CS44" s="32">
        <f t="shared" si="60"/>
        <v>2.2292159698848843E-3</v>
      </c>
      <c r="CT44" s="144">
        <f t="shared" ref="CT44:CT55" si="125">ABS(CR44-M44)</f>
        <v>4.7214573702246687E-2</v>
      </c>
      <c r="CU44" s="140">
        <f t="shared" si="61"/>
        <v>8.0977014605142797E-2</v>
      </c>
      <c r="CV44" s="149"/>
      <c r="CW44" s="149"/>
      <c r="CX44" s="149"/>
      <c r="CY44" s="161"/>
      <c r="CZ44" s="148">
        <f t="shared" ref="CZ44:CZ51" si="126">$DD$8*(K44^$DE$8)*(L44*$DF$8)*(H44^$DG$8)*(J44^$DD$10)</f>
        <v>0.46080814923701002</v>
      </c>
      <c r="DA44" s="32">
        <f t="shared" si="62"/>
        <v>1.4945863961152359E-2</v>
      </c>
      <c r="DB44" s="147">
        <f t="shared" ref="DB44:DB51" si="127">ABS(CZ44-M44)</f>
        <v>0.12225327791577761</v>
      </c>
      <c r="DC44" s="140">
        <f t="shared" si="63"/>
        <v>0.20967478248864146</v>
      </c>
      <c r="DD44" s="148"/>
      <c r="DE44" s="148"/>
      <c r="DF44" s="149"/>
      <c r="DG44" s="161"/>
      <c r="DH44" s="149">
        <f t="shared" ref="DH44:DH55" si="128">$DL$8*(K44^$DM$8)*(L44^$DN$8)*(H44^$DO$8)*(I44^$DL$10)*(E44^$DM$10)</f>
        <v>0.61017877263584819</v>
      </c>
      <c r="DI44" s="32">
        <f t="shared" si="64"/>
        <v>7.3535042604766445E-4</v>
      </c>
      <c r="DJ44" s="150">
        <f t="shared" ref="DJ44:DJ55" si="129">ABS(DH44-M44)</f>
        <v>2.7117345483060551E-2</v>
      </c>
      <c r="DK44" s="140">
        <f t="shared" si="65"/>
        <v>4.6508556766446184E-2</v>
      </c>
      <c r="DL44" s="149"/>
      <c r="DM44" s="149"/>
      <c r="DN44" s="149"/>
      <c r="DO44" s="161"/>
      <c r="DP44" s="148">
        <f t="shared" ref="DP44:DP51" si="130">$DT$8*(K44^$DU$8)*(L44^$DV$8)*(H44^$DW$8)*(I44^$DT$10)*(E44^$DU$10)*(J44^$DV$10)</f>
        <v>0.59778375269392547</v>
      </c>
      <c r="DQ44" s="32">
        <f t="shared" si="66"/>
        <v>2.1674686933923951E-4</v>
      </c>
      <c r="DR44" s="147">
        <f t="shared" ref="DR44:DR51" si="131">ABS(DP44-M44)</f>
        <v>1.4722325541137837E-2</v>
      </c>
      <c r="DS44" s="140">
        <f t="shared" si="67"/>
        <v>2.5250042029070708E-2</v>
      </c>
      <c r="DT44" s="148"/>
      <c r="DU44" s="148"/>
      <c r="DV44" s="148"/>
      <c r="DW44" s="161"/>
      <c r="DX44" s="148">
        <f t="shared" ref="DX44:DX51" si="132">(69.1+0.0809*E44+0.0000987*H44+0.0000124*K44*L44-2.66*(E44/K44)-0.0000000114*J44*L44-0.00000349*H44*K44)*10^(-2)</f>
        <v>0.52513715235907865</v>
      </c>
      <c r="DY44" s="147">
        <f t="shared" ref="DY44:DY51" si="133">ABS(DX44-M44)</f>
        <v>5.7924274793708985E-2</v>
      </c>
      <c r="DZ44" s="140">
        <f t="shared" si="68"/>
        <v>9.9345063995341765E-2</v>
      </c>
    </row>
    <row r="45" spans="1:130" outlineLevel="1">
      <c r="A45" s="44" t="s">
        <v>27</v>
      </c>
      <c r="B45" s="45"/>
      <c r="C45" s="44" t="s">
        <v>33</v>
      </c>
      <c r="D45" s="46">
        <v>62</v>
      </c>
      <c r="E45" s="47">
        <v>2</v>
      </c>
      <c r="F45" s="46">
        <v>49000</v>
      </c>
      <c r="G45" s="46">
        <v>25400</v>
      </c>
      <c r="H45" s="47">
        <v>1725</v>
      </c>
      <c r="I45" s="50">
        <v>14000</v>
      </c>
      <c r="J45" s="135">
        <v>503</v>
      </c>
      <c r="K45" s="51">
        <f t="shared" si="33"/>
        <v>0.25796251222201416</v>
      </c>
      <c r="L45" s="52">
        <v>527.0517371195009</v>
      </c>
      <c r="M45" s="51">
        <f t="shared" si="101"/>
        <v>0.51836734693877551</v>
      </c>
      <c r="N45" s="32">
        <f t="shared" si="102"/>
        <v>0.49828101271089476</v>
      </c>
      <c r="O45" s="32">
        <f t="shared" si="34"/>
        <v>4.0346082271413392E-4</v>
      </c>
      <c r="P45" s="32">
        <f t="shared" si="103"/>
        <v>2.0086334227880753E-2</v>
      </c>
      <c r="Q45" s="54">
        <f t="shared" si="104"/>
        <v>3.874922744748649E-2</v>
      </c>
      <c r="R45" s="2"/>
      <c r="S45" s="5"/>
      <c r="T45" s="2">
        <f t="shared" si="105"/>
        <v>0.50188153845712857</v>
      </c>
      <c r="U45" s="32">
        <f t="shared" si="35"/>
        <v>2.7178188129354201E-4</v>
      </c>
      <c r="V45" s="14">
        <f t="shared" si="106"/>
        <v>1.6485808481646935E-2</v>
      </c>
      <c r="W45" s="54">
        <f t="shared" si="107"/>
        <v>3.1803331322862199E-2</v>
      </c>
      <c r="X45" s="2"/>
      <c r="Y45" s="5"/>
      <c r="Z45" s="2">
        <f t="shared" si="108"/>
        <v>0.55744696251473325</v>
      </c>
      <c r="AA45" s="32">
        <f t="shared" si="36"/>
        <v>1.5272163535646386E-3</v>
      </c>
      <c r="AB45" s="14">
        <f t="shared" si="109"/>
        <v>3.9079615575957738E-2</v>
      </c>
      <c r="AC45" s="54">
        <f t="shared" si="37"/>
        <v>7.5389809575666503E-2</v>
      </c>
      <c r="AD45" s="2"/>
      <c r="AE45" s="5"/>
      <c r="AF45" s="2">
        <f t="shared" si="110"/>
        <v>0.56807580193748641</v>
      </c>
      <c r="AG45" s="32">
        <f t="shared" si="38"/>
        <v>2.4709304983588673E-3</v>
      </c>
      <c r="AH45" s="14">
        <f t="shared" si="111"/>
        <v>4.9708454998710905E-2</v>
      </c>
      <c r="AI45" s="140">
        <f t="shared" si="39"/>
        <v>9.5894263580190334E-2</v>
      </c>
      <c r="AJ45" s="2"/>
      <c r="AK45" s="5"/>
      <c r="AL45" s="2">
        <f t="shared" si="40"/>
        <v>0.51691203812146191</v>
      </c>
      <c r="AM45" s="32">
        <f t="shared" si="41"/>
        <v>2.1179237537506924E-6</v>
      </c>
      <c r="AN45" s="14">
        <f t="shared" si="42"/>
        <v>1.4553088173135942E-3</v>
      </c>
      <c r="AO45" s="140">
        <f t="shared" si="43"/>
        <v>2.8074855137152012E-3</v>
      </c>
      <c r="AP45" s="2"/>
      <c r="AQ45" s="5"/>
      <c r="AR45" s="2">
        <f t="shared" si="44"/>
        <v>0.55793157641906432</v>
      </c>
      <c r="AS45" s="32">
        <f t="shared" si="45"/>
        <v>1.5653282543689547E-3</v>
      </c>
      <c r="AT45" s="14">
        <f t="shared" si="46"/>
        <v>3.9564229480288815E-2</v>
      </c>
      <c r="AU45" s="140">
        <f t="shared" si="47"/>
        <v>7.6324694666698889E-2</v>
      </c>
      <c r="AV45" s="2"/>
      <c r="AW45" s="5"/>
      <c r="AX45" s="149">
        <f t="shared" si="112"/>
        <v>0.52669951371088974</v>
      </c>
      <c r="AY45" s="32">
        <f t="shared" si="48"/>
        <v>6.9425003118324562E-5</v>
      </c>
      <c r="AZ45" s="150">
        <f t="shared" si="113"/>
        <v>8.3321667721142356E-3</v>
      </c>
      <c r="BA45" s="140">
        <f t="shared" si="49"/>
        <v>1.6073865032818799E-2</v>
      </c>
      <c r="BB45" s="148"/>
      <c r="BC45" s="148"/>
      <c r="BD45" s="161"/>
      <c r="BE45" s="149">
        <f t="shared" si="114"/>
        <v>0.5099452671640502</v>
      </c>
      <c r="BF45" s="32">
        <f t="shared" si="50"/>
        <v>7.0931427731837134E-5</v>
      </c>
      <c r="BG45" s="150">
        <f t="shared" si="115"/>
        <v>8.4220797747253107E-3</v>
      </c>
      <c r="BH45" s="140">
        <f t="shared" si="51"/>
        <v>1.6247319250454341E-2</v>
      </c>
      <c r="BI45" s="148"/>
      <c r="BJ45" s="148"/>
      <c r="BK45" s="161"/>
      <c r="BL45" s="148">
        <f t="shared" si="116"/>
        <v>0.53023710455701523</v>
      </c>
      <c r="BM45" s="32">
        <f t="shared" si="52"/>
        <v>1.4089114591575981E-4</v>
      </c>
      <c r="BN45" s="150">
        <f t="shared" si="117"/>
        <v>1.1869757618239718E-2</v>
      </c>
      <c r="BO45" s="140">
        <f t="shared" si="53"/>
        <v>2.2898351310777408E-2</v>
      </c>
      <c r="BP45" s="148"/>
      <c r="BQ45" s="148"/>
      <c r="BR45" s="161"/>
      <c r="BS45" s="142">
        <f t="shared" si="118"/>
        <v>0.54482106494412952</v>
      </c>
      <c r="BT45" s="32">
        <f t="shared" si="54"/>
        <v>6.9979919630679089E-4</v>
      </c>
      <c r="BU45" s="144">
        <f t="shared" si="119"/>
        <v>2.645371800535401E-2</v>
      </c>
      <c r="BV45" s="140">
        <f t="shared" si="55"/>
        <v>5.1032763081194747E-2</v>
      </c>
      <c r="BW45" s="149"/>
      <c r="BX45" s="149"/>
      <c r="BY45" s="149"/>
      <c r="BZ45" s="161"/>
      <c r="CA45" s="142">
        <f t="shared" si="120"/>
        <v>0.54235428190344304</v>
      </c>
      <c r="CB45" s="32">
        <f t="shared" si="56"/>
        <v>5.7537304899918959E-4</v>
      </c>
      <c r="CC45" s="144">
        <f t="shared" si="121"/>
        <v>2.3986934964667528E-2</v>
      </c>
      <c r="CD45" s="140">
        <f t="shared" si="57"/>
        <v>4.6274008396405858E-2</v>
      </c>
      <c r="CE45" s="149"/>
      <c r="CF45" s="149"/>
      <c r="CG45" s="161"/>
      <c r="CH45" s="143">
        <f t="shared" si="122"/>
        <v>0.53609211876496732</v>
      </c>
      <c r="CI45" s="32">
        <f t="shared" si="58"/>
        <v>3.1416753629056292E-4</v>
      </c>
      <c r="CJ45" s="144">
        <f t="shared" si="123"/>
        <v>1.772477182619181E-2</v>
      </c>
      <c r="CK45" s="140">
        <f t="shared" si="59"/>
        <v>3.4193457459976324E-2</v>
      </c>
      <c r="CL45" s="149"/>
      <c r="CM45" s="149"/>
      <c r="CN45" s="149"/>
      <c r="CO45" s="149"/>
      <c r="CP45" s="149"/>
      <c r="CQ45" s="161"/>
      <c r="CR45" s="142">
        <f t="shared" si="124"/>
        <v>0.53584685345054095</v>
      </c>
      <c r="CS45" s="32">
        <f t="shared" si="60"/>
        <v>3.0553314789485048E-4</v>
      </c>
      <c r="CT45" s="144">
        <f t="shared" si="125"/>
        <v>1.7479506511765441E-2</v>
      </c>
      <c r="CU45" s="140">
        <f t="shared" si="61"/>
        <v>3.372030783765774E-2</v>
      </c>
      <c r="CV45" s="149"/>
      <c r="CW45" s="149"/>
      <c r="CX45" s="149"/>
      <c r="CY45" s="161"/>
      <c r="CZ45" s="148">
        <f t="shared" si="126"/>
        <v>0.50747629498868563</v>
      </c>
      <c r="DA45" s="32">
        <f t="shared" si="62"/>
        <v>1.1861501257955659E-4</v>
      </c>
      <c r="DB45" s="147">
        <f t="shared" si="127"/>
        <v>1.0891051950089881E-2</v>
      </c>
      <c r="DC45" s="140">
        <f t="shared" si="63"/>
        <v>2.1010297069071031E-2</v>
      </c>
      <c r="DD45" s="148"/>
      <c r="DE45" s="148"/>
      <c r="DF45" s="149"/>
      <c r="DG45" s="161"/>
      <c r="DH45" s="149">
        <f t="shared" si="128"/>
        <v>0.54552622375367932</v>
      </c>
      <c r="DI45" s="32">
        <f t="shared" si="64"/>
        <v>7.3760458984711971E-4</v>
      </c>
      <c r="DJ45" s="150">
        <f t="shared" si="129"/>
        <v>2.715887681490381E-2</v>
      </c>
      <c r="DK45" s="140">
        <f t="shared" si="65"/>
        <v>5.2393108816153021E-2</v>
      </c>
      <c r="DL45" s="149"/>
      <c r="DM45" s="149"/>
      <c r="DN45" s="149"/>
      <c r="DO45" s="161"/>
      <c r="DP45" s="148">
        <f t="shared" si="130"/>
        <v>0.54005155572517827</v>
      </c>
      <c r="DQ45" s="32">
        <f t="shared" si="66"/>
        <v>4.7020491069230661E-4</v>
      </c>
      <c r="DR45" s="147">
        <f t="shared" si="131"/>
        <v>2.1684208786402759E-2</v>
      </c>
      <c r="DS45" s="140">
        <f t="shared" si="67"/>
        <v>4.1831741359595873E-2</v>
      </c>
      <c r="DT45" s="148"/>
      <c r="DU45" s="148"/>
      <c r="DV45" s="148"/>
      <c r="DW45" s="161"/>
      <c r="DX45" s="148">
        <f t="shared" si="132"/>
        <v>0.4880601656712979</v>
      </c>
      <c r="DY45" s="147">
        <f t="shared" si="133"/>
        <v>3.0307181267477612E-2</v>
      </c>
      <c r="DZ45" s="140">
        <f t="shared" si="68"/>
        <v>5.8466609531748148E-2</v>
      </c>
    </row>
    <row r="46" spans="1:130" outlineLevel="1">
      <c r="A46" s="44" t="s">
        <v>27</v>
      </c>
      <c r="B46" s="45"/>
      <c r="C46" s="44" t="s">
        <v>34</v>
      </c>
      <c r="D46" s="46">
        <v>68.900000000000006</v>
      </c>
      <c r="E46" s="47">
        <v>2</v>
      </c>
      <c r="F46" s="46">
        <v>51710</v>
      </c>
      <c r="G46" s="46">
        <v>27800</v>
      </c>
      <c r="H46" s="47">
        <v>1685</v>
      </c>
      <c r="I46" s="50">
        <v>15510</v>
      </c>
      <c r="J46" s="135">
        <v>501</v>
      </c>
      <c r="K46" s="51">
        <f t="shared" si="33"/>
        <v>0.27164747491055641</v>
      </c>
      <c r="L46" s="52">
        <v>556.20092502957948</v>
      </c>
      <c r="M46" s="51">
        <f t="shared" si="101"/>
        <v>0.53761361438793265</v>
      </c>
      <c r="N46" s="32">
        <f t="shared" si="102"/>
        <v>0.51251337390697871</v>
      </c>
      <c r="O46" s="32">
        <f t="shared" si="34"/>
        <v>6.3002207220171883E-4</v>
      </c>
      <c r="P46" s="32">
        <f t="shared" si="103"/>
        <v>2.5100240480953939E-2</v>
      </c>
      <c r="Q46" s="54">
        <f t="shared" si="104"/>
        <v>4.6688253067270806E-2</v>
      </c>
      <c r="R46" s="2"/>
      <c r="S46" s="5"/>
      <c r="T46" s="2">
        <f t="shared" si="105"/>
        <v>0.51540558991164842</v>
      </c>
      <c r="U46" s="32">
        <f t="shared" si="35"/>
        <v>4.9319635113923932E-4</v>
      </c>
      <c r="V46" s="14">
        <f t="shared" si="106"/>
        <v>2.2208024476284227E-2</v>
      </c>
      <c r="W46" s="54">
        <f t="shared" si="107"/>
        <v>4.1308523225491278E-2</v>
      </c>
      <c r="X46" s="2"/>
      <c r="Y46" s="5"/>
      <c r="Z46" s="2">
        <f t="shared" si="108"/>
        <v>0.54735752011557903</v>
      </c>
      <c r="AA46" s="32">
        <f t="shared" si="36"/>
        <v>9.4943698829260019E-5</v>
      </c>
      <c r="AB46" s="14">
        <f t="shared" si="109"/>
        <v>9.7439057276463847E-3</v>
      </c>
      <c r="AC46" s="54">
        <f t="shared" si="37"/>
        <v>1.8124365653834337E-2</v>
      </c>
      <c r="AD46" s="2"/>
      <c r="AE46" s="5"/>
      <c r="AF46" s="2">
        <f t="shared" si="110"/>
        <v>0.56873870642489621</v>
      </c>
      <c r="AG46" s="32">
        <f t="shared" si="38"/>
        <v>9.6877135430945265E-4</v>
      </c>
      <c r="AH46" s="14">
        <f t="shared" si="111"/>
        <v>3.1125092036963564E-2</v>
      </c>
      <c r="AI46" s="140">
        <f t="shared" si="39"/>
        <v>5.789491040400669E-2</v>
      </c>
      <c r="AJ46" s="2"/>
      <c r="AK46" s="5"/>
      <c r="AL46" s="2">
        <f t="shared" si="40"/>
        <v>0.51892347804289829</v>
      </c>
      <c r="AM46" s="32">
        <f t="shared" si="41"/>
        <v>3.4932119659597429E-4</v>
      </c>
      <c r="AN46" s="14">
        <f t="shared" si="42"/>
        <v>1.8690136345034358E-2</v>
      </c>
      <c r="AO46" s="140">
        <f t="shared" si="43"/>
        <v>3.476499821588945E-2</v>
      </c>
      <c r="AP46" s="2"/>
      <c r="AQ46" s="5"/>
      <c r="AR46" s="2">
        <f t="shared" si="44"/>
        <v>0.5555433290260765</v>
      </c>
      <c r="AS46" s="32">
        <f t="shared" si="45"/>
        <v>3.2147466700527006E-4</v>
      </c>
      <c r="AT46" s="14">
        <f t="shared" si="46"/>
        <v>1.7929714638143857E-2</v>
      </c>
      <c r="AU46" s="140">
        <f t="shared" si="47"/>
        <v>3.3350559134475502E-2</v>
      </c>
      <c r="AV46" s="2"/>
      <c r="AW46" s="5"/>
      <c r="AX46" s="149">
        <f t="shared" si="112"/>
        <v>0.52914521217846411</v>
      </c>
      <c r="AY46" s="32">
        <f t="shared" si="48"/>
        <v>7.1713835981331641E-5</v>
      </c>
      <c r="AZ46" s="150">
        <f t="shared" si="113"/>
        <v>8.4684022094685396E-3</v>
      </c>
      <c r="BA46" s="140">
        <f t="shared" si="49"/>
        <v>1.5751837347180511E-2</v>
      </c>
      <c r="BB46" s="148"/>
      <c r="BC46" s="148"/>
      <c r="BD46" s="161"/>
      <c r="BE46" s="149">
        <f t="shared" si="114"/>
        <v>0.52015294802802248</v>
      </c>
      <c r="BF46" s="32">
        <f t="shared" si="50"/>
        <v>3.0487486973209869E-4</v>
      </c>
      <c r="BG46" s="150">
        <f t="shared" si="115"/>
        <v>1.7460666359910171E-2</v>
      </c>
      <c r="BH46" s="140">
        <f t="shared" si="51"/>
        <v>3.2478095592480397E-2</v>
      </c>
      <c r="BI46" s="148"/>
      <c r="BJ46" s="148"/>
      <c r="BK46" s="161"/>
      <c r="BL46" s="148">
        <f t="shared" si="116"/>
        <v>0.53225587079399106</v>
      </c>
      <c r="BM46" s="32">
        <f t="shared" si="52"/>
        <v>2.8705416418422128E-5</v>
      </c>
      <c r="BN46" s="150">
        <f t="shared" si="117"/>
        <v>5.3577435939415885E-3</v>
      </c>
      <c r="BO46" s="140">
        <f t="shared" si="53"/>
        <v>9.9657885339107764E-3</v>
      </c>
      <c r="BP46" s="148"/>
      <c r="BQ46" s="148"/>
      <c r="BR46" s="161"/>
      <c r="BS46" s="142">
        <f t="shared" si="118"/>
        <v>0.54667606143502423</v>
      </c>
      <c r="BT46" s="32">
        <f t="shared" si="54"/>
        <v>8.2127946481338937E-5</v>
      </c>
      <c r="BU46" s="144">
        <f t="shared" si="119"/>
        <v>9.0624470470915819E-3</v>
      </c>
      <c r="BV46" s="140">
        <f t="shared" si="55"/>
        <v>1.6856803482198049E-2</v>
      </c>
      <c r="BW46" s="149"/>
      <c r="BX46" s="149"/>
      <c r="BY46" s="149"/>
      <c r="BZ46" s="161"/>
      <c r="CA46" s="142">
        <f t="shared" si="120"/>
        <v>0.55203541776668041</v>
      </c>
      <c r="CB46" s="32">
        <f t="shared" si="56"/>
        <v>2.0798841269526049E-4</v>
      </c>
      <c r="CC46" s="144">
        <f t="shared" si="121"/>
        <v>1.4421803378747766E-2</v>
      </c>
      <c r="CD46" s="140">
        <f t="shared" si="57"/>
        <v>2.6825591824282267E-2</v>
      </c>
      <c r="CE46" s="149"/>
      <c r="CF46" s="149"/>
      <c r="CG46" s="161"/>
      <c r="CH46" s="143">
        <f t="shared" si="122"/>
        <v>0.47946462858231564</v>
      </c>
      <c r="CI46" s="32">
        <f t="shared" si="58"/>
        <v>3.3813045502218476E-3</v>
      </c>
      <c r="CJ46" s="144">
        <f t="shared" si="123"/>
        <v>5.8148985805617004E-2</v>
      </c>
      <c r="CK46" s="140">
        <f t="shared" si="59"/>
        <v>0.10816129697872143</v>
      </c>
      <c r="CL46" s="149"/>
      <c r="CM46" s="149"/>
      <c r="CN46" s="149"/>
      <c r="CO46" s="149"/>
      <c r="CP46" s="149"/>
      <c r="CQ46" s="161"/>
      <c r="CR46" s="142">
        <f t="shared" si="124"/>
        <v>0.53584685345054095</v>
      </c>
      <c r="CS46" s="32">
        <f t="shared" si="60"/>
        <v>3.1214442098931921E-6</v>
      </c>
      <c r="CT46" s="144">
        <f t="shared" si="125"/>
        <v>1.7667609373916981E-3</v>
      </c>
      <c r="CU46" s="140">
        <f t="shared" si="61"/>
        <v>3.2863024486519685E-3</v>
      </c>
      <c r="CV46" s="149"/>
      <c r="CW46" s="149"/>
      <c r="CX46" s="149"/>
      <c r="CY46" s="161"/>
      <c r="CZ46" s="148">
        <f t="shared" si="126"/>
        <v>0.55334826185334895</v>
      </c>
      <c r="DA46" s="32">
        <f t="shared" si="62"/>
        <v>2.4757913086093184E-4</v>
      </c>
      <c r="DB46" s="147">
        <f t="shared" si="127"/>
        <v>1.5734647465416307E-2</v>
      </c>
      <c r="DC46" s="140">
        <f t="shared" si="63"/>
        <v>2.9267576274700623E-2</v>
      </c>
      <c r="DD46" s="148"/>
      <c r="DE46" s="148"/>
      <c r="DF46" s="149"/>
      <c r="DG46" s="161"/>
      <c r="DH46" s="149">
        <f t="shared" si="128"/>
        <v>0.54879959467231476</v>
      </c>
      <c r="DI46" s="32">
        <f t="shared" si="64"/>
        <v>1.2512615492258535E-4</v>
      </c>
      <c r="DJ46" s="150">
        <f t="shared" si="129"/>
        <v>1.1185980284382113E-2</v>
      </c>
      <c r="DK46" s="140">
        <f t="shared" si="65"/>
        <v>2.080672807573378E-2</v>
      </c>
      <c r="DL46" s="149"/>
      <c r="DM46" s="149"/>
      <c r="DN46" s="149"/>
      <c r="DO46" s="161"/>
      <c r="DP46" s="148">
        <f t="shared" si="130"/>
        <v>0.54504253395653446</v>
      </c>
      <c r="DQ46" s="32">
        <f t="shared" si="66"/>
        <v>5.5188845956754911E-5</v>
      </c>
      <c r="DR46" s="147">
        <f t="shared" si="131"/>
        <v>7.4289195686018106E-3</v>
      </c>
      <c r="DS46" s="140">
        <f t="shared" si="67"/>
        <v>1.3818324852244592E-2</v>
      </c>
      <c r="DT46" s="148"/>
      <c r="DU46" s="148"/>
      <c r="DV46" s="148"/>
      <c r="DW46" s="161"/>
      <c r="DX46" s="148">
        <f t="shared" si="132"/>
        <v>0.49841003271143891</v>
      </c>
      <c r="DY46" s="147">
        <f t="shared" si="133"/>
        <v>3.9203581676493737E-2</v>
      </c>
      <c r="DZ46" s="140">
        <f t="shared" si="68"/>
        <v>7.2921482319837819E-2</v>
      </c>
    </row>
    <row r="47" spans="1:130" outlineLevel="1">
      <c r="A47" s="44" t="s">
        <v>27</v>
      </c>
      <c r="B47" s="45"/>
      <c r="C47" s="44" t="s">
        <v>35</v>
      </c>
      <c r="D47" s="46">
        <v>68.900000000000006</v>
      </c>
      <c r="E47" s="47">
        <v>2</v>
      </c>
      <c r="F47" s="46">
        <v>54420</v>
      </c>
      <c r="G47" s="46">
        <v>29300</v>
      </c>
      <c r="H47" s="47">
        <v>1500</v>
      </c>
      <c r="I47" s="50">
        <v>15265</v>
      </c>
      <c r="J47" s="135">
        <v>501</v>
      </c>
      <c r="K47" s="51">
        <f t="shared" si="33"/>
        <v>0.25812000969542209</v>
      </c>
      <c r="L47" s="52">
        <v>585.35011293965795</v>
      </c>
      <c r="M47" s="51">
        <f t="shared" si="101"/>
        <v>0.53840499816244025</v>
      </c>
      <c r="N47" s="32">
        <f t="shared" si="102"/>
        <v>0.49844481008323904</v>
      </c>
      <c r="O47" s="32">
        <f t="shared" si="34"/>
        <v>1.5968166313251343E-3</v>
      </c>
      <c r="P47" s="32">
        <f t="shared" si="103"/>
        <v>3.9960188079201209E-2</v>
      </c>
      <c r="Q47" s="54">
        <f t="shared" si="104"/>
        <v>7.4219571169629003E-2</v>
      </c>
      <c r="R47" s="2"/>
      <c r="S47" s="5"/>
      <c r="T47" s="2">
        <f t="shared" si="105"/>
        <v>0.50203718403562247</v>
      </c>
      <c r="U47" s="32">
        <f t="shared" si="35"/>
        <v>1.3226179043627666E-3</v>
      </c>
      <c r="V47" s="14">
        <f t="shared" si="106"/>
        <v>3.6367814126817777E-2</v>
      </c>
      <c r="W47" s="54">
        <f t="shared" si="107"/>
        <v>6.7547318934519568E-2</v>
      </c>
      <c r="X47" s="2"/>
      <c r="Y47" s="5"/>
      <c r="Z47" s="2">
        <f t="shared" si="108"/>
        <v>0.53726807771642482</v>
      </c>
      <c r="AA47" s="32">
        <f t="shared" si="36"/>
        <v>1.29258810056793E-6</v>
      </c>
      <c r="AB47" s="14">
        <f t="shared" si="109"/>
        <v>1.1369204460154325E-3</v>
      </c>
      <c r="AC47" s="54">
        <f t="shared" si="37"/>
        <v>2.1116454154320764E-3</v>
      </c>
      <c r="AD47" s="2"/>
      <c r="AE47" s="5"/>
      <c r="AF47" s="2">
        <f t="shared" si="110"/>
        <v>0.57180463967916695</v>
      </c>
      <c r="AG47" s="32">
        <f t="shared" si="38"/>
        <v>1.1155360534458535E-3</v>
      </c>
      <c r="AH47" s="14">
        <f t="shared" si="111"/>
        <v>3.3399641516726697E-2</v>
      </c>
      <c r="AI47" s="140">
        <f t="shared" si="39"/>
        <v>6.2034419499667814E-2</v>
      </c>
      <c r="AJ47" s="2"/>
      <c r="AK47" s="5"/>
      <c r="AL47" s="2">
        <f t="shared" si="40"/>
        <v>0.51892347804289829</v>
      </c>
      <c r="AM47" s="32">
        <f t="shared" si="41"/>
        <v>3.7952962616811826E-4</v>
      </c>
      <c r="AN47" s="14">
        <f t="shared" si="42"/>
        <v>1.9481520119541962E-2</v>
      </c>
      <c r="AO47" s="140">
        <f t="shared" si="43"/>
        <v>3.6183765355135615E-2</v>
      </c>
      <c r="AP47" s="2"/>
      <c r="AQ47" s="5"/>
      <c r="AR47" s="2">
        <f t="shared" si="44"/>
        <v>0.55593082611964073</v>
      </c>
      <c r="AS47" s="32">
        <f t="shared" si="45"/>
        <v>3.0715464558538991E-4</v>
      </c>
      <c r="AT47" s="14">
        <f t="shared" si="46"/>
        <v>1.7525827957200479E-2</v>
      </c>
      <c r="AU47" s="140">
        <f t="shared" si="47"/>
        <v>3.2551384212656999E-2</v>
      </c>
      <c r="AV47" s="2"/>
      <c r="AW47" s="5"/>
      <c r="AX47" s="149">
        <f t="shared" si="112"/>
        <v>0.51251696656643941</v>
      </c>
      <c r="AY47" s="32">
        <f t="shared" si="48"/>
        <v>6.7019017991553763E-4</v>
      </c>
      <c r="AZ47" s="150">
        <f t="shared" si="113"/>
        <v>2.5888031596000838E-2</v>
      </c>
      <c r="BA47" s="140">
        <f t="shared" si="49"/>
        <v>4.8082821824381082E-2</v>
      </c>
      <c r="BB47" s="148"/>
      <c r="BC47" s="148"/>
      <c r="BD47" s="161"/>
      <c r="BE47" s="149">
        <f t="shared" si="114"/>
        <v>0.50866081233284788</v>
      </c>
      <c r="BF47" s="32">
        <f t="shared" si="50"/>
        <v>8.8471659066532374E-4</v>
      </c>
      <c r="BG47" s="150">
        <f t="shared" si="115"/>
        <v>2.9744185829592373E-2</v>
      </c>
      <c r="BH47" s="140">
        <f t="shared" si="51"/>
        <v>5.5245003168819695E-2</v>
      </c>
      <c r="BI47" s="148"/>
      <c r="BJ47" s="148"/>
      <c r="BK47" s="161"/>
      <c r="BL47" s="148">
        <f t="shared" si="116"/>
        <v>0.51547111735106887</v>
      </c>
      <c r="BM47" s="32">
        <f t="shared" si="52"/>
        <v>5.2596288907018828E-4</v>
      </c>
      <c r="BN47" s="150">
        <f t="shared" si="117"/>
        <v>2.2933880811371377E-2</v>
      </c>
      <c r="BO47" s="140">
        <f t="shared" si="53"/>
        <v>4.259596565716145E-2</v>
      </c>
      <c r="BP47" s="148"/>
      <c r="BQ47" s="148"/>
      <c r="BR47" s="161"/>
      <c r="BS47" s="142">
        <f t="shared" si="118"/>
        <v>0.53742818091245737</v>
      </c>
      <c r="BT47" s="32">
        <f t="shared" si="54"/>
        <v>9.541719398641289E-7</v>
      </c>
      <c r="BU47" s="144">
        <f t="shared" si="119"/>
        <v>9.7681724998288644E-4</v>
      </c>
      <c r="BV47" s="140">
        <f t="shared" si="55"/>
        <v>1.8142796840979073E-3</v>
      </c>
      <c r="BW47" s="149"/>
      <c r="BX47" s="149"/>
      <c r="BY47" s="149"/>
      <c r="BZ47" s="161"/>
      <c r="CA47" s="142">
        <f t="shared" si="120"/>
        <v>0.55148489473828755</v>
      </c>
      <c r="CB47" s="32">
        <f t="shared" si="56"/>
        <v>1.7108369443486176E-4</v>
      </c>
      <c r="CC47" s="144">
        <f t="shared" si="121"/>
        <v>1.3079896575847294E-2</v>
      </c>
      <c r="CD47" s="140">
        <f t="shared" si="57"/>
        <v>2.4293787428587364E-2</v>
      </c>
      <c r="CE47" s="149"/>
      <c r="CF47" s="149"/>
      <c r="CG47" s="161"/>
      <c r="CH47" s="143">
        <f t="shared" si="122"/>
        <v>0.36807524145515924</v>
      </c>
      <c r="CI47" s="32">
        <f t="shared" si="58"/>
        <v>2.9012226019961541E-2</v>
      </c>
      <c r="CJ47" s="144">
        <f t="shared" si="123"/>
        <v>0.17032975670728101</v>
      </c>
      <c r="CK47" s="140">
        <f t="shared" si="59"/>
        <v>0.31635990989796015</v>
      </c>
      <c r="CL47" s="149"/>
      <c r="CM47" s="149"/>
      <c r="CN47" s="149"/>
      <c r="CO47" s="149"/>
      <c r="CP47" s="149"/>
      <c r="CQ47" s="161"/>
      <c r="CR47" s="142">
        <f t="shared" si="124"/>
        <v>0.53584685345054095</v>
      </c>
      <c r="CS47" s="32">
        <f t="shared" si="60"/>
        <v>6.5441043670183611E-6</v>
      </c>
      <c r="CT47" s="144">
        <f t="shared" si="125"/>
        <v>2.5581447118993017E-3</v>
      </c>
      <c r="CU47" s="140">
        <f t="shared" si="61"/>
        <v>4.7513390860600682E-3</v>
      </c>
      <c r="CV47" s="149"/>
      <c r="CW47" s="149"/>
      <c r="CX47" s="149"/>
      <c r="CY47" s="161"/>
      <c r="CZ47" s="148">
        <f t="shared" si="126"/>
        <v>0.58721951016315543</v>
      </c>
      <c r="DA47" s="32">
        <f t="shared" si="62"/>
        <v>2.3828565818679666E-3</v>
      </c>
      <c r="DB47" s="147">
        <f t="shared" si="127"/>
        <v>4.8814512000715182E-2</v>
      </c>
      <c r="DC47" s="140">
        <f t="shared" si="63"/>
        <v>9.0665042425901718E-2</v>
      </c>
      <c r="DD47" s="148"/>
      <c r="DE47" s="148"/>
      <c r="DF47" s="149"/>
      <c r="DG47" s="161"/>
      <c r="DH47" s="149">
        <f t="shared" si="128"/>
        <v>0.54012501580817718</v>
      </c>
      <c r="DI47" s="32">
        <f t="shared" si="64"/>
        <v>2.9584607016463994E-6</v>
      </c>
      <c r="DJ47" s="150">
        <f t="shared" si="129"/>
        <v>1.7200176457369265E-3</v>
      </c>
      <c r="DK47" s="140">
        <f t="shared" si="65"/>
        <v>3.1946539345052405E-3</v>
      </c>
      <c r="DL47" s="149"/>
      <c r="DM47" s="149"/>
      <c r="DN47" s="149"/>
      <c r="DO47" s="161"/>
      <c r="DP47" s="148">
        <f t="shared" si="130"/>
        <v>0.53762510417792109</v>
      </c>
      <c r="DQ47" s="32">
        <f t="shared" si="66"/>
        <v>6.0823462708917858E-7</v>
      </c>
      <c r="DR47" s="147">
        <f t="shared" si="131"/>
        <v>7.7989398451916436E-4</v>
      </c>
      <c r="DS47" s="140">
        <f t="shared" si="67"/>
        <v>1.4485266429192126E-3</v>
      </c>
      <c r="DT47" s="148"/>
      <c r="DU47" s="148"/>
      <c r="DV47" s="148"/>
      <c r="DW47" s="161"/>
      <c r="DX47" s="148">
        <f t="shared" si="132"/>
        <v>0.48796461142710962</v>
      </c>
      <c r="DY47" s="147">
        <f t="shared" si="133"/>
        <v>5.0440386735330633E-2</v>
      </c>
      <c r="DZ47" s="140">
        <f t="shared" si="68"/>
        <v>9.3684841165074847E-2</v>
      </c>
    </row>
    <row r="48" spans="1:130" outlineLevel="1">
      <c r="A48" s="44" t="s">
        <v>28</v>
      </c>
      <c r="B48" s="45" t="s">
        <v>29</v>
      </c>
      <c r="C48" s="44" t="s">
        <v>36</v>
      </c>
      <c r="D48" s="46">
        <v>85.6</v>
      </c>
      <c r="E48" s="47">
        <v>2</v>
      </c>
      <c r="F48" s="46">
        <v>63500</v>
      </c>
      <c r="G48" s="46">
        <v>35570</v>
      </c>
      <c r="H48" s="47">
        <v>1564</v>
      </c>
      <c r="I48" s="50">
        <v>17953</v>
      </c>
      <c r="J48" s="135">
        <v>499</v>
      </c>
      <c r="K48" s="51">
        <f t="shared" si="33"/>
        <v>0.27482803181712379</v>
      </c>
      <c r="L48" s="52">
        <v>565.44968833481744</v>
      </c>
      <c r="M48" s="51">
        <f t="shared" si="101"/>
        <v>0.5601574803149606</v>
      </c>
      <c r="N48" s="32">
        <f t="shared" si="102"/>
        <v>0.5158211530898088</v>
      </c>
      <c r="O48" s="32">
        <f t="shared" si="34"/>
        <v>1.9657099118157361E-3</v>
      </c>
      <c r="P48" s="32">
        <f t="shared" si="103"/>
        <v>4.4336327225151795E-2</v>
      </c>
      <c r="Q48" s="54">
        <f t="shared" si="104"/>
        <v>7.914975481577563E-2</v>
      </c>
      <c r="R48" s="2"/>
      <c r="S48" s="5"/>
      <c r="T48" s="2">
        <f t="shared" si="105"/>
        <v>0.51854874902997461</v>
      </c>
      <c r="U48" s="32">
        <f t="shared" si="35"/>
        <v>1.7312865191461719E-3</v>
      </c>
      <c r="V48" s="14">
        <f t="shared" si="106"/>
        <v>4.1608731284985989E-2</v>
      </c>
      <c r="W48" s="54">
        <f t="shared" si="107"/>
        <v>7.42804171098288E-2</v>
      </c>
      <c r="X48" s="2"/>
      <c r="Y48" s="5"/>
      <c r="Z48" s="2">
        <f t="shared" si="108"/>
        <v>0.54415623488871523</v>
      </c>
      <c r="AA48" s="32">
        <f t="shared" si="36"/>
        <v>2.5603985519093836E-4</v>
      </c>
      <c r="AB48" s="14">
        <f t="shared" si="109"/>
        <v>1.600124542624537E-2</v>
      </c>
      <c r="AC48" s="54">
        <f t="shared" si="37"/>
        <v>2.8565619470525192E-2</v>
      </c>
      <c r="AD48" s="2"/>
      <c r="AE48" s="5"/>
      <c r="AF48" s="2">
        <f t="shared" si="110"/>
        <v>0.57074399249931107</v>
      </c>
      <c r="AG48" s="32">
        <f t="shared" si="38"/>
        <v>1.12074240229401E-4</v>
      </c>
      <c r="AH48" s="14">
        <f t="shared" si="111"/>
        <v>1.0586512184350472E-2</v>
      </c>
      <c r="AI48" s="140">
        <f t="shared" si="39"/>
        <v>1.889917131589134E-2</v>
      </c>
      <c r="AJ48" s="2"/>
      <c r="AK48" s="5"/>
      <c r="AL48" s="2">
        <f t="shared" si="40"/>
        <v>0.52093491796433467</v>
      </c>
      <c r="AM48" s="32">
        <f t="shared" si="41"/>
        <v>1.5384093973487389E-3</v>
      </c>
      <c r="AN48" s="14">
        <f t="shared" si="42"/>
        <v>3.9222562350625934E-2</v>
      </c>
      <c r="AO48" s="140">
        <f t="shared" si="43"/>
        <v>7.0020599079694879E-2</v>
      </c>
      <c r="AP48" s="2"/>
      <c r="AQ48" s="5"/>
      <c r="AR48" s="2">
        <f t="shared" si="44"/>
        <v>0.55167942943596426</v>
      </c>
      <c r="AS48" s="32">
        <f t="shared" si="45"/>
        <v>7.1877346706850529E-5</v>
      </c>
      <c r="AT48" s="14">
        <f t="shared" si="46"/>
        <v>8.4780508789963349E-3</v>
      </c>
      <c r="AU48" s="140">
        <f t="shared" si="47"/>
        <v>1.5135120349065711E-2</v>
      </c>
      <c r="AV48" s="2"/>
      <c r="AW48" s="5"/>
      <c r="AX48" s="149">
        <f t="shared" si="112"/>
        <v>0.52909080043881829</v>
      </c>
      <c r="AY48" s="32">
        <f t="shared" si="48"/>
        <v>9.6513859852670567E-4</v>
      </c>
      <c r="AZ48" s="150">
        <f t="shared" si="113"/>
        <v>3.1066679876142311E-2</v>
      </c>
      <c r="BA48" s="140">
        <f t="shared" si="49"/>
        <v>5.5460617715351053E-2</v>
      </c>
      <c r="BB48" s="148"/>
      <c r="BC48" s="148"/>
      <c r="BD48" s="161"/>
      <c r="BE48" s="149">
        <f t="shared" si="114"/>
        <v>0.52243187251959367</v>
      </c>
      <c r="BF48" s="32">
        <f t="shared" si="50"/>
        <v>1.4232214835298504E-3</v>
      </c>
      <c r="BG48" s="150">
        <f t="shared" si="115"/>
        <v>3.7725607795366933E-2</v>
      </c>
      <c r="BH48" s="140">
        <f t="shared" si="51"/>
        <v>6.7348217458695542E-2</v>
      </c>
      <c r="BI48" s="148"/>
      <c r="BJ48" s="148"/>
      <c r="BK48" s="161"/>
      <c r="BL48" s="148">
        <f t="shared" si="116"/>
        <v>0.53209378458522627</v>
      </c>
      <c r="BM48" s="32">
        <f t="shared" si="52"/>
        <v>7.8757101801110881E-4</v>
      </c>
      <c r="BN48" s="150">
        <f t="shared" si="117"/>
        <v>2.8063695729734328E-2</v>
      </c>
      <c r="BO48" s="140">
        <f t="shared" si="53"/>
        <v>5.0099653608044137E-2</v>
      </c>
      <c r="BP48" s="148"/>
      <c r="BQ48" s="148"/>
      <c r="BR48" s="161"/>
      <c r="BS48" s="142">
        <f t="shared" si="118"/>
        <v>0.54820546064702458</v>
      </c>
      <c r="BT48" s="32">
        <f t="shared" si="54"/>
        <v>1.4285077414272944E-4</v>
      </c>
      <c r="BU48" s="144">
        <f t="shared" si="119"/>
        <v>1.195201966793602E-2</v>
      </c>
      <c r="BV48" s="140">
        <f t="shared" si="55"/>
        <v>2.1336892013324074E-2</v>
      </c>
      <c r="BW48" s="149"/>
      <c r="BX48" s="149"/>
      <c r="BY48" s="149"/>
      <c r="BZ48" s="161"/>
      <c r="CA48" s="142">
        <f t="shared" si="120"/>
        <v>0.55742821484266314</v>
      </c>
      <c r="CB48" s="32">
        <f t="shared" si="56"/>
        <v>7.4488900182750756E-6</v>
      </c>
      <c r="CC48" s="144">
        <f t="shared" si="121"/>
        <v>2.7292654722974596E-3</v>
      </c>
      <c r="CD48" s="140">
        <f t="shared" si="57"/>
        <v>4.8723181751725809E-3</v>
      </c>
      <c r="CE48" s="149"/>
      <c r="CF48" s="149"/>
      <c r="CG48" s="161"/>
      <c r="CH48" s="143">
        <f t="shared" si="122"/>
        <v>0.44651320630873215</v>
      </c>
      <c r="CI48" s="32">
        <f t="shared" si="58"/>
        <v>1.2915021014402731E-2</v>
      </c>
      <c r="CJ48" s="144">
        <f t="shared" si="123"/>
        <v>0.11364427400622845</v>
      </c>
      <c r="CK48" s="140">
        <f t="shared" si="59"/>
        <v>0.202879150952924</v>
      </c>
      <c r="CL48" s="149"/>
      <c r="CM48" s="149"/>
      <c r="CN48" s="149"/>
      <c r="CO48" s="149"/>
      <c r="CP48" s="149"/>
      <c r="CQ48" s="161"/>
      <c r="CR48" s="142">
        <f t="shared" si="124"/>
        <v>0.53584685345054095</v>
      </c>
      <c r="CS48" s="32">
        <f t="shared" si="60"/>
        <v>5.9100657854104237E-4</v>
      </c>
      <c r="CT48" s="144">
        <f t="shared" si="125"/>
        <v>2.4310626864419649E-2</v>
      </c>
      <c r="CU48" s="140">
        <f t="shared" si="61"/>
        <v>4.3399629066366255E-2</v>
      </c>
      <c r="CV48" s="149"/>
      <c r="CW48" s="149"/>
      <c r="CX48" s="149"/>
      <c r="CY48" s="161"/>
      <c r="CZ48" s="148">
        <f t="shared" si="126"/>
        <v>0.5789115426639776</v>
      </c>
      <c r="DA48" s="32">
        <f t="shared" si="62"/>
        <v>3.5171485459081694E-4</v>
      </c>
      <c r="DB48" s="147">
        <f t="shared" si="127"/>
        <v>1.8754062349016998E-2</v>
      </c>
      <c r="DC48" s="140">
        <f t="shared" si="63"/>
        <v>3.3479981983766643E-2</v>
      </c>
      <c r="DD48" s="148"/>
      <c r="DE48" s="148"/>
      <c r="DF48" s="149"/>
      <c r="DG48" s="161"/>
      <c r="DH48" s="149">
        <f t="shared" si="128"/>
        <v>0.55324012500683395</v>
      </c>
      <c r="DI48" s="32">
        <f t="shared" si="64"/>
        <v>4.784980445886793E-5</v>
      </c>
      <c r="DJ48" s="150">
        <f t="shared" si="129"/>
        <v>6.9173553081266492E-3</v>
      </c>
      <c r="DK48" s="140">
        <f t="shared" si="65"/>
        <v>1.2348947485691377E-2</v>
      </c>
      <c r="DL48" s="149"/>
      <c r="DM48" s="149"/>
      <c r="DN48" s="149"/>
      <c r="DO48" s="161"/>
      <c r="DP48" s="148">
        <f t="shared" si="130"/>
        <v>0.55102439231982936</v>
      </c>
      <c r="DQ48" s="32">
        <f t="shared" si="66"/>
        <v>8.3413296326810362E-5</v>
      </c>
      <c r="DR48" s="147">
        <f t="shared" si="131"/>
        <v>9.1330879951312394E-3</v>
      </c>
      <c r="DS48" s="140">
        <f t="shared" si="67"/>
        <v>1.6304500637920542E-2</v>
      </c>
      <c r="DT48" s="148"/>
      <c r="DU48" s="148"/>
      <c r="DV48" s="148"/>
      <c r="DW48" s="161"/>
      <c r="DX48" s="148">
        <f t="shared" si="132"/>
        <v>0.50055817470797148</v>
      </c>
      <c r="DY48" s="147">
        <f t="shared" si="133"/>
        <v>5.9599305606989117E-2</v>
      </c>
      <c r="DZ48" s="140">
        <f t="shared" si="68"/>
        <v>0.10639741090930023</v>
      </c>
    </row>
    <row r="49" spans="1:130" outlineLevel="1">
      <c r="A49" s="44" t="s">
        <v>28</v>
      </c>
      <c r="B49" s="45" t="s">
        <v>29</v>
      </c>
      <c r="C49" s="44" t="s">
        <v>37</v>
      </c>
      <c r="D49" s="46">
        <v>92.7</v>
      </c>
      <c r="E49" s="47">
        <v>2</v>
      </c>
      <c r="F49" s="46">
        <v>67812</v>
      </c>
      <c r="G49" s="46">
        <v>35630</v>
      </c>
      <c r="H49" s="47">
        <v>2050</v>
      </c>
      <c r="I49" s="50">
        <v>18802</v>
      </c>
      <c r="J49" s="135">
        <v>499</v>
      </c>
      <c r="K49" s="51">
        <f t="shared" si="33"/>
        <v>0.27869820339773693</v>
      </c>
      <c r="L49" s="52">
        <v>603.84683882457705</v>
      </c>
      <c r="M49" s="51">
        <f t="shared" si="101"/>
        <v>0.52542322892703353</v>
      </c>
      <c r="N49" s="32">
        <f t="shared" si="102"/>
        <v>0.51984613153364645</v>
      </c>
      <c r="O49" s="32">
        <f t="shared" si="34"/>
        <v>3.1104015335324914E-5</v>
      </c>
      <c r="P49" s="32">
        <f t="shared" si="103"/>
        <v>5.577097393387076E-3</v>
      </c>
      <c r="Q49" s="54">
        <f t="shared" si="104"/>
        <v>1.061448578277756E-2</v>
      </c>
      <c r="R49" s="2"/>
      <c r="S49" s="5"/>
      <c r="T49" s="2">
        <f t="shared" si="105"/>
        <v>0.52237341415952265</v>
      </c>
      <c r="U49" s="32">
        <f t="shared" si="35"/>
        <v>9.3013701161273955E-6</v>
      </c>
      <c r="V49" s="14">
        <f t="shared" si="106"/>
        <v>3.0498147675108722E-3</v>
      </c>
      <c r="W49" s="54">
        <f t="shared" si="107"/>
        <v>5.8044916927995306E-3</v>
      </c>
      <c r="X49" s="2"/>
      <c r="Y49" s="5"/>
      <c r="Z49" s="2">
        <f t="shared" si="108"/>
        <v>0.53086578441876797</v>
      </c>
      <c r="AA49" s="32">
        <f t="shared" si="36"/>
        <v>2.9621410280608783E-5</v>
      </c>
      <c r="AB49" s="14">
        <f t="shared" si="109"/>
        <v>5.4425554917344465E-3</v>
      </c>
      <c r="AC49" s="54">
        <f t="shared" si="37"/>
        <v>1.0358421919884824E-2</v>
      </c>
      <c r="AD49" s="2"/>
      <c r="AE49" s="5"/>
      <c r="AF49" s="2">
        <f t="shared" si="110"/>
        <v>0.56268970297728116</v>
      </c>
      <c r="AG49" s="32">
        <f t="shared" si="38"/>
        <v>1.3887900881377803E-3</v>
      </c>
      <c r="AH49" s="14">
        <f t="shared" si="111"/>
        <v>3.7266474050247633E-2</v>
      </c>
      <c r="AI49" s="140">
        <f t="shared" si="39"/>
        <v>7.0926582607224051E-2</v>
      </c>
      <c r="AJ49" s="2"/>
      <c r="AK49" s="5"/>
      <c r="AL49" s="2">
        <f t="shared" si="40"/>
        <v>0.52093491796433467</v>
      </c>
      <c r="AM49" s="32">
        <f t="shared" si="41"/>
        <v>2.0144935297882771E-5</v>
      </c>
      <c r="AN49" s="14">
        <f t="shared" si="42"/>
        <v>4.4883109626988604E-3</v>
      </c>
      <c r="AO49" s="140">
        <f t="shared" si="43"/>
        <v>8.54227737868468E-3</v>
      </c>
      <c r="AP49" s="2"/>
      <c r="AQ49" s="5"/>
      <c r="AR49" s="2">
        <f t="shared" si="44"/>
        <v>0.55033663338520489</v>
      </c>
      <c r="AS49" s="32">
        <f t="shared" si="45"/>
        <v>6.2067772169643268E-4</v>
      </c>
      <c r="AT49" s="14">
        <f t="shared" si="46"/>
        <v>2.4913404458171362E-2</v>
      </c>
      <c r="AU49" s="140">
        <f t="shared" si="47"/>
        <v>4.7415879402680793E-2</v>
      </c>
      <c r="AV49" s="2"/>
      <c r="AW49" s="5"/>
      <c r="AX49" s="149">
        <f t="shared" si="112"/>
        <v>0.52269623710718238</v>
      </c>
      <c r="AY49" s="32">
        <f t="shared" si="48"/>
        <v>7.4364843855350507E-6</v>
      </c>
      <c r="AZ49" s="150">
        <f t="shared" si="113"/>
        <v>2.7269918198511434E-3</v>
      </c>
      <c r="BA49" s="140">
        <f t="shared" si="49"/>
        <v>5.1900861433551992E-3</v>
      </c>
      <c r="BB49" s="148"/>
      <c r="BC49" s="148"/>
      <c r="BD49" s="161"/>
      <c r="BE49" s="149">
        <f t="shared" si="114"/>
        <v>0.52454365576871642</v>
      </c>
      <c r="BF49" s="32">
        <f t="shared" si="50"/>
        <v>7.7364894083192534E-7</v>
      </c>
      <c r="BG49" s="150">
        <f t="shared" si="115"/>
        <v>8.7957315831710403E-4</v>
      </c>
      <c r="BH49" s="140">
        <f t="shared" si="51"/>
        <v>1.6740279262363027E-3</v>
      </c>
      <c r="BI49" s="148"/>
      <c r="BJ49" s="148"/>
      <c r="BK49" s="161"/>
      <c r="BL49" s="148">
        <f t="shared" si="116"/>
        <v>0.52497101142501057</v>
      </c>
      <c r="BM49" s="32">
        <f t="shared" si="52"/>
        <v>2.0450066913588198E-7</v>
      </c>
      <c r="BN49" s="150">
        <f t="shared" si="117"/>
        <v>4.5221750202295574E-4</v>
      </c>
      <c r="BO49" s="140">
        <f t="shared" si="53"/>
        <v>8.6067283882067572E-4</v>
      </c>
      <c r="BP49" s="148"/>
      <c r="BQ49" s="148"/>
      <c r="BR49" s="161"/>
      <c r="BS49" s="142">
        <f t="shared" si="118"/>
        <v>0.53736214062315624</v>
      </c>
      <c r="BT49" s="32">
        <f t="shared" si="54"/>
        <v>1.4253761248781568E-4</v>
      </c>
      <c r="BU49" s="144">
        <f t="shared" si="119"/>
        <v>1.1938911696122712E-2</v>
      </c>
      <c r="BV49" s="140">
        <f t="shared" si="55"/>
        <v>2.2722466459092712E-2</v>
      </c>
      <c r="BW49" s="149"/>
      <c r="BX49" s="149"/>
      <c r="BY49" s="149"/>
      <c r="BZ49" s="161"/>
      <c r="CA49" s="142">
        <f t="shared" si="120"/>
        <v>0.54933729395214503</v>
      </c>
      <c r="CB49" s="32">
        <f t="shared" si="56"/>
        <v>5.7188250602526153E-4</v>
      </c>
      <c r="CC49" s="144">
        <f t="shared" si="121"/>
        <v>2.3914065025111508E-2</v>
      </c>
      <c r="CD49" s="140">
        <f t="shared" si="57"/>
        <v>4.5513908994747734E-2</v>
      </c>
      <c r="CE49" s="149"/>
      <c r="CF49" s="149"/>
      <c r="CG49" s="161"/>
      <c r="CH49" s="143">
        <f t="shared" si="122"/>
        <v>0.3961272095702324</v>
      </c>
      <c r="CI49" s="32">
        <f t="shared" si="58"/>
        <v>1.6717460621514291E-2</v>
      </c>
      <c r="CJ49" s="144">
        <f t="shared" si="123"/>
        <v>0.12929601935680113</v>
      </c>
      <c r="CK49" s="140">
        <f t="shared" si="59"/>
        <v>0.24607975483085598</v>
      </c>
      <c r="CL49" s="149"/>
      <c r="CM49" s="149"/>
      <c r="CN49" s="149"/>
      <c r="CO49" s="149"/>
      <c r="CP49" s="149"/>
      <c r="CQ49" s="161"/>
      <c r="CR49" s="142">
        <f t="shared" si="124"/>
        <v>0.53584685345054095</v>
      </c>
      <c r="CS49" s="32">
        <f t="shared" si="60"/>
        <v>1.0865194820706538E-4</v>
      </c>
      <c r="CT49" s="144">
        <f t="shared" si="125"/>
        <v>1.0423624523507424E-2</v>
      </c>
      <c r="CU49" s="140">
        <f t="shared" si="61"/>
        <v>1.9838530064217947E-2</v>
      </c>
      <c r="CV49" s="149"/>
      <c r="CW49" s="149"/>
      <c r="CX49" s="149"/>
      <c r="CY49" s="161"/>
      <c r="CZ49" s="148">
        <f t="shared" si="126"/>
        <v>0.57917248165492574</v>
      </c>
      <c r="DA49" s="32">
        <f t="shared" si="62"/>
        <v>2.8889821688068288E-3</v>
      </c>
      <c r="DB49" s="147">
        <f t="shared" si="127"/>
        <v>5.3749252727892216E-2</v>
      </c>
      <c r="DC49" s="140">
        <f t="shared" si="63"/>
        <v>0.10229706219432577</v>
      </c>
      <c r="DD49" s="148"/>
      <c r="DE49" s="148"/>
      <c r="DF49" s="149"/>
      <c r="DG49" s="161"/>
      <c r="DH49" s="149">
        <f t="shared" si="128"/>
        <v>0.5387102279376289</v>
      </c>
      <c r="DI49" s="32">
        <f t="shared" si="64"/>
        <v>1.765443427075626E-4</v>
      </c>
      <c r="DJ49" s="150">
        <f t="shared" si="129"/>
        <v>1.3286999010595379E-2</v>
      </c>
      <c r="DK49" s="140">
        <f t="shared" si="65"/>
        <v>2.5288183466362444E-2</v>
      </c>
      <c r="DL49" s="149"/>
      <c r="DM49" s="149"/>
      <c r="DN49" s="149"/>
      <c r="DO49" s="161"/>
      <c r="DP49" s="148">
        <f t="shared" si="130"/>
        <v>0.53724555592897127</v>
      </c>
      <c r="DQ49" s="32">
        <f t="shared" si="66"/>
        <v>1.3976741574074641E-4</v>
      </c>
      <c r="DR49" s="147">
        <f t="shared" si="131"/>
        <v>1.1822327001937749E-2</v>
      </c>
      <c r="DS49" s="140">
        <f t="shared" si="67"/>
        <v>2.2500579249379812E-2</v>
      </c>
      <c r="DT49" s="148"/>
      <c r="DU49" s="148"/>
      <c r="DV49" s="148"/>
      <c r="DW49" s="161"/>
      <c r="DX49" s="148">
        <f t="shared" si="132"/>
        <v>0.50372044003803407</v>
      </c>
      <c r="DY49" s="147">
        <f t="shared" si="133"/>
        <v>2.1702788888999458E-2</v>
      </c>
      <c r="DZ49" s="140">
        <f t="shared" si="68"/>
        <v>4.1305347183295857E-2</v>
      </c>
    </row>
    <row r="50" spans="1:130" outlineLevel="1">
      <c r="A50" s="44" t="s">
        <v>28</v>
      </c>
      <c r="B50" s="45" t="s">
        <v>29</v>
      </c>
      <c r="C50" s="44" t="s">
        <v>38</v>
      </c>
      <c r="D50" s="46">
        <v>96.5</v>
      </c>
      <c r="E50" s="47">
        <v>2</v>
      </c>
      <c r="F50" s="46">
        <v>72580</v>
      </c>
      <c r="G50" s="46">
        <v>36620</v>
      </c>
      <c r="H50" s="47">
        <v>2502</v>
      </c>
      <c r="I50" s="50">
        <v>18721</v>
      </c>
      <c r="J50" s="135">
        <v>499</v>
      </c>
      <c r="K50" s="51">
        <f t="shared" si="33"/>
        <v>0.27106368479759685</v>
      </c>
      <c r="L50" s="52">
        <v>646.30454140694565</v>
      </c>
      <c r="M50" s="51">
        <f t="shared" si="101"/>
        <v>0.50454670708184068</v>
      </c>
      <c r="N50" s="32">
        <f t="shared" si="102"/>
        <v>0.51190623218950071</v>
      </c>
      <c r="O50" s="32">
        <f t="shared" si="34"/>
        <v>5.4162609810278311E-5</v>
      </c>
      <c r="P50" s="32">
        <f t="shared" si="103"/>
        <v>7.3595251076600254E-3</v>
      </c>
      <c r="Q50" s="54">
        <f t="shared" si="104"/>
        <v>1.4586409948497124E-2</v>
      </c>
      <c r="R50" s="2"/>
      <c r="S50" s="5"/>
      <c r="T50" s="2">
        <f t="shared" si="105"/>
        <v>0.5148286641497013</v>
      </c>
      <c r="U50" s="32">
        <f t="shared" si="35"/>
        <v>1.0571864114532884E-4</v>
      </c>
      <c r="V50" s="14">
        <f t="shared" si="106"/>
        <v>1.0281957067860614E-2</v>
      </c>
      <c r="W50" s="54">
        <f t="shared" si="107"/>
        <v>2.0378603058037233E-2</v>
      </c>
      <c r="X50" s="2"/>
      <c r="Y50" s="5"/>
      <c r="Z50" s="2">
        <f t="shared" si="108"/>
        <v>0.51616985031841811</v>
      </c>
      <c r="AA50" s="32">
        <f t="shared" si="36"/>
        <v>1.3509745869799559E-4</v>
      </c>
      <c r="AB50" s="14">
        <f t="shared" si="109"/>
        <v>1.1623143236577427E-2</v>
      </c>
      <c r="AC50" s="54">
        <f t="shared" si="37"/>
        <v>2.3036803279923256E-2</v>
      </c>
      <c r="AD50" s="2"/>
      <c r="AE50" s="5"/>
      <c r="AF50" s="2">
        <f t="shared" si="110"/>
        <v>0.5551988822695495</v>
      </c>
      <c r="AG50" s="32">
        <f t="shared" si="38"/>
        <v>2.5656428512463446E-3</v>
      </c>
      <c r="AH50" s="14">
        <f t="shared" si="111"/>
        <v>5.0652175187708814E-2</v>
      </c>
      <c r="AI50" s="140">
        <f t="shared" si="39"/>
        <v>0.10039144934800399</v>
      </c>
      <c r="AJ50" s="2"/>
      <c r="AK50" s="5"/>
      <c r="AL50" s="2">
        <f t="shared" si="40"/>
        <v>0.52093491796433467</v>
      </c>
      <c r="AM50" s="32">
        <f t="shared" si="41"/>
        <v>2.6857345592909415E-4</v>
      </c>
      <c r="AN50" s="14">
        <f t="shared" si="42"/>
        <v>1.6388210882493981E-2</v>
      </c>
      <c r="AO50" s="140">
        <f t="shared" si="43"/>
        <v>3.2481058051649733E-2</v>
      </c>
      <c r="AP50" s="2"/>
      <c r="AQ50" s="5"/>
      <c r="AR50" s="2">
        <f t="shared" si="44"/>
        <v>0.55046474466919959</v>
      </c>
      <c r="AS50" s="32">
        <f t="shared" si="45"/>
        <v>2.1084661758741055E-3</v>
      </c>
      <c r="AT50" s="14">
        <f t="shared" si="46"/>
        <v>4.5918037587358906E-2</v>
      </c>
      <c r="AU50" s="140">
        <f t="shared" si="47"/>
        <v>9.1008497217108408E-2</v>
      </c>
      <c r="AV50" s="2"/>
      <c r="AW50" s="5"/>
      <c r="AX50" s="149">
        <f t="shared" si="112"/>
        <v>0.50831484959865714</v>
      </c>
      <c r="AY50" s="32">
        <f t="shared" si="48"/>
        <v>1.4198898027039831E-5</v>
      </c>
      <c r="AZ50" s="150">
        <f t="shared" si="113"/>
        <v>3.7681425168164528E-3</v>
      </c>
      <c r="BA50" s="140">
        <f t="shared" si="49"/>
        <v>7.4683720336028991E-3</v>
      </c>
      <c r="BB50" s="148"/>
      <c r="BC50" s="148"/>
      <c r="BD50" s="161"/>
      <c r="BE50" s="149">
        <f t="shared" si="114"/>
        <v>0.51761622446148103</v>
      </c>
      <c r="BF50" s="32">
        <f t="shared" si="50"/>
        <v>1.7081228453672115E-4</v>
      </c>
      <c r="BG50" s="150">
        <f t="shared" si="115"/>
        <v>1.306951737964035E-2</v>
      </c>
      <c r="BH50" s="140">
        <f t="shared" si="51"/>
        <v>2.5903483654131532E-2</v>
      </c>
      <c r="BI50" s="148"/>
      <c r="BJ50" s="148"/>
      <c r="BK50" s="161"/>
      <c r="BL50" s="148">
        <f t="shared" si="116"/>
        <v>0.50886256177514622</v>
      </c>
      <c r="BM50" s="32">
        <f t="shared" si="52"/>
        <v>1.8626601733727388E-5</v>
      </c>
      <c r="BN50" s="150">
        <f t="shared" si="117"/>
        <v>4.315854693305532E-3</v>
      </c>
      <c r="BO50" s="140">
        <f t="shared" si="53"/>
        <v>8.5539250038262019E-3</v>
      </c>
      <c r="BP50" s="148"/>
      <c r="BQ50" s="148"/>
      <c r="BR50" s="161"/>
      <c r="BS50" s="142">
        <f t="shared" si="118"/>
        <v>0.52276560347822898</v>
      </c>
      <c r="BT50" s="32">
        <f t="shared" si="54"/>
        <v>3.3192818590233042E-4</v>
      </c>
      <c r="BU50" s="144">
        <f t="shared" si="119"/>
        <v>1.8218896396388295E-2</v>
      </c>
      <c r="BV50" s="140">
        <f t="shared" si="55"/>
        <v>3.6109434747402039E-2</v>
      </c>
      <c r="BW50" s="149"/>
      <c r="BX50" s="149"/>
      <c r="BY50" s="149"/>
      <c r="BZ50" s="161"/>
      <c r="CA50" s="142">
        <f t="shared" si="120"/>
        <v>0.53880144262657936</v>
      </c>
      <c r="CB50" s="32">
        <f t="shared" si="56"/>
        <v>1.1733869072399834E-3</v>
      </c>
      <c r="CC50" s="144">
        <f t="shared" si="121"/>
        <v>3.4254735544738679E-2</v>
      </c>
      <c r="CD50" s="140">
        <f t="shared" si="57"/>
        <v>6.7892100104782457E-2</v>
      </c>
      <c r="CE50" s="149"/>
      <c r="CF50" s="149"/>
      <c r="CG50" s="161"/>
      <c r="CH50" s="143">
        <f t="shared" si="122"/>
        <v>0.31272680634881456</v>
      </c>
      <c r="CI50" s="32">
        <f t="shared" si="58"/>
        <v>3.6794874317227999E-2</v>
      </c>
      <c r="CJ50" s="144">
        <f t="shared" si="123"/>
        <v>0.19181990073302613</v>
      </c>
      <c r="CK50" s="140">
        <f t="shared" si="59"/>
        <v>0.38018264323328882</v>
      </c>
      <c r="CL50" s="149"/>
      <c r="CM50" s="149"/>
      <c r="CN50" s="149"/>
      <c r="CO50" s="149"/>
      <c r="CP50" s="149"/>
      <c r="CQ50" s="161"/>
      <c r="CR50" s="142">
        <f t="shared" si="124"/>
        <v>0.53584685345054095</v>
      </c>
      <c r="CS50" s="32">
        <f t="shared" si="60"/>
        <v>9.7969916270206048E-4</v>
      </c>
      <c r="CT50" s="144">
        <f t="shared" si="125"/>
        <v>3.1300146368700266E-2</v>
      </c>
      <c r="CU50" s="140">
        <f t="shared" si="61"/>
        <v>6.2036172131083166E-2</v>
      </c>
      <c r="CV50" s="149"/>
      <c r="CW50" s="149"/>
      <c r="CX50" s="149"/>
      <c r="CY50" s="161"/>
      <c r="CZ50" s="148">
        <f t="shared" si="126"/>
        <v>0.58105904168929357</v>
      </c>
      <c r="DA50" s="32">
        <f t="shared" si="62"/>
        <v>5.8541373470828318E-3</v>
      </c>
      <c r="DB50" s="147">
        <f t="shared" si="127"/>
        <v>7.6512334607452881E-2</v>
      </c>
      <c r="DC50" s="140">
        <f t="shared" si="63"/>
        <v>0.15164569213022749</v>
      </c>
      <c r="DD50" s="148"/>
      <c r="DE50" s="148"/>
      <c r="DF50" s="149"/>
      <c r="DG50" s="161"/>
      <c r="DH50" s="149">
        <f t="shared" si="128"/>
        <v>0.52067382757806813</v>
      </c>
      <c r="DI50" s="32">
        <f t="shared" si="64"/>
        <v>2.6008401549983926E-4</v>
      </c>
      <c r="DJ50" s="150">
        <f t="shared" si="129"/>
        <v>1.6127120496227443E-2</v>
      </c>
      <c r="DK50" s="140">
        <f t="shared" si="65"/>
        <v>3.1963582895035168E-2</v>
      </c>
      <c r="DL50" s="149"/>
      <c r="DM50" s="149"/>
      <c r="DN50" s="149"/>
      <c r="DO50" s="161"/>
      <c r="DP50" s="148">
        <f t="shared" si="130"/>
        <v>0.52003145301441212</v>
      </c>
      <c r="DQ50" s="32">
        <f t="shared" si="66"/>
        <v>2.3977735659628748E-4</v>
      </c>
      <c r="DR50" s="147">
        <f t="shared" si="131"/>
        <v>1.5484745932571431E-2</v>
      </c>
      <c r="DS50" s="140">
        <f t="shared" si="67"/>
        <v>3.069041124483983E-2</v>
      </c>
      <c r="DT50" s="148"/>
      <c r="DU50" s="148"/>
      <c r="DV50" s="148"/>
      <c r="DW50" s="161"/>
      <c r="DX50" s="148">
        <f t="shared" si="132"/>
        <v>0.49878492137121166</v>
      </c>
      <c r="DY50" s="147">
        <f t="shared" si="133"/>
        <v>5.7617857106290193E-3</v>
      </c>
      <c r="DZ50" s="140">
        <f t="shared" si="68"/>
        <v>1.1419727112983459E-2</v>
      </c>
    </row>
    <row r="51" spans="1:130" outlineLevel="1">
      <c r="A51" s="44" t="s">
        <v>28</v>
      </c>
      <c r="B51" s="45" t="s">
        <v>29</v>
      </c>
      <c r="C51" s="44" t="s">
        <v>39</v>
      </c>
      <c r="D51" s="46">
        <v>92.7</v>
      </c>
      <c r="E51" s="47">
        <v>2</v>
      </c>
      <c r="F51" s="46">
        <v>63500</v>
      </c>
      <c r="G51" s="46">
        <v>33253</v>
      </c>
      <c r="H51" s="47">
        <v>2372</v>
      </c>
      <c r="I51" s="50">
        <v>17619</v>
      </c>
      <c r="J51" s="135">
        <v>499</v>
      </c>
      <c r="K51" s="51">
        <f t="shared" si="33"/>
        <v>0.29762334754027309</v>
      </c>
      <c r="L51" s="52">
        <v>565.44968833481744</v>
      </c>
      <c r="M51" s="51">
        <f t="shared" si="101"/>
        <v>0.52366929133858264</v>
      </c>
      <c r="N51" s="32">
        <f t="shared" si="102"/>
        <v>0.53952828144188403</v>
      </c>
      <c r="O51" s="32">
        <f t="shared" si="34"/>
        <v>2.5150756709661125E-4</v>
      </c>
      <c r="P51" s="32">
        <f t="shared" si="103"/>
        <v>1.5858990103301385E-2</v>
      </c>
      <c r="Q51" s="54">
        <f t="shared" si="104"/>
        <v>3.0284361457902684E-2</v>
      </c>
      <c r="R51" s="2"/>
      <c r="S51" s="5"/>
      <c r="T51" s="2">
        <f t="shared" si="105"/>
        <v>0.5410760316962262</v>
      </c>
      <c r="U51" s="32">
        <f t="shared" si="35"/>
        <v>3.0299460987841698E-4</v>
      </c>
      <c r="V51" s="14">
        <f t="shared" si="106"/>
        <v>1.7406740357643558E-2</v>
      </c>
      <c r="W51" s="54">
        <f t="shared" si="107"/>
        <v>3.3239948657575735E-2</v>
      </c>
      <c r="X51" s="2"/>
      <c r="Y51" s="5"/>
      <c r="Z51" s="2">
        <f t="shared" si="108"/>
        <v>0.54415623488871523</v>
      </c>
      <c r="AA51" s="32">
        <f t="shared" si="36"/>
        <v>4.1971485602631918E-4</v>
      </c>
      <c r="AB51" s="14">
        <f t="shared" si="109"/>
        <v>2.0486943550132586E-2</v>
      </c>
      <c r="AC51" s="54">
        <f t="shared" si="37"/>
        <v>3.9121911269161258E-2</v>
      </c>
      <c r="AD51" s="2"/>
      <c r="AE51" s="5"/>
      <c r="AF51" s="2">
        <f t="shared" si="110"/>
        <v>0.55735332185363162</v>
      </c>
      <c r="AG51" s="32">
        <f t="shared" si="38"/>
        <v>1.1346139117387507E-3</v>
      </c>
      <c r="AH51" s="14">
        <f t="shared" si="111"/>
        <v>3.3684030515048979E-2</v>
      </c>
      <c r="AI51" s="140">
        <f t="shared" si="39"/>
        <v>6.4323096794442911E-2</v>
      </c>
      <c r="AJ51" s="2"/>
      <c r="AK51" s="5"/>
      <c r="AL51" s="2">
        <f t="shared" si="40"/>
        <v>0.52093491796433467</v>
      </c>
      <c r="AM51" s="32">
        <f t="shared" si="41"/>
        <v>7.4767977497962731E-6</v>
      </c>
      <c r="AN51" s="14">
        <f t="shared" si="42"/>
        <v>2.7343733742479781E-3</v>
      </c>
      <c r="AO51" s="140">
        <f t="shared" si="43"/>
        <v>5.2215652501953697E-3</v>
      </c>
      <c r="AP51" s="2"/>
      <c r="AQ51" s="5"/>
      <c r="AR51" s="2">
        <f t="shared" si="44"/>
        <v>0.55220769077984377</v>
      </c>
      <c r="AS51" s="32">
        <f t="shared" si="45"/>
        <v>8.1444024266897361E-4</v>
      </c>
      <c r="AT51" s="14">
        <f t="shared" si="46"/>
        <v>2.8538399441261131E-2</v>
      </c>
      <c r="AU51" s="140">
        <f t="shared" si="47"/>
        <v>5.4496988678317204E-2</v>
      </c>
      <c r="AV51" s="2"/>
      <c r="AW51" s="5"/>
      <c r="AX51" s="149">
        <f t="shared" si="112"/>
        <v>0.54460858112226918</v>
      </c>
      <c r="AY51" s="32">
        <f t="shared" si="48"/>
        <v>4.3845385664519916E-4</v>
      </c>
      <c r="AZ51" s="150">
        <f t="shared" si="113"/>
        <v>2.0939289783686532E-2</v>
      </c>
      <c r="BA51" s="140">
        <f t="shared" si="49"/>
        <v>3.9985712605301621E-2</v>
      </c>
      <c r="BB51" s="148"/>
      <c r="BC51" s="148"/>
      <c r="BD51" s="161"/>
      <c r="BE51" s="149">
        <f t="shared" si="114"/>
        <v>0.5400796138633629</v>
      </c>
      <c r="BF51" s="32">
        <f t="shared" si="50"/>
        <v>2.6929868536731011E-4</v>
      </c>
      <c r="BG51" s="150">
        <f t="shared" si="115"/>
        <v>1.6410322524780252E-2</v>
      </c>
      <c r="BH51" s="140">
        <f t="shared" si="51"/>
        <v>3.1337187030449763E-2</v>
      </c>
      <c r="BI51" s="148"/>
      <c r="BJ51" s="148"/>
      <c r="BK51" s="161"/>
      <c r="BL51" s="148">
        <f t="shared" si="116"/>
        <v>0.54784512325030044</v>
      </c>
      <c r="BM51" s="32">
        <f t="shared" si="52"/>
        <v>5.8447084862363243E-4</v>
      </c>
      <c r="BN51" s="150">
        <f t="shared" si="117"/>
        <v>2.4175831911717793E-2</v>
      </c>
      <c r="BO51" s="140">
        <f t="shared" si="53"/>
        <v>4.6166220382945294E-2</v>
      </c>
      <c r="BP51" s="148"/>
      <c r="BQ51" s="148"/>
      <c r="BR51" s="161"/>
      <c r="BS51" s="142">
        <f t="shared" si="118"/>
        <v>0.54936760598647094</v>
      </c>
      <c r="BT51" s="32">
        <f t="shared" si="54"/>
        <v>6.6040337574187029E-4</v>
      </c>
      <c r="BU51" s="144">
        <f t="shared" si="119"/>
        <v>2.5698314647888298E-2</v>
      </c>
      <c r="BV51" s="140">
        <f t="shared" si="55"/>
        <v>4.9073556675815928E-2</v>
      </c>
      <c r="BW51" s="149"/>
      <c r="BX51" s="149"/>
      <c r="BY51" s="149"/>
      <c r="BZ51" s="161"/>
      <c r="CA51" s="142">
        <f t="shared" si="120"/>
        <v>0.55020434832343224</v>
      </c>
      <c r="CB51" s="32">
        <f t="shared" si="56"/>
        <v>7.0410924918921512E-4</v>
      </c>
      <c r="CC51" s="144">
        <f t="shared" si="121"/>
        <v>2.6535056984849592E-2</v>
      </c>
      <c r="CD51" s="140">
        <f t="shared" si="57"/>
        <v>5.0671401634076602E-2</v>
      </c>
      <c r="CE51" s="149"/>
      <c r="CF51" s="149"/>
      <c r="CG51" s="161"/>
      <c r="CH51" s="143">
        <f t="shared" si="122"/>
        <v>0.55184384164342359</v>
      </c>
      <c r="CI51" s="32">
        <f t="shared" si="58"/>
        <v>7.9380528488001332E-4</v>
      </c>
      <c r="CJ51" s="144">
        <f t="shared" si="123"/>
        <v>2.8174550304840951E-2</v>
      </c>
      <c r="CK51" s="140">
        <f t="shared" si="59"/>
        <v>5.3802181588349936E-2</v>
      </c>
      <c r="CL51" s="149"/>
      <c r="CM51" s="149"/>
      <c r="CN51" s="149"/>
      <c r="CO51" s="149"/>
      <c r="CP51" s="149"/>
      <c r="CQ51" s="161"/>
      <c r="CR51" s="142">
        <f t="shared" si="124"/>
        <v>0.53584685345054095</v>
      </c>
      <c r="CS51" s="32">
        <f t="shared" si="60"/>
        <v>1.4829301899060246E-4</v>
      </c>
      <c r="CT51" s="144">
        <f t="shared" si="125"/>
        <v>1.2177562111958307E-2</v>
      </c>
      <c r="CU51" s="140">
        <f t="shared" si="61"/>
        <v>2.3254298683106862E-2</v>
      </c>
      <c r="CV51" s="149"/>
      <c r="CW51" s="149"/>
      <c r="CX51" s="149"/>
      <c r="CY51" s="161"/>
      <c r="CZ51" s="148">
        <f t="shared" si="126"/>
        <v>0.53708680725560487</v>
      </c>
      <c r="DA51" s="32">
        <f t="shared" si="62"/>
        <v>1.8002973338354482E-4</v>
      </c>
      <c r="DB51" s="147">
        <f t="shared" si="127"/>
        <v>1.3417515917022227E-2</v>
      </c>
      <c r="DC51" s="140">
        <f t="shared" si="63"/>
        <v>2.5622117124196656E-2</v>
      </c>
      <c r="DD51" s="148"/>
      <c r="DE51" s="148"/>
      <c r="DF51" s="149"/>
      <c r="DG51" s="161"/>
      <c r="DH51" s="149">
        <f t="shared" si="128"/>
        <v>0.54883665839257723</v>
      </c>
      <c r="DI51" s="32">
        <f t="shared" si="64"/>
        <v>6.3339636443049191E-4</v>
      </c>
      <c r="DJ51" s="150">
        <f t="shared" si="129"/>
        <v>2.5167367053994583E-2</v>
      </c>
      <c r="DK51" s="140">
        <f t="shared" si="65"/>
        <v>4.8059658013672631E-2</v>
      </c>
      <c r="DL51" s="149"/>
      <c r="DM51" s="149"/>
      <c r="DN51" s="149"/>
      <c r="DO51" s="161"/>
      <c r="DP51" s="148">
        <f t="shared" si="130"/>
        <v>0.54540808524291606</v>
      </c>
      <c r="DQ51" s="32">
        <f t="shared" si="66"/>
        <v>4.7257516041508387E-4</v>
      </c>
      <c r="DR51" s="147">
        <f t="shared" si="131"/>
        <v>2.173879390433342E-2</v>
      </c>
      <c r="DS51" s="140">
        <f t="shared" si="67"/>
        <v>4.1512447385955317E-2</v>
      </c>
      <c r="DT51" s="148"/>
      <c r="DU51" s="148"/>
      <c r="DV51" s="148"/>
      <c r="DW51" s="161"/>
      <c r="DX51" s="148">
        <f t="shared" si="132"/>
        <v>0.51617381034685583</v>
      </c>
      <c r="DY51" s="147">
        <f t="shared" si="133"/>
        <v>7.4954809917268106E-3</v>
      </c>
      <c r="DZ51" s="140">
        <f t="shared" si="68"/>
        <v>1.4313386550827069E-2</v>
      </c>
    </row>
    <row r="52" spans="1:130" outlineLevel="1">
      <c r="A52" s="44" t="s">
        <v>28</v>
      </c>
      <c r="B52" s="45" t="s">
        <v>29</v>
      </c>
      <c r="C52" s="44" t="s">
        <v>41</v>
      </c>
      <c r="D52" s="47">
        <v>111.21</v>
      </c>
      <c r="E52" s="47">
        <v>2</v>
      </c>
      <c r="F52" s="47">
        <v>70760</v>
      </c>
      <c r="G52" s="46">
        <v>39415</v>
      </c>
      <c r="H52" s="47">
        <v>2275</v>
      </c>
      <c r="I52" s="50">
        <v>17350</v>
      </c>
      <c r="J52" s="136"/>
      <c r="K52" s="51">
        <f t="shared" si="33"/>
        <v>0.32041807341178258</v>
      </c>
      <c r="L52" s="52">
        <v>630.09795191451474</v>
      </c>
      <c r="M52" s="51">
        <f t="shared" si="101"/>
        <v>0.55702374222724704</v>
      </c>
      <c r="N52" s="32">
        <f t="shared" si="102"/>
        <v>0.56323479634825391</v>
      </c>
      <c r="O52" s="32">
        <f t="shared" si="34"/>
        <v>3.8577193294076356E-5</v>
      </c>
      <c r="P52" s="32">
        <f t="shared" si="103"/>
        <v>6.2110541210068648E-3</v>
      </c>
      <c r="Q52" s="54">
        <f t="shared" si="104"/>
        <v>1.1150429775528244E-2</v>
      </c>
      <c r="R52" s="2"/>
      <c r="S52" s="5"/>
      <c r="T52" s="2">
        <f t="shared" si="105"/>
        <v>0.563602731446462</v>
      </c>
      <c r="U52" s="32">
        <f t="shared" si="35"/>
        <v>4.3283099146546657E-5</v>
      </c>
      <c r="V52" s="14">
        <f t="shared" si="106"/>
        <v>6.578989219214959E-3</v>
      </c>
      <c r="W52" s="54">
        <f t="shared" si="107"/>
        <v>1.1810967325933033E-2</v>
      </c>
      <c r="X52" s="2"/>
      <c r="Y52" s="5"/>
      <c r="Z52" s="2">
        <f t="shared" si="108"/>
        <v>0.52177945603625298</v>
      </c>
      <c r="AA52" s="32">
        <f t="shared" si="36"/>
        <v>1.2421597091126951E-3</v>
      </c>
      <c r="AB52" s="14">
        <f t="shared" si="109"/>
        <v>3.5244286190994067E-2</v>
      </c>
      <c r="AC52" s="54">
        <f t="shared" si="37"/>
        <v>6.3272502622725865E-2</v>
      </c>
      <c r="AD52" s="2"/>
      <c r="AE52" s="5"/>
      <c r="AF52" s="2">
        <f t="shared" si="110"/>
        <v>0.55896086523560051</v>
      </c>
      <c r="AG52" s="32">
        <f t="shared" si="38"/>
        <v>3.7524455494923961E-6</v>
      </c>
      <c r="AH52" s="14">
        <f t="shared" si="111"/>
        <v>1.9371230083534696E-3</v>
      </c>
      <c r="AI52" s="140">
        <f t="shared" si="39"/>
        <v>3.4776309544866549E-3</v>
      </c>
      <c r="AJ52" s="2"/>
      <c r="AK52" s="5"/>
      <c r="AL52" s="2" t="s">
        <v>79</v>
      </c>
      <c r="AM52" s="32" t="s">
        <v>79</v>
      </c>
      <c r="AN52" s="14" t="s">
        <v>79</v>
      </c>
      <c r="AO52" s="140" t="s">
        <v>79</v>
      </c>
      <c r="AP52" s="2"/>
      <c r="AQ52" s="5"/>
      <c r="AR52" s="2">
        <f t="shared" si="44"/>
        <v>0.55263314677236941</v>
      </c>
      <c r="AS52" s="32">
        <f t="shared" si="45"/>
        <v>1.9277328448392126E-5</v>
      </c>
      <c r="AT52" s="14">
        <f t="shared" si="46"/>
        <v>4.3905954548776327E-3</v>
      </c>
      <c r="AU52" s="140">
        <f t="shared" si="47"/>
        <v>7.8822411362968747E-3</v>
      </c>
      <c r="AV52" s="2"/>
      <c r="AW52" s="5"/>
      <c r="AX52" s="149">
        <f t="shared" si="112"/>
        <v>0.54372576282561325</v>
      </c>
      <c r="AY52" s="32">
        <f t="shared" si="48"/>
        <v>1.7683625616627676E-4</v>
      </c>
      <c r="AZ52" s="150">
        <f t="shared" si="113"/>
        <v>1.3297979401633797E-2</v>
      </c>
      <c r="BA52" s="140">
        <f t="shared" si="49"/>
        <v>2.387327216693156E-2</v>
      </c>
      <c r="BB52" s="148"/>
      <c r="BC52" s="148"/>
      <c r="BD52" s="161"/>
      <c r="BE52" s="149">
        <f t="shared" si="114"/>
        <v>0.55554330268231134</v>
      </c>
      <c r="BF52" s="32">
        <f t="shared" si="50"/>
        <v>2.1917012462094452E-6</v>
      </c>
      <c r="BG52" s="150">
        <f t="shared" si="115"/>
        <v>1.4804395449357077E-3</v>
      </c>
      <c r="BH52" s="140">
        <f t="shared" si="51"/>
        <v>2.657767403264003E-3</v>
      </c>
      <c r="BI52" s="148"/>
      <c r="BJ52" s="148"/>
      <c r="BK52" s="161"/>
      <c r="BL52" s="148">
        <f t="shared" si="116"/>
        <v>0.54710106560755822</v>
      </c>
      <c r="BM52" s="32">
        <f t="shared" si="52"/>
        <v>9.8459511298919138E-5</v>
      </c>
      <c r="BN52" s="150">
        <f t="shared" si="117"/>
        <v>9.9226766196888194E-3</v>
      </c>
      <c r="BO52" s="140">
        <f t="shared" si="53"/>
        <v>1.7813740900905262E-2</v>
      </c>
      <c r="BP52" s="148"/>
      <c r="BQ52" s="148"/>
      <c r="BR52" s="161"/>
      <c r="BS52" s="142">
        <f t="shared" si="118"/>
        <v>0.5490057023184165</v>
      </c>
      <c r="BT52" s="32">
        <f t="shared" si="54"/>
        <v>6.4288963979599302E-5</v>
      </c>
      <c r="BU52" s="144">
        <f t="shared" si="119"/>
        <v>8.0180399088305432E-3</v>
      </c>
      <c r="BV52" s="140">
        <f t="shared" si="55"/>
        <v>1.4394431154353652E-2</v>
      </c>
      <c r="BW52" s="149"/>
      <c r="BX52" s="149"/>
      <c r="BY52" s="149"/>
      <c r="BZ52" s="161"/>
      <c r="CA52" s="142">
        <f t="shared" si="120"/>
        <v>0.56556620688832016</v>
      </c>
      <c r="CB52" s="32">
        <f t="shared" si="56"/>
        <v>7.2973702485682967E-5</v>
      </c>
      <c r="CC52" s="144">
        <f t="shared" si="121"/>
        <v>8.5424646610731125E-3</v>
      </c>
      <c r="CD52" s="140">
        <f t="shared" si="57"/>
        <v>1.5335907634594277E-2</v>
      </c>
      <c r="CE52" s="149"/>
      <c r="CF52" s="149"/>
      <c r="CG52" s="161"/>
      <c r="CH52" s="143" t="s">
        <v>79</v>
      </c>
      <c r="CI52" s="32" t="s">
        <v>79</v>
      </c>
      <c r="CJ52" s="144" t="s">
        <v>79</v>
      </c>
      <c r="CK52" s="140" t="s">
        <v>79</v>
      </c>
      <c r="CL52" s="149"/>
      <c r="CM52" s="149"/>
      <c r="CN52" s="149"/>
      <c r="CO52" s="149"/>
      <c r="CP52" s="149"/>
      <c r="CQ52" s="161"/>
      <c r="CR52" s="142">
        <f t="shared" si="124"/>
        <v>0.53584685345054095</v>
      </c>
      <c r="CS52" s="32">
        <f t="shared" si="60"/>
        <v>4.4846061826098047E-4</v>
      </c>
      <c r="CT52" s="144">
        <f t="shared" si="125"/>
        <v>2.1176888776706093E-2</v>
      </c>
      <c r="CU52" s="140">
        <f t="shared" si="61"/>
        <v>3.8017928449568007E-2</v>
      </c>
      <c r="CV52" s="149"/>
      <c r="CW52" s="149"/>
      <c r="CX52" s="149"/>
      <c r="CY52" s="161"/>
      <c r="CZ52" s="145" t="s">
        <v>79</v>
      </c>
      <c r="DA52" s="32" t="s">
        <v>79</v>
      </c>
      <c r="DB52" s="145" t="s">
        <v>79</v>
      </c>
      <c r="DC52" s="140" t="s">
        <v>79</v>
      </c>
      <c r="DD52" s="148"/>
      <c r="DE52" s="148"/>
      <c r="DF52" s="149"/>
      <c r="DG52" s="161"/>
      <c r="DH52" s="149">
        <f t="shared" si="128"/>
        <v>0.54810798090681212</v>
      </c>
      <c r="DI52" s="32">
        <f t="shared" si="64"/>
        <v>7.949079992296348E-5</v>
      </c>
      <c r="DJ52" s="150">
        <f t="shared" si="129"/>
        <v>8.9157613204349229E-3</v>
      </c>
      <c r="DK52" s="140">
        <f t="shared" si="65"/>
        <v>1.6006070557756567E-2</v>
      </c>
      <c r="DL52" s="149"/>
      <c r="DM52" s="149"/>
      <c r="DN52" s="149"/>
      <c r="DO52" s="161"/>
      <c r="DP52" s="145" t="s">
        <v>79</v>
      </c>
      <c r="DQ52" s="32" t="s">
        <v>79</v>
      </c>
      <c r="DR52" s="147" t="s">
        <v>79</v>
      </c>
      <c r="DS52" s="140" t="s">
        <v>79</v>
      </c>
      <c r="DT52" s="148"/>
      <c r="DU52" s="148"/>
      <c r="DV52" s="148"/>
      <c r="DW52" s="161"/>
      <c r="DX52" s="148" t="s">
        <v>79</v>
      </c>
      <c r="DY52" s="147" t="s">
        <v>79</v>
      </c>
      <c r="DZ52" s="140" t="s">
        <v>79</v>
      </c>
    </row>
    <row r="53" spans="1:130" outlineLevel="1">
      <c r="A53" s="44" t="s">
        <v>27</v>
      </c>
      <c r="B53" s="45"/>
      <c r="C53" s="44" t="s">
        <v>42</v>
      </c>
      <c r="D53" s="47">
        <v>178</v>
      </c>
      <c r="E53" s="47">
        <v>3</v>
      </c>
      <c r="F53" s="47">
        <v>190854</v>
      </c>
      <c r="G53" s="46">
        <v>111344</v>
      </c>
      <c r="H53" s="47">
        <v>4000</v>
      </c>
      <c r="I53" s="50">
        <v>48330</v>
      </c>
      <c r="J53" s="135">
        <v>475</v>
      </c>
      <c r="K53" s="51">
        <f t="shared" si="33"/>
        <v>0.28521409435760314</v>
      </c>
      <c r="L53" s="52">
        <v>519.04813706826224</v>
      </c>
      <c r="M53" s="51">
        <f t="shared" si="101"/>
        <v>0.5833988284238214</v>
      </c>
      <c r="N53" s="32">
        <f t="shared" si="102"/>
        <v>0.52662265813190734</v>
      </c>
      <c r="O53" s="32">
        <f t="shared" si="34"/>
        <v>3.2235335130164251E-3</v>
      </c>
      <c r="P53" s="32">
        <f t="shared" si="103"/>
        <v>5.6776170291914063E-2</v>
      </c>
      <c r="Q53" s="54">
        <f t="shared" si="104"/>
        <v>9.7319650855842849E-2</v>
      </c>
      <c r="R53" s="2"/>
      <c r="S53" s="5"/>
      <c r="T53" s="2">
        <f t="shared" si="105"/>
        <v>0.52881268963427797</v>
      </c>
      <c r="U53" s="32">
        <f t="shared" si="35"/>
        <v>2.9796465479512988E-3</v>
      </c>
      <c r="V53" s="14">
        <f t="shared" si="106"/>
        <v>5.4586138789543437E-2</v>
      </c>
      <c r="W53" s="54">
        <f t="shared" si="107"/>
        <v>9.3565732617289857E-2</v>
      </c>
      <c r="X53" s="2"/>
      <c r="Y53" s="5"/>
      <c r="Z53" s="2">
        <f t="shared" si="108"/>
        <v>0.56021725793263477</v>
      </c>
      <c r="AA53" s="32">
        <f t="shared" si="36"/>
        <v>5.3738521043785478E-4</v>
      </c>
      <c r="AB53" s="14">
        <f t="shared" si="109"/>
        <v>2.3181570491186632E-2</v>
      </c>
      <c r="AC53" s="54">
        <f t="shared" si="37"/>
        <v>3.973537374734995E-2</v>
      </c>
      <c r="AD53" s="2"/>
      <c r="AE53" s="5"/>
      <c r="AF53" s="2">
        <f t="shared" si="110"/>
        <v>0.53037310921604963</v>
      </c>
      <c r="AG53" s="32">
        <f t="shared" si="38"/>
        <v>2.811726897501456E-3</v>
      </c>
      <c r="AH53" s="14">
        <f t="shared" si="111"/>
        <v>5.3025719207771771E-2</v>
      </c>
      <c r="AI53" s="140">
        <f t="shared" si="39"/>
        <v>9.0891027928582349E-2</v>
      </c>
      <c r="AJ53" s="2"/>
      <c r="AK53" s="5"/>
      <c r="AL53" s="2">
        <f t="shared" si="40"/>
        <v>0.5450721970215715</v>
      </c>
      <c r="AM53" s="32">
        <f t="shared" si="41"/>
        <v>1.4689306746439282E-3</v>
      </c>
      <c r="AN53" s="14">
        <f t="shared" si="42"/>
        <v>3.83266314022499E-2</v>
      </c>
      <c r="AO53" s="140">
        <f t="shared" si="43"/>
        <v>6.5695420585258318E-2</v>
      </c>
      <c r="AP53" s="2"/>
      <c r="AQ53" s="5"/>
      <c r="AR53" s="2">
        <f t="shared" si="44"/>
        <v>0.50363453469636665</v>
      </c>
      <c r="AS53" s="32">
        <f t="shared" si="45"/>
        <v>6.3623425538396772E-3</v>
      </c>
      <c r="AT53" s="14">
        <f t="shared" si="46"/>
        <v>7.9764293727454749E-2</v>
      </c>
      <c r="AU53" s="140">
        <f t="shared" si="47"/>
        <v>0.13672343830884148</v>
      </c>
      <c r="AV53" s="2"/>
      <c r="AW53" s="5"/>
      <c r="AX53" s="149">
        <f t="shared" si="112"/>
        <v>0.54843902930773325</v>
      </c>
      <c r="AY53" s="32">
        <f t="shared" si="48"/>
        <v>1.2221875542372379E-3</v>
      </c>
      <c r="AZ53" s="150">
        <f t="shared" si="113"/>
        <v>3.4959799116088153E-2</v>
      </c>
      <c r="BA53" s="140">
        <f t="shared" si="49"/>
        <v>5.9924356054227329E-2</v>
      </c>
      <c r="BB53" s="148"/>
      <c r="BC53" s="148"/>
      <c r="BD53" s="161"/>
      <c r="BE53" s="149">
        <f t="shared" si="114"/>
        <v>0.53176684361575521</v>
      </c>
      <c r="BF53" s="32">
        <f t="shared" si="50"/>
        <v>2.6658618552203779E-3</v>
      </c>
      <c r="BG53" s="150">
        <f t="shared" si="115"/>
        <v>5.1631984808066189E-2</v>
      </c>
      <c r="BH53" s="140">
        <f t="shared" si="51"/>
        <v>8.850203718708384E-2</v>
      </c>
      <c r="BI53" s="148"/>
      <c r="BJ53" s="148"/>
      <c r="BK53" s="161"/>
      <c r="BL53" s="148">
        <f t="shared" si="116"/>
        <v>0.55110979603168686</v>
      </c>
      <c r="BM53" s="32">
        <f t="shared" si="52"/>
        <v>1.0425816128203137E-3</v>
      </c>
      <c r="BN53" s="150">
        <f t="shared" si="117"/>
        <v>3.2289032392134542E-2</v>
      </c>
      <c r="BO53" s="140">
        <f t="shared" si="53"/>
        <v>5.5346412812261506E-2</v>
      </c>
      <c r="BP53" s="148"/>
      <c r="BQ53" s="148"/>
      <c r="BR53" s="161"/>
      <c r="BS53" s="142">
        <f t="shared" si="118"/>
        <v>0.54077191659625456</v>
      </c>
      <c r="BT53" s="32">
        <f t="shared" si="54"/>
        <v>1.8170536119551577E-3</v>
      </c>
      <c r="BU53" s="144">
        <f t="shared" si="119"/>
        <v>4.2626911827566838E-2</v>
      </c>
      <c r="BV53" s="140">
        <f t="shared" si="55"/>
        <v>7.3066502280665691E-2</v>
      </c>
      <c r="BW53" s="149"/>
      <c r="BX53" s="149"/>
      <c r="BY53" s="149"/>
      <c r="BZ53" s="161"/>
      <c r="CA53" s="142">
        <f t="shared" si="120"/>
        <v>0.51983990740628683</v>
      </c>
      <c r="CB53" s="32">
        <f t="shared" si="56"/>
        <v>4.0397364409131987E-3</v>
      </c>
      <c r="CC53" s="144">
        <f t="shared" si="121"/>
        <v>6.3558921017534575E-2</v>
      </c>
      <c r="CD53" s="140">
        <f t="shared" si="57"/>
        <v>0.10894591816245637</v>
      </c>
      <c r="CE53" s="149"/>
      <c r="CF53" s="149"/>
      <c r="CG53" s="161"/>
      <c r="CH53" s="143">
        <f>$CL$8*I53+$CM$8*H53+$CN$8*E53+$CO$8*K53+$CP$8*L53+$CQ$8*J53</f>
        <v>0.72352228834740884</v>
      </c>
      <c r="CI53" s="32">
        <f t="shared" si="58"/>
        <v>1.9634584020957215E-2</v>
      </c>
      <c r="CJ53" s="144">
        <f>ABS(CH53-M53)</f>
        <v>0.14012345992358743</v>
      </c>
      <c r="CK53" s="140">
        <f t="shared" si="59"/>
        <v>0.24018467829659751</v>
      </c>
      <c r="CL53" s="149"/>
      <c r="CM53" s="149"/>
      <c r="CN53" s="149"/>
      <c r="CO53" s="149"/>
      <c r="CP53" s="149"/>
      <c r="CQ53" s="161"/>
      <c r="CR53" s="142">
        <f t="shared" si="124"/>
        <v>0.53584685345054095</v>
      </c>
      <c r="CS53" s="32">
        <f t="shared" si="60"/>
        <v>2.2611903238594906E-3</v>
      </c>
      <c r="CT53" s="144">
        <f t="shared" si="125"/>
        <v>4.7551974973280453E-2</v>
      </c>
      <c r="CU53" s="140">
        <f t="shared" si="61"/>
        <v>8.1508519826398076E-2</v>
      </c>
      <c r="CV53" s="149"/>
      <c r="CW53" s="149"/>
      <c r="CX53" s="149"/>
      <c r="CY53" s="161"/>
      <c r="CZ53" s="148">
        <f>$DD$8*(K53^$DE$8)*(L53*$DF$8)*(H53^$DG$8)*(J53^$DD$10)</f>
        <v>0.44251124666056557</v>
      </c>
      <c r="DA53" s="32">
        <f t="shared" si="62"/>
        <v>1.9849310695098096E-2</v>
      </c>
      <c r="DB53" s="147">
        <f>ABS(CZ53-M53)</f>
        <v>0.14088758176325583</v>
      </c>
      <c r="DC53" s="140">
        <f t="shared" si="63"/>
        <v>0.2414944543921938</v>
      </c>
      <c r="DD53" s="148"/>
      <c r="DE53" s="148"/>
      <c r="DF53" s="149"/>
      <c r="DG53" s="161"/>
      <c r="DH53" s="149">
        <f t="shared" si="128"/>
        <v>0.54931783334033968</v>
      </c>
      <c r="DI53" s="32">
        <f t="shared" si="64"/>
        <v>1.1615142258803056E-3</v>
      </c>
      <c r="DJ53" s="150">
        <f t="shared" si="129"/>
        <v>3.4080995083481724E-2</v>
      </c>
      <c r="DK53" s="140">
        <f t="shared" si="65"/>
        <v>5.8418003984613637E-2</v>
      </c>
      <c r="DL53" s="149"/>
      <c r="DM53" s="149"/>
      <c r="DN53" s="149"/>
      <c r="DO53" s="161"/>
      <c r="DP53" s="148">
        <f>$DT$8*(K53^$DU$8)*(L53^$DV$8)*(H53^$DW$8)*(I53^$DT$10)*(E53^$DU$10)*(J53^$DV$10)</f>
        <v>0.55124306411768809</v>
      </c>
      <c r="DQ53" s="32">
        <f t="shared" si="66"/>
        <v>1.0339931781115975E-3</v>
      </c>
      <c r="DR53" s="147">
        <f>ABS(DP53-M53)</f>
        <v>3.2155764306133316E-2</v>
      </c>
      <c r="DS53" s="140">
        <f t="shared" si="67"/>
        <v>5.5117978884203618E-2</v>
      </c>
      <c r="DT53" s="148"/>
      <c r="DU53" s="148"/>
      <c r="DV53" s="148"/>
      <c r="DW53" s="161"/>
      <c r="DX53" s="148">
        <f>(69.1+0.0809*E53+0.0000987*H53+0.0000124*K53*L53-2.66*(E53/K53)-0.0000000114*J53*L53-0.00000349*H53*K53)*10^(-2)</f>
        <v>0.41753561502347003</v>
      </c>
      <c r="DY53" s="147">
        <f>ABS(DX53-M53)</f>
        <v>0.16586321340035137</v>
      </c>
      <c r="DZ53" s="140">
        <f t="shared" si="68"/>
        <v>0.28430501625871762</v>
      </c>
    </row>
    <row r="54" spans="1:130" outlineLevel="1">
      <c r="A54" s="44" t="s">
        <v>27</v>
      </c>
      <c r="B54" s="45"/>
      <c r="C54" s="44" t="s">
        <v>43</v>
      </c>
      <c r="D54" s="47">
        <v>236</v>
      </c>
      <c r="E54" s="47">
        <v>3</v>
      </c>
      <c r="F54" s="47">
        <v>263636</v>
      </c>
      <c r="G54" s="46">
        <v>121364</v>
      </c>
      <c r="H54" s="47">
        <v>5373</v>
      </c>
      <c r="I54" s="50">
        <v>48330</v>
      </c>
      <c r="J54" s="135">
        <v>530</v>
      </c>
      <c r="K54" s="51">
        <f t="shared" si="33"/>
        <v>0.27375340933191966</v>
      </c>
      <c r="L54" s="52">
        <v>716.98667391895572</v>
      </c>
      <c r="M54" s="51">
        <f t="shared" si="101"/>
        <v>0.46034684185771291</v>
      </c>
      <c r="N54" s="32">
        <f t="shared" si="102"/>
        <v>0.5147035457051965</v>
      </c>
      <c r="O54" s="32">
        <f t="shared" si="34"/>
        <v>2.9546512531630374E-3</v>
      </c>
      <c r="P54" s="32">
        <f t="shared" si="103"/>
        <v>5.435670384748359E-2</v>
      </c>
      <c r="Q54" s="54">
        <f t="shared" si="104"/>
        <v>0.11807771641949164</v>
      </c>
      <c r="R54" s="2"/>
      <c r="S54" s="5"/>
      <c r="T54" s="2">
        <f t="shared" si="105"/>
        <v>0.51748676222629464</v>
      </c>
      <c r="U54" s="32">
        <f t="shared" si="35"/>
        <v>3.2649704997278614E-3</v>
      </c>
      <c r="V54" s="14">
        <f t="shared" si="106"/>
        <v>5.7139920368581731E-2</v>
      </c>
      <c r="W54" s="54">
        <f t="shared" si="107"/>
        <v>0.12412362847542445</v>
      </c>
      <c r="X54" s="2"/>
      <c r="Y54" s="5"/>
      <c r="Z54" s="2">
        <f t="shared" si="108"/>
        <v>0.49170456137694685</v>
      </c>
      <c r="AA54" s="32">
        <f t="shared" si="36"/>
        <v>9.8330657344694529E-4</v>
      </c>
      <c r="AB54" s="14">
        <f t="shared" si="109"/>
        <v>3.135771951923394E-2</v>
      </c>
      <c r="AC54" s="54">
        <f t="shared" si="37"/>
        <v>6.8117594535222634E-2</v>
      </c>
      <c r="AD54" s="2"/>
      <c r="AE54" s="5"/>
      <c r="AF54" s="2">
        <f t="shared" si="110"/>
        <v>0.50761891268570558</v>
      </c>
      <c r="AG54" s="32">
        <f t="shared" si="38"/>
        <v>2.2346486803667561E-3</v>
      </c>
      <c r="AH54" s="14">
        <f t="shared" si="111"/>
        <v>4.7272070827992674E-2</v>
      </c>
      <c r="AI54" s="140">
        <f t="shared" si="39"/>
        <v>0.10268794424053819</v>
      </c>
      <c r="AJ54" s="2"/>
      <c r="AK54" s="5"/>
      <c r="AL54" s="2">
        <f t="shared" si="40"/>
        <v>0.48975759918207051</v>
      </c>
      <c r="AM54" s="32">
        <f t="shared" si="41"/>
        <v>8.6499264639225458E-4</v>
      </c>
      <c r="AN54" s="14">
        <f t="shared" si="42"/>
        <v>2.9410757324357606E-2</v>
      </c>
      <c r="AO54" s="140">
        <f t="shared" si="43"/>
        <v>6.3888256962232146E-2</v>
      </c>
      <c r="AP54" s="2"/>
      <c r="AQ54" s="5"/>
      <c r="AR54" s="2">
        <f t="shared" si="44"/>
        <v>0.50363453469636665</v>
      </c>
      <c r="AS54" s="32">
        <f t="shared" si="45"/>
        <v>1.8738243512936349E-3</v>
      </c>
      <c r="AT54" s="14">
        <f t="shared" si="46"/>
        <v>4.3287692838653746E-2</v>
      </c>
      <c r="AU54" s="140">
        <f t="shared" si="47"/>
        <v>9.4032778988920263E-2</v>
      </c>
      <c r="AV54" s="2"/>
      <c r="AW54" s="5"/>
      <c r="AX54" s="149">
        <f t="shared" si="112"/>
        <v>0.49643887018803834</v>
      </c>
      <c r="AY54" s="32">
        <f t="shared" si="48"/>
        <v>1.3026345089970136E-3</v>
      </c>
      <c r="AZ54" s="150">
        <f t="shared" si="113"/>
        <v>3.6092028330325432E-2</v>
      </c>
      <c r="BA54" s="140">
        <f t="shared" si="49"/>
        <v>7.8401815867091357E-2</v>
      </c>
      <c r="BB54" s="148"/>
      <c r="BC54" s="148"/>
      <c r="BD54" s="161"/>
      <c r="BE54" s="149">
        <f t="shared" si="114"/>
        <v>0.51829274545022175</v>
      </c>
      <c r="BF54" s="32">
        <f t="shared" si="50"/>
        <v>3.3577277431523288E-3</v>
      </c>
      <c r="BG54" s="150">
        <f t="shared" si="115"/>
        <v>5.7945903592508841E-2</v>
      </c>
      <c r="BH54" s="140">
        <f t="shared" si="51"/>
        <v>0.12587444579541429</v>
      </c>
      <c r="BI54" s="148"/>
      <c r="BJ54" s="148"/>
      <c r="BK54" s="161"/>
      <c r="BL54" s="148">
        <f t="shared" si="116"/>
        <v>0.49268660602218228</v>
      </c>
      <c r="BM54" s="32">
        <f t="shared" si="52"/>
        <v>1.0458603462134976E-3</v>
      </c>
      <c r="BN54" s="150">
        <f t="shared" si="117"/>
        <v>3.2339764164469376E-2</v>
      </c>
      <c r="BO54" s="140">
        <f t="shared" si="53"/>
        <v>7.0250865703701662E-2</v>
      </c>
      <c r="BP54" s="148"/>
      <c r="BQ54" s="148"/>
      <c r="BR54" s="161"/>
      <c r="BS54" s="142">
        <f t="shared" si="118"/>
        <v>0.49809908184003621</v>
      </c>
      <c r="BT54" s="32">
        <f t="shared" si="54"/>
        <v>1.4252316236829298E-3</v>
      </c>
      <c r="BU54" s="144">
        <f t="shared" si="119"/>
        <v>3.7752239982323299E-2</v>
      </c>
      <c r="BV54" s="140">
        <f t="shared" si="55"/>
        <v>8.2008252364620365E-2</v>
      </c>
      <c r="BW54" s="149"/>
      <c r="BX54" s="149"/>
      <c r="BY54" s="149"/>
      <c r="BZ54" s="161"/>
      <c r="CA54" s="142">
        <f t="shared" si="120"/>
        <v>0.51099075850890219</v>
      </c>
      <c r="CB54" s="32">
        <f t="shared" si="56"/>
        <v>2.5648062937726067E-3</v>
      </c>
      <c r="CC54" s="144">
        <f t="shared" si="121"/>
        <v>5.064391665118928E-2</v>
      </c>
      <c r="CD54" s="140">
        <f t="shared" si="57"/>
        <v>0.11001252109565388</v>
      </c>
      <c r="CE54" s="149"/>
      <c r="CF54" s="149"/>
      <c r="CG54" s="161"/>
      <c r="CH54" s="143">
        <f>$CL$8*I54+$CM$8*H54+$CN$8*E54+$CO$8*K54+$CP$8*L54+$CQ$8*J54</f>
        <v>0.45164293065999062</v>
      </c>
      <c r="CI54" s="32">
        <f t="shared" si="58"/>
        <v>7.5758070137835497E-5</v>
      </c>
      <c r="CJ54" s="144">
        <f>ABS(CH54-M54)</f>
        <v>8.7039111977222916E-3</v>
      </c>
      <c r="CK54" s="140">
        <f t="shared" si="59"/>
        <v>1.8907289909056345E-2</v>
      </c>
      <c r="CL54" s="149"/>
      <c r="CM54" s="149"/>
      <c r="CN54" s="149"/>
      <c r="CO54" s="149"/>
      <c r="CP54" s="149"/>
      <c r="CQ54" s="161"/>
      <c r="CR54" s="142">
        <f t="shared" si="124"/>
        <v>0.53584685345054095</v>
      </c>
      <c r="CS54" s="32">
        <f t="shared" si="60"/>
        <v>5.7002517505171692E-3</v>
      </c>
      <c r="CT54" s="144">
        <f t="shared" si="125"/>
        <v>7.5500011592828042E-2</v>
      </c>
      <c r="CU54" s="140">
        <f t="shared" si="61"/>
        <v>0.16400679819622635</v>
      </c>
      <c r="CV54" s="149"/>
      <c r="CW54" s="149"/>
      <c r="CX54" s="149"/>
      <c r="CY54" s="161"/>
      <c r="CZ54" s="148">
        <f>$DD$8*(K54^$DE$8)*(L54*$DF$8)*(H54^$DG$8)*(J54^$DD$10)</f>
        <v>0.49881402742035613</v>
      </c>
      <c r="DA54" s="32">
        <f t="shared" si="62"/>
        <v>1.4797243651108274E-3</v>
      </c>
      <c r="DB54" s="147">
        <f>ABS(CZ54-M54)</f>
        <v>3.8467185562643225E-2</v>
      </c>
      <c r="DC54" s="140">
        <f t="shared" si="63"/>
        <v>8.3561310874666367E-2</v>
      </c>
      <c r="DD54" s="148"/>
      <c r="DE54" s="148"/>
      <c r="DF54" s="149"/>
      <c r="DG54" s="161"/>
      <c r="DH54" s="149">
        <f t="shared" si="128"/>
        <v>0.49917987064525732</v>
      </c>
      <c r="DI54" s="32">
        <f t="shared" si="64"/>
        <v>1.508004124814253E-3</v>
      </c>
      <c r="DJ54" s="150">
        <f t="shared" si="129"/>
        <v>3.883302878754441E-2</v>
      </c>
      <c r="DK54" s="140">
        <f t="shared" si="65"/>
        <v>8.4356023016982445E-2</v>
      </c>
      <c r="DL54" s="149"/>
      <c r="DM54" s="149"/>
      <c r="DN54" s="149"/>
      <c r="DO54" s="161"/>
      <c r="DP54" s="148">
        <f>$DT$8*(K54^$DU$8)*(L54^$DV$8)*(H54^$DW$8)*(I54^$DT$10)*(E54^$DU$10)*(J54^$DV$10)</f>
        <v>0.49260583726327428</v>
      </c>
      <c r="DQ54" s="32">
        <f t="shared" si="66"/>
        <v>1.0406427845760298E-3</v>
      </c>
      <c r="DR54" s="147">
        <f>ABS(DP54-M54)</f>
        <v>3.2258995405561375E-2</v>
      </c>
      <c r="DS54" s="140">
        <f t="shared" si="67"/>
        <v>7.0075413736697692E-2</v>
      </c>
      <c r="DT54" s="148"/>
      <c r="DU54" s="148"/>
      <c r="DV54" s="148"/>
      <c r="DW54" s="161"/>
      <c r="DX54" s="148">
        <f>(69.1+0.0809*E54+0.0000987*H54+0.0000124*K54*L54-2.66*(E54/K54)-0.0000000114*J54*L54-0.00000349*H54*K54)*10^(-2)</f>
        <v>0.40715661658987806</v>
      </c>
      <c r="DY54" s="147">
        <f>ABS(DX54-M54)</f>
        <v>5.3190225267834845E-2</v>
      </c>
      <c r="DZ54" s="140">
        <f t="shared" si="68"/>
        <v>0.11554380400045242</v>
      </c>
    </row>
    <row r="55" spans="1:130" outlineLevel="1">
      <c r="A55" s="44" t="s">
        <v>28</v>
      </c>
      <c r="B55" s="45" t="s">
        <v>29</v>
      </c>
      <c r="C55" s="44" t="s">
        <v>44</v>
      </c>
      <c r="D55" s="47">
        <v>274</v>
      </c>
      <c r="E55" s="47">
        <v>3</v>
      </c>
      <c r="F55" s="47">
        <v>283720</v>
      </c>
      <c r="G55" s="46">
        <v>134081</v>
      </c>
      <c r="H55" s="47">
        <v>6787</v>
      </c>
      <c r="I55" s="50">
        <v>55566</v>
      </c>
      <c r="J55" s="136"/>
      <c r="K55" s="51">
        <f t="shared" si="33"/>
        <v>0.295333599780289</v>
      </c>
      <c r="L55" s="52">
        <v>837.17910888167603</v>
      </c>
      <c r="M55" s="51">
        <f t="shared" si="101"/>
        <v>0.47258212322007614</v>
      </c>
      <c r="N55" s="32">
        <f t="shared" si="102"/>
        <v>0.53714694377150063</v>
      </c>
      <c r="O55" s="32">
        <f t="shared" si="34"/>
        <v>4.1686160528376457E-3</v>
      </c>
      <c r="P55" s="32">
        <f t="shared" si="103"/>
        <v>6.4564820551424484E-2</v>
      </c>
      <c r="Q55" s="54">
        <f t="shared" si="104"/>
        <v>0.13662137727828816</v>
      </c>
      <c r="R55" s="2"/>
      <c r="S55" s="5"/>
      <c r="T55" s="2">
        <f t="shared" si="105"/>
        <v>0.53881320736643668</v>
      </c>
      <c r="U55" s="32">
        <f t="shared" si="35"/>
        <v>4.3865565072022895E-3</v>
      </c>
      <c r="V55" s="14">
        <f t="shared" si="106"/>
        <v>6.623108414636053E-2</v>
      </c>
      <c r="W55" s="54">
        <f t="shared" si="107"/>
        <v>0.14014724826042027</v>
      </c>
      <c r="X55" s="2"/>
      <c r="Y55" s="5"/>
      <c r="Z55" s="2">
        <f t="shared" si="108"/>
        <v>0.45010221371939285</v>
      </c>
      <c r="AA55" s="32">
        <f t="shared" si="36"/>
        <v>5.05346331158911E-4</v>
      </c>
      <c r="AB55" s="14">
        <f t="shared" si="109"/>
        <v>2.2479909500683293E-2</v>
      </c>
      <c r="AC55" s="54">
        <f t="shared" si="37"/>
        <v>4.7568260406275785E-2</v>
      </c>
      <c r="AD55" s="2"/>
      <c r="AE55" s="5"/>
      <c r="AF55" s="2">
        <f t="shared" si="110"/>
        <v>0.48418523905576649</v>
      </c>
      <c r="AG55" s="32">
        <f t="shared" si="38"/>
        <v>1.3463229709644812E-4</v>
      </c>
      <c r="AH55" s="14">
        <f t="shared" si="111"/>
        <v>1.1603115835690347E-2</v>
      </c>
      <c r="AI55" s="140">
        <f t="shared" si="39"/>
        <v>2.4552591529762347E-2</v>
      </c>
      <c r="AJ55" s="2"/>
      <c r="AK55" s="5"/>
      <c r="AL55" s="2" t="s">
        <v>79</v>
      </c>
      <c r="AM55" s="32" t="s">
        <v>79</v>
      </c>
      <c r="AN55" s="14" t="s">
        <v>79</v>
      </c>
      <c r="AO55" s="140" t="s">
        <v>79</v>
      </c>
      <c r="AP55" s="2"/>
      <c r="AQ55" s="5"/>
      <c r="AR55" s="2">
        <f t="shared" si="44"/>
        <v>0.49218992665950556</v>
      </c>
      <c r="AS55" s="32">
        <f t="shared" si="45"/>
        <v>3.8446595571930005E-4</v>
      </c>
      <c r="AT55" s="14">
        <f t="shared" si="46"/>
        <v>1.9607803439429417E-2</v>
      </c>
      <c r="AU55" s="140">
        <f t="shared" si="47"/>
        <v>4.1490785359856459E-2</v>
      </c>
      <c r="AV55" s="2"/>
      <c r="AW55" s="5"/>
      <c r="AX55" s="149">
        <f t="shared" si="112"/>
        <v>0.48996616947758664</v>
      </c>
      <c r="AY55" s="32">
        <f t="shared" si="48"/>
        <v>3.022050642832648E-4</v>
      </c>
      <c r="AZ55" s="150">
        <f t="shared" si="113"/>
        <v>1.7384046257510499E-2</v>
      </c>
      <c r="BA55" s="140">
        <f t="shared" si="49"/>
        <v>3.6785238804758903E-2</v>
      </c>
      <c r="BB55" s="148"/>
      <c r="BC55" s="148"/>
      <c r="BD55" s="161"/>
      <c r="BE55" s="149">
        <f t="shared" si="114"/>
        <v>0.53265119695866225</v>
      </c>
      <c r="BF55" s="32">
        <f t="shared" si="50"/>
        <v>3.6082936198116953E-3</v>
      </c>
      <c r="BG55" s="150">
        <f t="shared" si="115"/>
        <v>6.006907373858611E-2</v>
      </c>
      <c r="BH55" s="140">
        <f t="shared" si="51"/>
        <v>0.12710822264982846</v>
      </c>
      <c r="BI55" s="148"/>
      <c r="BJ55" s="148"/>
      <c r="BK55" s="161"/>
      <c r="BL55" s="148">
        <f t="shared" si="116"/>
        <v>0.47693123454659431</v>
      </c>
      <c r="BM55" s="32">
        <f t="shared" si="52"/>
        <v>1.8914769330448572E-5</v>
      </c>
      <c r="BN55" s="150">
        <f t="shared" si="117"/>
        <v>4.3491113265181625E-3</v>
      </c>
      <c r="BO55" s="140">
        <f t="shared" si="53"/>
        <v>9.2028689043170391E-3</v>
      </c>
      <c r="BP55" s="148"/>
      <c r="BQ55" s="148"/>
      <c r="BR55" s="161"/>
      <c r="BS55" s="142">
        <f t="shared" si="118"/>
        <v>0.48815355746544853</v>
      </c>
      <c r="BT55" s="32">
        <f t="shared" si="54"/>
        <v>2.4246956445795584E-4</v>
      </c>
      <c r="BU55" s="144">
        <f t="shared" si="119"/>
        <v>1.5571434245372384E-2</v>
      </c>
      <c r="BV55" s="140">
        <f t="shared" si="55"/>
        <v>3.2949689546595363E-2</v>
      </c>
      <c r="BW55" s="149"/>
      <c r="BX55" s="149"/>
      <c r="BY55" s="149"/>
      <c r="BZ55" s="161"/>
      <c r="CA55" s="142">
        <f t="shared" si="120"/>
        <v>0.5153794928180383</v>
      </c>
      <c r="CB55" s="32">
        <f t="shared" si="56"/>
        <v>1.8316148445045753E-3</v>
      </c>
      <c r="CC55" s="144">
        <f t="shared" si="121"/>
        <v>4.2797369597962154E-2</v>
      </c>
      <c r="CD55" s="140">
        <f t="shared" si="57"/>
        <v>9.0560703621943614E-2</v>
      </c>
      <c r="CE55" s="149"/>
      <c r="CF55" s="149"/>
      <c r="CG55" s="161"/>
      <c r="CH55" s="143" t="s">
        <v>79</v>
      </c>
      <c r="CI55" s="32" t="s">
        <v>79</v>
      </c>
      <c r="CJ55" s="144" t="s">
        <v>79</v>
      </c>
      <c r="CK55" s="140" t="s">
        <v>79</v>
      </c>
      <c r="CL55" s="149"/>
      <c r="CM55" s="149"/>
      <c r="CN55" s="149"/>
      <c r="CO55" s="149"/>
      <c r="CP55" s="149"/>
      <c r="CQ55" s="161"/>
      <c r="CR55" s="142">
        <f t="shared" si="124"/>
        <v>0.53584685345054095</v>
      </c>
      <c r="CS55" s="32">
        <f t="shared" si="60"/>
        <v>4.0024260911334878E-3</v>
      </c>
      <c r="CT55" s="144">
        <f t="shared" si="125"/>
        <v>6.3264730230464805E-2</v>
      </c>
      <c r="CU55" s="140">
        <f t="shared" si="61"/>
        <v>0.13387034151734753</v>
      </c>
      <c r="CV55" s="149"/>
      <c r="CW55" s="149"/>
      <c r="CX55" s="149"/>
      <c r="CY55" s="161"/>
      <c r="CZ55" s="145" t="s">
        <v>79</v>
      </c>
      <c r="DA55" s="32" t="s">
        <v>79</v>
      </c>
      <c r="DB55" s="145" t="s">
        <v>79</v>
      </c>
      <c r="DC55" s="140" t="s">
        <v>79</v>
      </c>
      <c r="DD55" s="148"/>
      <c r="DE55" s="148"/>
      <c r="DF55" s="149"/>
      <c r="DG55" s="161"/>
      <c r="DH55" s="149">
        <f t="shared" si="128"/>
        <v>0.4870177965781452</v>
      </c>
      <c r="DI55" s="32">
        <f t="shared" si="64"/>
        <v>2.0838866530086474E-4</v>
      </c>
      <c r="DJ55" s="150">
        <f t="shared" si="129"/>
        <v>1.4435673358069057E-2</v>
      </c>
      <c r="DK55" s="140">
        <f t="shared" si="65"/>
        <v>3.0546380509925735E-2</v>
      </c>
      <c r="DL55" s="149"/>
      <c r="DM55" s="149"/>
      <c r="DN55" s="149"/>
      <c r="DO55" s="161"/>
      <c r="DP55" s="145" t="s">
        <v>79</v>
      </c>
      <c r="DQ55" s="32" t="s">
        <v>79</v>
      </c>
      <c r="DR55" s="147" t="s">
        <v>79</v>
      </c>
      <c r="DS55" s="140" t="s">
        <v>79</v>
      </c>
      <c r="DT55" s="148"/>
      <c r="DU55" s="148"/>
      <c r="DV55" s="148"/>
      <c r="DW55" s="161"/>
      <c r="DX55" s="148" t="s">
        <v>79</v>
      </c>
      <c r="DY55" s="147" t="s">
        <v>79</v>
      </c>
      <c r="DZ55" s="140" t="s">
        <v>79</v>
      </c>
    </row>
    <row r="56" spans="1:130" outlineLevel="1">
      <c r="A56" s="44" t="s">
        <v>28</v>
      </c>
      <c r="B56" s="45" t="s">
        <v>29</v>
      </c>
      <c r="C56" s="44" t="s">
        <v>45</v>
      </c>
      <c r="D56" s="47">
        <v>284.7</v>
      </c>
      <c r="E56" s="47">
        <v>4</v>
      </c>
      <c r="F56" s="47">
        <v>430846</v>
      </c>
      <c r="G56" s="46">
        <v>187819</v>
      </c>
      <c r="H56" s="47"/>
      <c r="I56" s="50">
        <v>85489</v>
      </c>
      <c r="J56" s="136"/>
      <c r="K56" s="51">
        <f t="shared" si="33"/>
        <v>0.26943647361543333</v>
      </c>
      <c r="L56" s="52">
        <v>793.45488029465935</v>
      </c>
      <c r="M56" s="51">
        <f t="shared" si="101"/>
        <v>0.43593070377814813</v>
      </c>
      <c r="N56" s="32">
        <f t="shared" si="102"/>
        <v>0.51021393256005065</v>
      </c>
      <c r="O56" s="32">
        <f t="shared" si="34"/>
        <v>5.5179980782644709E-3</v>
      </c>
      <c r="P56" s="32">
        <f t="shared" si="103"/>
        <v>7.4283228781902522E-2</v>
      </c>
      <c r="Q56" s="54">
        <f t="shared" si="104"/>
        <v>0.17040146091592209</v>
      </c>
      <c r="R56" s="2"/>
      <c r="S56" s="5"/>
      <c r="T56" s="2">
        <f t="shared" si="105"/>
        <v>0.51322058612597565</v>
      </c>
      <c r="U56" s="32">
        <f t="shared" si="35"/>
        <v>5.97372591334102E-3</v>
      </c>
      <c r="V56" s="14">
        <f t="shared" si="106"/>
        <v>7.7289882347827521E-2</v>
      </c>
      <c r="W56" s="54">
        <f t="shared" si="107"/>
        <v>0.17729855153116614</v>
      </c>
      <c r="X56" s="2"/>
      <c r="Y56" s="5"/>
      <c r="Z56" s="2">
        <f t="shared" si="108"/>
        <v>0.46523653194249592</v>
      </c>
      <c r="AA56" s="32">
        <f t="shared" si="36"/>
        <v>8.5883156439828029E-4</v>
      </c>
      <c r="AB56" s="14">
        <f t="shared" si="109"/>
        <v>2.9305828164347791E-2</v>
      </c>
      <c r="AC56" s="54">
        <f t="shared" si="37"/>
        <v>6.7225886844763244E-2</v>
      </c>
      <c r="AD56" s="2"/>
      <c r="AE56" s="5"/>
      <c r="AF56" s="2" t="s">
        <v>79</v>
      </c>
      <c r="AG56" s="32" t="s">
        <v>79</v>
      </c>
      <c r="AH56" s="14" t="s">
        <v>79</v>
      </c>
      <c r="AI56" s="140" t="s">
        <v>79</v>
      </c>
      <c r="AJ56" s="2"/>
      <c r="AK56" s="5"/>
      <c r="AL56" s="2" t="s">
        <v>79</v>
      </c>
      <c r="AM56" s="32" t="s">
        <v>79</v>
      </c>
      <c r="AN56" s="14" t="s">
        <v>79</v>
      </c>
      <c r="AO56" s="140" t="s">
        <v>79</v>
      </c>
      <c r="AP56" s="2"/>
      <c r="AQ56" s="5"/>
      <c r="AR56" s="2">
        <f t="shared" si="44"/>
        <v>0.44486308775859429</v>
      </c>
      <c r="AS56" s="32">
        <f t="shared" si="45"/>
        <v>7.9787483574131124E-5</v>
      </c>
      <c r="AT56" s="14">
        <f t="shared" si="46"/>
        <v>8.9323839804461569E-3</v>
      </c>
      <c r="AU56" s="140">
        <f t="shared" si="47"/>
        <v>2.0490375885503089E-2</v>
      </c>
      <c r="AV56" s="2"/>
      <c r="AW56" s="5"/>
      <c r="AX56" s="149">
        <f t="shared" si="112"/>
        <v>0.48063737301994836</v>
      </c>
      <c r="AY56" s="32">
        <f t="shared" si="48"/>
        <v>1.9986862746957262E-3</v>
      </c>
      <c r="AZ56" s="150">
        <f t="shared" si="113"/>
        <v>4.4706669241800223E-2</v>
      </c>
      <c r="BA56" s="140">
        <f t="shared" si="49"/>
        <v>0.10255453184263923</v>
      </c>
      <c r="BB56" s="148"/>
      <c r="BC56" s="148"/>
      <c r="BD56" s="161"/>
      <c r="BE56" s="149">
        <f t="shared" si="114"/>
        <v>0.51352938366366951</v>
      </c>
      <c r="BF56" s="32">
        <f t="shared" si="50"/>
        <v>6.0215551199756211E-3</v>
      </c>
      <c r="BG56" s="150">
        <f t="shared" si="115"/>
        <v>7.7598679885521382E-2</v>
      </c>
      <c r="BH56" s="140">
        <f t="shared" si="51"/>
        <v>0.17800691534912519</v>
      </c>
      <c r="BI56" s="148"/>
      <c r="BJ56" s="148"/>
      <c r="BK56" s="161"/>
      <c r="BL56" s="148">
        <f t="shared" si="116"/>
        <v>0.47019280170217714</v>
      </c>
      <c r="BM56" s="32">
        <f t="shared" si="52"/>
        <v>1.1738913541557532E-3</v>
      </c>
      <c r="BN56" s="150">
        <f t="shared" si="117"/>
        <v>3.4262097924029011E-2</v>
      </c>
      <c r="BO56" s="140">
        <f t="shared" si="53"/>
        <v>7.8595285046647048E-2</v>
      </c>
      <c r="BP56" s="148"/>
      <c r="BQ56" s="148"/>
      <c r="BR56" s="161"/>
      <c r="BS56" s="141" t="s">
        <v>79</v>
      </c>
      <c r="BT56" s="32" t="s">
        <v>79</v>
      </c>
      <c r="BU56" s="141" t="s">
        <v>79</v>
      </c>
      <c r="BV56" s="140" t="s">
        <v>79</v>
      </c>
      <c r="BW56" s="149"/>
      <c r="BX56" s="149"/>
      <c r="BY56" s="149"/>
      <c r="BZ56" s="161"/>
      <c r="CA56" s="142" t="s">
        <v>79</v>
      </c>
      <c r="CB56" s="32" t="s">
        <v>79</v>
      </c>
      <c r="CC56" s="141" t="s">
        <v>79</v>
      </c>
      <c r="CD56" s="140" t="s">
        <v>79</v>
      </c>
      <c r="CE56" s="149"/>
      <c r="CF56" s="149"/>
      <c r="CG56" s="161"/>
      <c r="CH56" s="143" t="s">
        <v>79</v>
      </c>
      <c r="CI56" s="32" t="s">
        <v>79</v>
      </c>
      <c r="CJ56" s="144" t="s">
        <v>79</v>
      </c>
      <c r="CK56" s="140" t="s">
        <v>79</v>
      </c>
      <c r="CL56" s="149"/>
      <c r="CM56" s="149"/>
      <c r="CN56" s="149"/>
      <c r="CO56" s="149"/>
      <c r="CP56" s="149"/>
      <c r="CQ56" s="161"/>
      <c r="CR56" s="142" t="s">
        <v>79</v>
      </c>
      <c r="CS56" s="32" t="s">
        <v>79</v>
      </c>
      <c r="CT56" s="141" t="s">
        <v>79</v>
      </c>
      <c r="CU56" s="140" t="s">
        <v>79</v>
      </c>
      <c r="CV56" s="146"/>
      <c r="CW56" s="146"/>
      <c r="CX56" s="146"/>
      <c r="CY56" s="168"/>
      <c r="CZ56" s="145" t="s">
        <v>79</v>
      </c>
      <c r="DA56" s="32" t="s">
        <v>79</v>
      </c>
      <c r="DB56" s="145" t="s">
        <v>79</v>
      </c>
      <c r="DC56" s="140" t="s">
        <v>79</v>
      </c>
      <c r="DD56" s="148"/>
      <c r="DE56" s="148"/>
      <c r="DF56" s="149"/>
      <c r="DG56" s="161"/>
      <c r="DH56" s="146" t="s">
        <v>79</v>
      </c>
      <c r="DI56" s="32" t="s">
        <v>79</v>
      </c>
      <c r="DJ56" s="146" t="s">
        <v>79</v>
      </c>
      <c r="DK56" s="140" t="s">
        <v>79</v>
      </c>
      <c r="DL56" s="149"/>
      <c r="DM56" s="149"/>
      <c r="DN56" s="149"/>
      <c r="DO56" s="161"/>
      <c r="DP56" s="145" t="s">
        <v>79</v>
      </c>
      <c r="DQ56" s="32" t="s">
        <v>79</v>
      </c>
      <c r="DR56" s="147" t="s">
        <v>79</v>
      </c>
      <c r="DS56" s="140" t="s">
        <v>79</v>
      </c>
      <c r="DT56" s="148"/>
      <c r="DU56" s="148"/>
      <c r="DV56" s="148"/>
      <c r="DW56" s="161"/>
      <c r="DX56" s="148" t="s">
        <v>79</v>
      </c>
      <c r="DY56" s="147" t="s">
        <v>79</v>
      </c>
      <c r="DZ56" s="140" t="s">
        <v>79</v>
      </c>
    </row>
    <row r="57" spans="1:130" outlineLevel="1">
      <c r="A57" s="44" t="s">
        <v>28</v>
      </c>
      <c r="B57" s="45" t="s">
        <v>29</v>
      </c>
      <c r="C57" s="44" t="s">
        <v>46</v>
      </c>
      <c r="D57" s="47">
        <v>284.7</v>
      </c>
      <c r="E57" s="47">
        <v>4</v>
      </c>
      <c r="F57" s="47">
        <v>430846</v>
      </c>
      <c r="G57" s="46">
        <v>194856</v>
      </c>
      <c r="H57" s="47"/>
      <c r="I57" s="50">
        <v>78452</v>
      </c>
      <c r="J57" s="136"/>
      <c r="K57" s="51">
        <f t="shared" si="33"/>
        <v>0.26943647361543333</v>
      </c>
      <c r="L57" s="52">
        <v>793.45488029465935</v>
      </c>
      <c r="M57" s="51">
        <f t="shared" si="101"/>
        <v>0.45226368586455484</v>
      </c>
      <c r="N57" s="32">
        <f t="shared" si="102"/>
        <v>0.51021393256005065</v>
      </c>
      <c r="O57" s="32">
        <f t="shared" si="34"/>
        <v>3.3582310920688232E-3</v>
      </c>
      <c r="P57" s="32">
        <f t="shared" si="103"/>
        <v>5.7950246695495811E-2</v>
      </c>
      <c r="Q57" s="54">
        <f t="shared" si="104"/>
        <v>0.12813376025253309</v>
      </c>
      <c r="R57" s="2"/>
      <c r="S57" s="5"/>
      <c r="T57" s="2">
        <f t="shared" si="105"/>
        <v>0.51322058612597565</v>
      </c>
      <c r="U57" s="32">
        <f t="shared" si="35"/>
        <v>3.7157436894808046E-3</v>
      </c>
      <c r="V57" s="14">
        <f t="shared" si="106"/>
        <v>6.095690026142081E-2</v>
      </c>
      <c r="W57" s="54">
        <f t="shared" si="107"/>
        <v>0.13478177038444858</v>
      </c>
      <c r="X57" s="2"/>
      <c r="Y57" s="5"/>
      <c r="Z57" s="2">
        <f t="shared" si="108"/>
        <v>0.46523653194249592</v>
      </c>
      <c r="AA57" s="32">
        <f t="shared" si="36"/>
        <v>1.6829473536195128E-4</v>
      </c>
      <c r="AB57" s="14">
        <f t="shared" si="109"/>
        <v>1.297284607794108E-2</v>
      </c>
      <c r="AC57" s="54">
        <f t="shared" si="37"/>
        <v>2.8684253198754991E-2</v>
      </c>
      <c r="AD57" s="2"/>
      <c r="AE57" s="5"/>
      <c r="AF57" s="2" t="s">
        <v>79</v>
      </c>
      <c r="AG57" s="32" t="s">
        <v>79</v>
      </c>
      <c r="AH57" s="14" t="s">
        <v>79</v>
      </c>
      <c r="AI57" s="140" t="s">
        <v>79</v>
      </c>
      <c r="AJ57" s="2"/>
      <c r="AK57" s="5"/>
      <c r="AL57" s="2" t="s">
        <v>79</v>
      </c>
      <c r="AM57" s="32" t="s">
        <v>79</v>
      </c>
      <c r="AN57" s="14" t="s">
        <v>79</v>
      </c>
      <c r="AO57" s="140" t="s">
        <v>79</v>
      </c>
      <c r="AP57" s="2"/>
      <c r="AQ57" s="5"/>
      <c r="AR57" s="2">
        <f t="shared" si="44"/>
        <v>0.45599295325823375</v>
      </c>
      <c r="AS57" s="32">
        <f t="shared" si="45"/>
        <v>1.3907435293556641E-5</v>
      </c>
      <c r="AT57" s="14">
        <f t="shared" si="46"/>
        <v>3.7292673936789034E-3</v>
      </c>
      <c r="AU57" s="140">
        <f t="shared" si="47"/>
        <v>8.2457811896835646E-3</v>
      </c>
      <c r="AV57" s="2"/>
      <c r="AW57" s="5"/>
      <c r="AX57" s="149">
        <f t="shared" si="112"/>
        <v>0.48063737301994836</v>
      </c>
      <c r="AY57" s="32">
        <f t="shared" si="48"/>
        <v>8.0506612279214278E-4</v>
      </c>
      <c r="AZ57" s="150">
        <f t="shared" si="113"/>
        <v>2.8373687155393512E-2</v>
      </c>
      <c r="BA57" s="140">
        <f t="shared" si="49"/>
        <v>6.2737044874947009E-2</v>
      </c>
      <c r="BB57" s="148"/>
      <c r="BC57" s="148"/>
      <c r="BD57" s="161"/>
      <c r="BE57" s="149">
        <f t="shared" si="114"/>
        <v>0.51352938366366951</v>
      </c>
      <c r="BF57" s="32">
        <f t="shared" si="50"/>
        <v>3.7534857268124444E-3</v>
      </c>
      <c r="BG57" s="150">
        <f t="shared" si="115"/>
        <v>6.1265697799114671E-2</v>
      </c>
      <c r="BH57" s="140">
        <f t="shared" si="51"/>
        <v>0.13546455245903313</v>
      </c>
      <c r="BI57" s="148"/>
      <c r="BJ57" s="148"/>
      <c r="BK57" s="161"/>
      <c r="BL57" s="148">
        <f t="shared" si="116"/>
        <v>0.47019280170217714</v>
      </c>
      <c r="BM57" s="32">
        <f t="shared" si="52"/>
        <v>3.214531947188788E-4</v>
      </c>
      <c r="BN57" s="150">
        <f t="shared" si="117"/>
        <v>1.79291158376223E-2</v>
      </c>
      <c r="BO57" s="140">
        <f t="shared" si="53"/>
        <v>3.9643058680134138E-2</v>
      </c>
      <c r="BP57" s="148"/>
      <c r="BQ57" s="148"/>
      <c r="BR57" s="161"/>
      <c r="BS57" s="141" t="s">
        <v>79</v>
      </c>
      <c r="BT57" s="32" t="s">
        <v>79</v>
      </c>
      <c r="BU57" s="141" t="s">
        <v>79</v>
      </c>
      <c r="BV57" s="140" t="s">
        <v>79</v>
      </c>
      <c r="BW57" s="149"/>
      <c r="BX57" s="149"/>
      <c r="BY57" s="149"/>
      <c r="BZ57" s="161"/>
      <c r="CA57" s="142" t="s">
        <v>79</v>
      </c>
      <c r="CB57" s="32" t="s">
        <v>79</v>
      </c>
      <c r="CC57" s="141" t="s">
        <v>79</v>
      </c>
      <c r="CD57" s="140" t="s">
        <v>79</v>
      </c>
      <c r="CE57" s="149"/>
      <c r="CF57" s="149"/>
      <c r="CG57" s="161"/>
      <c r="CH57" s="143" t="s">
        <v>79</v>
      </c>
      <c r="CI57" s="32" t="s">
        <v>79</v>
      </c>
      <c r="CJ57" s="144" t="s">
        <v>79</v>
      </c>
      <c r="CK57" s="140" t="s">
        <v>79</v>
      </c>
      <c r="CL57" s="149"/>
      <c r="CM57" s="149"/>
      <c r="CN57" s="149"/>
      <c r="CO57" s="149"/>
      <c r="CP57" s="149"/>
      <c r="CQ57" s="161"/>
      <c r="CR57" s="142" t="s">
        <v>79</v>
      </c>
      <c r="CS57" s="32" t="s">
        <v>79</v>
      </c>
      <c r="CT57" s="141" t="s">
        <v>79</v>
      </c>
      <c r="CU57" s="140" t="s">
        <v>79</v>
      </c>
      <c r="CV57" s="146"/>
      <c r="CW57" s="146"/>
      <c r="CX57" s="146"/>
      <c r="CY57" s="168"/>
      <c r="CZ57" s="145" t="s">
        <v>79</v>
      </c>
      <c r="DA57" s="32" t="s">
        <v>79</v>
      </c>
      <c r="DB57" s="145" t="s">
        <v>79</v>
      </c>
      <c r="DC57" s="140" t="s">
        <v>79</v>
      </c>
      <c r="DD57" s="148"/>
      <c r="DE57" s="148"/>
      <c r="DF57" s="149"/>
      <c r="DG57" s="161"/>
      <c r="DH57" s="146" t="s">
        <v>79</v>
      </c>
      <c r="DI57" s="32" t="s">
        <v>79</v>
      </c>
      <c r="DJ57" s="146" t="s">
        <v>79</v>
      </c>
      <c r="DK57" s="140" t="s">
        <v>79</v>
      </c>
      <c r="DL57" s="149"/>
      <c r="DM57" s="149"/>
      <c r="DN57" s="149"/>
      <c r="DO57" s="161"/>
      <c r="DP57" s="145" t="s">
        <v>79</v>
      </c>
      <c r="DQ57" s="32" t="s">
        <v>79</v>
      </c>
      <c r="DR57" s="147" t="s">
        <v>79</v>
      </c>
      <c r="DS57" s="140" t="s">
        <v>79</v>
      </c>
      <c r="DT57" s="148"/>
      <c r="DU57" s="148"/>
      <c r="DV57" s="148"/>
      <c r="DW57" s="161"/>
      <c r="DX57" s="148" t="s">
        <v>79</v>
      </c>
      <c r="DY57" s="147" t="s">
        <v>79</v>
      </c>
      <c r="DZ57" s="140" t="s">
        <v>79</v>
      </c>
    </row>
    <row r="58" spans="1:130" outlineLevel="1">
      <c r="A58" s="44" t="s">
        <v>40</v>
      </c>
      <c r="B58" s="45" t="s">
        <v>87</v>
      </c>
      <c r="C58" s="44">
        <v>100</v>
      </c>
      <c r="D58" s="47">
        <v>187</v>
      </c>
      <c r="E58" s="47">
        <v>3</v>
      </c>
      <c r="F58" s="47">
        <v>211374</v>
      </c>
      <c r="G58" s="46">
        <v>111795</v>
      </c>
      <c r="H58" s="47">
        <v>3455</v>
      </c>
      <c r="I58" s="50">
        <v>33355</v>
      </c>
      <c r="J58" s="136">
        <v>512</v>
      </c>
      <c r="K58" s="51">
        <f t="shared" si="33"/>
        <v>0.27054672922170009</v>
      </c>
      <c r="L58" s="52">
        <v>657.46189735614303</v>
      </c>
      <c r="M58" s="51">
        <f t="shared" si="101"/>
        <v>0.52889664764824429</v>
      </c>
      <c r="N58" s="32">
        <f t="shared" si="102"/>
        <v>0.51136859839056814</v>
      </c>
      <c r="O58" s="32">
        <f t="shared" si="34"/>
        <v>3.0723251077952138E-4</v>
      </c>
      <c r="P58" s="32">
        <f t="shared" si="103"/>
        <v>1.7528049257676148E-2</v>
      </c>
      <c r="Q58" s="54">
        <f t="shared" si="104"/>
        <v>3.3140783432103749E-2</v>
      </c>
      <c r="R58" s="2"/>
      <c r="S58" s="5"/>
      <c r="T58" s="2">
        <f t="shared" si="105"/>
        <v>0.51431778706751663</v>
      </c>
      <c r="U58" s="32">
        <f t="shared" si="35"/>
        <v>2.1254317583229484E-4</v>
      </c>
      <c r="V58" s="14">
        <f t="shared" si="106"/>
        <v>1.4578860580727659E-2</v>
      </c>
      <c r="W58" s="54">
        <f t="shared" si="107"/>
        <v>2.7564668155022395E-2</v>
      </c>
      <c r="X58" s="2"/>
      <c r="Y58" s="5"/>
      <c r="Z58" s="2">
        <f t="shared" si="108"/>
        <v>0.51230794169428906</v>
      </c>
      <c r="AA58" s="32">
        <f t="shared" si="36"/>
        <v>2.7518516522678966E-4</v>
      </c>
      <c r="AB58" s="14">
        <f t="shared" si="109"/>
        <v>1.658870595395523E-2</v>
      </c>
      <c r="AC58" s="54">
        <f t="shared" si="37"/>
        <v>3.1364740214780029E-2</v>
      </c>
      <c r="AD58" s="2"/>
      <c r="AE58" s="5"/>
      <c r="AF58" s="2">
        <f t="shared" si="110"/>
        <v>0.53940518285700922</v>
      </c>
      <c r="AG58" s="32">
        <f t="shared" si="38"/>
        <v>1.1042931223385231E-4</v>
      </c>
      <c r="AH58" s="14">
        <f t="shared" si="111"/>
        <v>1.0508535208764935E-2</v>
      </c>
      <c r="AI58" s="140">
        <f t="shared" si="39"/>
        <v>1.9868787702647522E-2</v>
      </c>
      <c r="AJ58" s="2"/>
      <c r="AK58" s="5"/>
      <c r="AL58" s="2">
        <f t="shared" si="40"/>
        <v>0.50786055847499811</v>
      </c>
      <c r="AM58" s="32">
        <f t="shared" si="41"/>
        <v>4.4251704770476496E-4</v>
      </c>
      <c r="AN58" s="14">
        <f t="shared" si="42"/>
        <v>2.1036089173246175E-2</v>
      </c>
      <c r="AO58" s="140">
        <f t="shared" si="43"/>
        <v>3.9773534710011514E-2</v>
      </c>
      <c r="AP58" s="2"/>
      <c r="AQ58" s="5"/>
      <c r="AR58" s="2">
        <f t="shared" si="44"/>
        <v>0.527319306027488</v>
      </c>
      <c r="AS58" s="32">
        <f t="shared" si="45"/>
        <v>2.4880065885700785E-6</v>
      </c>
      <c r="AT58" s="14">
        <f t="shared" si="46"/>
        <v>1.5773416207562896E-3</v>
      </c>
      <c r="AU58" s="140">
        <f t="shared" si="47"/>
        <v>2.9823248601971463E-3</v>
      </c>
      <c r="AV58" s="2"/>
      <c r="AW58" s="5"/>
      <c r="AX58" s="149">
        <f t="shared" si="112"/>
        <v>0.50568758671505554</v>
      </c>
      <c r="AY58" s="32">
        <f t="shared" si="48"/>
        <v>5.3866050940046836E-4</v>
      </c>
      <c r="AZ58" s="150">
        <f t="shared" si="113"/>
        <v>2.3209060933188752E-2</v>
      </c>
      <c r="BA58" s="140">
        <f t="shared" si="49"/>
        <v>4.3882034488947091E-2</v>
      </c>
      <c r="BB58" s="148"/>
      <c r="BC58" s="148"/>
      <c r="BD58" s="161"/>
      <c r="BE58" s="149">
        <f t="shared" si="114"/>
        <v>0.51697381649352947</v>
      </c>
      <c r="BF58" s="32">
        <f t="shared" si="50"/>
        <v>1.4215390274383832E-4</v>
      </c>
      <c r="BG58" s="150">
        <f t="shared" si="115"/>
        <v>1.1922831154714819E-2</v>
      </c>
      <c r="BH58" s="140">
        <f t="shared" si="51"/>
        <v>2.2542837447977911E-2</v>
      </c>
      <c r="BI58" s="148"/>
      <c r="BJ58" s="148"/>
      <c r="BK58" s="161"/>
      <c r="BL58" s="148">
        <f t="shared" si="116"/>
        <v>0.50565855390711767</v>
      </c>
      <c r="BM58" s="32">
        <f t="shared" si="52"/>
        <v>5.4000900072138816E-4</v>
      </c>
      <c r="BN58" s="150">
        <f t="shared" si="117"/>
        <v>2.323809374112662E-2</v>
      </c>
      <c r="BO58" s="140">
        <f t="shared" si="53"/>
        <v>4.3936927648257067E-2</v>
      </c>
      <c r="BP58" s="148"/>
      <c r="BQ58" s="148"/>
      <c r="BR58" s="161"/>
      <c r="BS58" s="142">
        <f>$BW$8*(K58^$BX$8)*(L58^$BY$8)*(H58^$BZ$8)</f>
        <v>0.51400561758963759</v>
      </c>
      <c r="BT58" s="32">
        <f t="shared" si="54"/>
        <v>2.2174277620632833E-4</v>
      </c>
      <c r="BU58" s="144">
        <f>ABS(BS58-M58)</f>
        <v>1.4891030058606702E-2</v>
      </c>
      <c r="BV58" s="140">
        <f t="shared" si="55"/>
        <v>2.8154895904181167E-2</v>
      </c>
      <c r="BW58" s="149"/>
      <c r="BX58" s="149"/>
      <c r="BY58" s="149"/>
      <c r="BZ58" s="161"/>
      <c r="CA58" s="142">
        <f>(K58^$CE$8)*(L58^$CF$8)*H58^$CG$8</f>
        <v>0.52534568564411765</v>
      </c>
      <c r="CB58" s="32">
        <f t="shared" si="56"/>
        <v>1.2609331154751044E-5</v>
      </c>
      <c r="CC58" s="144">
        <f>ABS(CA58-M58)</f>
        <v>3.5509620041266343E-3</v>
      </c>
      <c r="CD58" s="140">
        <f t="shared" si="57"/>
        <v>6.7139052968403171E-3</v>
      </c>
      <c r="CE58" s="149"/>
      <c r="CF58" s="149"/>
      <c r="CG58" s="161"/>
      <c r="CH58" s="143">
        <f>$CL$8*I58+$CM$8*H58+$CN$8*E58+$CO$8*K58+$CP$8*L58+$CQ$8*J58</f>
        <v>0.40621635517045329</v>
      </c>
      <c r="CI58" s="32">
        <f t="shared" si="58"/>
        <v>1.5050454162436342E-2</v>
      </c>
      <c r="CJ58" s="144">
        <f>ABS(CH58-M58)</f>
        <v>0.122680292477791</v>
      </c>
      <c r="CK58" s="140">
        <f t="shared" si="59"/>
        <v>0.23195513343352203</v>
      </c>
      <c r="CL58" s="149"/>
      <c r="CM58" s="149"/>
      <c r="CN58" s="149"/>
      <c r="CO58" s="149"/>
      <c r="CP58" s="149"/>
      <c r="CQ58" s="161"/>
      <c r="CR58" s="142">
        <f>$CV$8+(K58^$CW$8)*(L58^$CX$8)*(H58^$CY$8)</f>
        <v>0.53584685345054095</v>
      </c>
      <c r="CS58" s="32">
        <f t="shared" si="60"/>
        <v>4.8305360694278169E-5</v>
      </c>
      <c r="CT58" s="144">
        <f>ABS(CR58-M58)</f>
        <v>6.9502058022966606E-3</v>
      </c>
      <c r="CU58" s="140">
        <f t="shared" si="61"/>
        <v>1.314095264774502E-2</v>
      </c>
      <c r="CV58" s="149"/>
      <c r="CW58" s="149"/>
      <c r="CX58" s="149"/>
      <c r="CY58" s="161"/>
      <c r="CZ58" s="148">
        <f>$DD$8*(K58^$DE$8)*(L58*$DF$8)*(H58^$DG$8)*(J58^$DD$10)</f>
        <v>0.52888781932100437</v>
      </c>
      <c r="DA58" s="32">
        <f t="shared" si="62"/>
        <v>7.7939361855080113E-11</v>
      </c>
      <c r="DB58" s="147">
        <f>ABS(CZ58-M58)</f>
        <v>8.8283272399181101E-6</v>
      </c>
      <c r="DC58" s="140">
        <f t="shared" si="63"/>
        <v>1.6691970499668598E-5</v>
      </c>
      <c r="DD58" s="148"/>
      <c r="DE58" s="148"/>
      <c r="DF58" s="149"/>
      <c r="DG58" s="161"/>
      <c r="DH58" s="149">
        <f>$DL$8*(K58^$DM$8)*(L58^$DN$8)*(H58^$DO$8)*(I58^$DL$10)*(E58^$DM$10)</f>
        <v>0.51679782822245768</v>
      </c>
      <c r="DI58" s="32">
        <f t="shared" si="64"/>
        <v>1.4638143149779147E-4</v>
      </c>
      <c r="DJ58" s="150">
        <f>ABS(DH58-M58)</f>
        <v>1.2098819425786611E-2</v>
      </c>
      <c r="DK58" s="140">
        <f t="shared" si="65"/>
        <v>2.2875583499317675E-2</v>
      </c>
      <c r="DL58" s="149"/>
      <c r="DM58" s="149"/>
      <c r="DN58" s="149"/>
      <c r="DO58" s="161"/>
      <c r="DP58" s="148">
        <f>$DT$8*(K58^$DU$8)*(L58^$DV$8)*(H58^$DW$8)*(I58^$DT$10)*(E58^$DU$10)*(J58^$DV$10)</f>
        <v>0.51217099668926824</v>
      </c>
      <c r="DQ58" s="32">
        <f t="shared" si="66"/>
        <v>2.7974740000149634E-4</v>
      </c>
      <c r="DR58" s="147">
        <f>ABS(DP58-M58)</f>
        <v>1.6725650958976046E-2</v>
      </c>
      <c r="DS58" s="140">
        <f t="shared" si="67"/>
        <v>3.1623666047699839E-2</v>
      </c>
      <c r="DT58" s="148"/>
      <c r="DU58" s="148"/>
      <c r="DV58" s="148"/>
      <c r="DW58" s="161"/>
      <c r="DX58" s="148">
        <f>(69.1+0.0809*E58+0.0000987*H58+0.0000124*K58*L58-2.66*(E58/K58)-0.0000000114*J58*L58-0.00000349*H58*K58)*10^(-2)</f>
        <v>0.40182985654928743</v>
      </c>
      <c r="DY58" s="147">
        <f>ABS(DX58-M58)</f>
        <v>0.12706679109895685</v>
      </c>
      <c r="DZ58" s="140">
        <f t="shared" si="68"/>
        <v>0.24024881167986858</v>
      </c>
    </row>
    <row r="59" spans="1:130" outlineLevel="1">
      <c r="A59" s="41" t="s">
        <v>47</v>
      </c>
      <c r="B59" s="42"/>
      <c r="C59" s="41" t="s">
        <v>50</v>
      </c>
      <c r="D59" s="46">
        <v>107.9</v>
      </c>
      <c r="E59" s="46">
        <v>4</v>
      </c>
      <c r="F59" s="46">
        <v>165000</v>
      </c>
      <c r="G59" s="46">
        <v>71600</v>
      </c>
      <c r="H59" s="46"/>
      <c r="I59" s="47">
        <v>23000</v>
      </c>
      <c r="J59" s="137">
        <v>486</v>
      </c>
      <c r="K59" s="51">
        <f t="shared" si="33"/>
        <v>0.26664195471534918</v>
      </c>
      <c r="L59" s="52">
        <v>590.23430513324979</v>
      </c>
      <c r="M59" s="51">
        <f t="shared" si="101"/>
        <v>0.43393939393939396</v>
      </c>
      <c r="N59" s="32">
        <f t="shared" si="102"/>
        <v>0.50730763290396319</v>
      </c>
      <c r="O59" s="32">
        <f t="shared" si="34"/>
        <v>5.3828984887621346E-3</v>
      </c>
      <c r="P59" s="32">
        <f t="shared" si="103"/>
        <v>7.3368238964569232E-2</v>
      </c>
      <c r="Q59" s="54">
        <f t="shared" si="104"/>
        <v>0.16907485236248496</v>
      </c>
      <c r="R59" s="2"/>
      <c r="S59" s="5"/>
      <c r="T59" s="2">
        <f t="shared" si="105"/>
        <v>0.51045892588213682</v>
      </c>
      <c r="U59" s="32">
        <f t="shared" si="35"/>
        <v>5.8552387687364447E-3</v>
      </c>
      <c r="V59" s="14">
        <f t="shared" si="106"/>
        <v>7.6519531942742858E-2</v>
      </c>
      <c r="W59" s="54">
        <f t="shared" si="107"/>
        <v>0.17633691020324821</v>
      </c>
      <c r="X59" s="2"/>
      <c r="Y59" s="5"/>
      <c r="Z59" s="2">
        <f t="shared" si="108"/>
        <v>0.53557750657750791</v>
      </c>
      <c r="AA59" s="32">
        <f t="shared" si="36"/>
        <v>1.0330305940637939E-2</v>
      </c>
      <c r="AB59" s="14">
        <f t="shared" si="109"/>
        <v>0.10163811263811395</v>
      </c>
      <c r="AC59" s="54">
        <f t="shared" si="37"/>
        <v>0.23422190761576539</v>
      </c>
      <c r="AD59" s="2"/>
      <c r="AE59" s="5"/>
      <c r="AF59" s="2" t="s">
        <v>79</v>
      </c>
      <c r="AG59" s="32" t="s">
        <v>79</v>
      </c>
      <c r="AH59" s="14" t="s">
        <v>79</v>
      </c>
      <c r="AI59" s="140" t="s">
        <v>79</v>
      </c>
      <c r="AJ59" s="2"/>
      <c r="AK59" s="5"/>
      <c r="AL59" s="2">
        <f t="shared" si="40"/>
        <v>0.53400927745367133</v>
      </c>
      <c r="AM59" s="32">
        <f t="shared" si="41"/>
        <v>1.0013981586561041E-2</v>
      </c>
      <c r="AN59" s="14">
        <f t="shared" si="42"/>
        <v>0.10006988351427737</v>
      </c>
      <c r="AO59" s="140">
        <f t="shared" si="43"/>
        <v>0.23060797178569503</v>
      </c>
      <c r="AP59" s="2"/>
      <c r="AQ59" s="5"/>
      <c r="AR59" s="2">
        <f t="shared" si="44"/>
        <v>0.5436969893085406</v>
      </c>
      <c r="AS59" s="32">
        <f t="shared" si="45"/>
        <v>1.2046729741217321E-2</v>
      </c>
      <c r="AT59" s="14">
        <f t="shared" si="46"/>
        <v>0.10975759536914664</v>
      </c>
      <c r="AU59" s="140">
        <f t="shared" si="47"/>
        <v>0.25293300608811725</v>
      </c>
      <c r="AV59" s="2"/>
      <c r="AW59" s="5"/>
      <c r="AX59" s="149">
        <f t="shared" si="112"/>
        <v>0.51746302729607507</v>
      </c>
      <c r="AY59" s="32">
        <f t="shared" si="48"/>
        <v>6.9761973291012939E-3</v>
      </c>
      <c r="AZ59" s="150">
        <f t="shared" si="113"/>
        <v>8.3523633356681115E-2</v>
      </c>
      <c r="BA59" s="140">
        <f t="shared" si="49"/>
        <v>0.19247764670184894</v>
      </c>
      <c r="BB59" s="148"/>
      <c r="BC59" s="148"/>
      <c r="BD59" s="161"/>
      <c r="BE59" s="149">
        <f t="shared" si="114"/>
        <v>0.51536599852688647</v>
      </c>
      <c r="BF59" s="32">
        <f t="shared" si="50"/>
        <v>6.6302919346478565E-3</v>
      </c>
      <c r="BG59" s="150">
        <f t="shared" si="115"/>
        <v>8.1426604587492513E-2</v>
      </c>
      <c r="BH59" s="140">
        <f t="shared" si="51"/>
        <v>0.18764510833709866</v>
      </c>
      <c r="BI59" s="148"/>
      <c r="BJ59" s="148"/>
      <c r="BK59" s="161"/>
      <c r="BL59" s="148">
        <f t="shared" si="116"/>
        <v>0.5201134969814043</v>
      </c>
      <c r="BM59" s="32">
        <f t="shared" si="52"/>
        <v>7.4259760350950162E-3</v>
      </c>
      <c r="BN59" s="150">
        <f t="shared" si="117"/>
        <v>8.6174103042010342E-2</v>
      </c>
      <c r="BO59" s="140">
        <f t="shared" si="53"/>
        <v>0.19858557265267746</v>
      </c>
      <c r="BP59" s="148"/>
      <c r="BQ59" s="148"/>
      <c r="BR59" s="161"/>
      <c r="BS59" s="142" t="s">
        <v>79</v>
      </c>
      <c r="BT59" s="32" t="s">
        <v>79</v>
      </c>
      <c r="BU59" s="141" t="s">
        <v>79</v>
      </c>
      <c r="BV59" s="140" t="s">
        <v>79</v>
      </c>
      <c r="BW59" s="149"/>
      <c r="BX59" s="149"/>
      <c r="BY59" s="149"/>
      <c r="BZ59" s="161"/>
      <c r="CA59" s="142" t="s">
        <v>79</v>
      </c>
      <c r="CB59" s="32" t="s">
        <v>79</v>
      </c>
      <c r="CC59" s="141" t="s">
        <v>79</v>
      </c>
      <c r="CD59" s="140" t="s">
        <v>79</v>
      </c>
      <c r="CE59" s="149"/>
      <c r="CF59" s="149"/>
      <c r="CG59" s="161"/>
      <c r="CH59" s="143" t="s">
        <v>79</v>
      </c>
      <c r="CI59" s="32" t="s">
        <v>79</v>
      </c>
      <c r="CJ59" s="144" t="s">
        <v>79</v>
      </c>
      <c r="CK59" s="140" t="s">
        <v>79</v>
      </c>
      <c r="CL59" s="149"/>
      <c r="CM59" s="149"/>
      <c r="CN59" s="149"/>
      <c r="CO59" s="149"/>
      <c r="CP59" s="149"/>
      <c r="CQ59" s="161"/>
      <c r="CR59" s="142" t="s">
        <v>79</v>
      </c>
      <c r="CS59" s="32" t="s">
        <v>79</v>
      </c>
      <c r="CT59" s="141" t="s">
        <v>79</v>
      </c>
      <c r="CU59" s="140" t="s">
        <v>79</v>
      </c>
      <c r="CV59" s="146"/>
      <c r="CW59" s="146"/>
      <c r="CX59" s="146"/>
      <c r="CY59" s="168"/>
      <c r="CZ59" s="145" t="s">
        <v>79</v>
      </c>
      <c r="DA59" s="32" t="s">
        <v>79</v>
      </c>
      <c r="DB59" s="145" t="s">
        <v>79</v>
      </c>
      <c r="DC59" s="140" t="s">
        <v>79</v>
      </c>
      <c r="DD59" s="148"/>
      <c r="DE59" s="148"/>
      <c r="DF59" s="149"/>
      <c r="DG59" s="161"/>
      <c r="DH59" s="146" t="s">
        <v>79</v>
      </c>
      <c r="DI59" s="32" t="s">
        <v>79</v>
      </c>
      <c r="DJ59" s="146" t="s">
        <v>79</v>
      </c>
      <c r="DK59" s="140" t="s">
        <v>79</v>
      </c>
      <c r="DL59" s="149"/>
      <c r="DM59" s="149"/>
      <c r="DN59" s="149"/>
      <c r="DO59" s="161"/>
      <c r="DP59" s="145" t="s">
        <v>79</v>
      </c>
      <c r="DQ59" s="32" t="s">
        <v>79</v>
      </c>
      <c r="DR59" s="147" t="s">
        <v>79</v>
      </c>
      <c r="DS59" s="140" t="s">
        <v>79</v>
      </c>
      <c r="DT59" s="148"/>
      <c r="DU59" s="148"/>
      <c r="DV59" s="148"/>
      <c r="DW59" s="161"/>
      <c r="DX59" s="148" t="s">
        <v>79</v>
      </c>
      <c r="DY59" s="147" t="s">
        <v>79</v>
      </c>
      <c r="DZ59" s="140" t="s">
        <v>79</v>
      </c>
    </row>
    <row r="60" spans="1:130" outlineLevel="1">
      <c r="A60" s="41" t="s">
        <v>47</v>
      </c>
      <c r="B60" s="42"/>
      <c r="C60" s="41" t="s">
        <v>51</v>
      </c>
      <c r="D60" s="46">
        <v>156.9</v>
      </c>
      <c r="E60" s="47">
        <v>4</v>
      </c>
      <c r="F60" s="46">
        <v>216000</v>
      </c>
      <c r="G60" s="46">
        <v>117000</v>
      </c>
      <c r="H60" s="46">
        <v>4860</v>
      </c>
      <c r="I60" s="50">
        <v>40000</v>
      </c>
      <c r="J60" s="135">
        <v>486</v>
      </c>
      <c r="K60" s="51">
        <f t="shared" si="33"/>
        <v>0.29618303318609129</v>
      </c>
      <c r="L60" s="52">
        <v>551.58324821246163</v>
      </c>
      <c r="M60" s="51">
        <f t="shared" si="101"/>
        <v>0.54166666666666663</v>
      </c>
      <c r="N60" s="32">
        <f t="shared" si="102"/>
        <v>0.53803035451353498</v>
      </c>
      <c r="O60" s="32">
        <f t="shared" si="34"/>
        <v>1.3222766075012928E-5</v>
      </c>
      <c r="P60" s="32">
        <f t="shared" si="103"/>
        <v>3.6363121531316489E-3</v>
      </c>
      <c r="Q60" s="54">
        <f t="shared" si="104"/>
        <v>6.7131916673199678E-3</v>
      </c>
      <c r="R60" s="2"/>
      <c r="S60" s="5"/>
      <c r="T60" s="2">
        <f t="shared" si="105"/>
        <v>0.5396526529205613</v>
      </c>
      <c r="U60" s="32">
        <f t="shared" si="35"/>
        <v>4.056251369501206E-6</v>
      </c>
      <c r="V60" s="14">
        <f t="shared" si="106"/>
        <v>2.0140137461053254E-3</v>
      </c>
      <c r="W60" s="54">
        <f t="shared" si="107"/>
        <v>3.7181792235790627E-3</v>
      </c>
      <c r="X60" s="2"/>
      <c r="Y60" s="5"/>
      <c r="Z60" s="2">
        <f t="shared" si="108"/>
        <v>0.54895584197648106</v>
      </c>
      <c r="AA60" s="32">
        <f t="shared" si="36"/>
        <v>5.3132076697208337E-5</v>
      </c>
      <c r="AB60" s="14">
        <f t="shared" si="109"/>
        <v>7.289175309814433E-3</v>
      </c>
      <c r="AC60" s="54">
        <f t="shared" si="37"/>
        <v>1.3456939033503569E-2</v>
      </c>
      <c r="AD60" s="2"/>
      <c r="AE60" s="5"/>
      <c r="AF60" s="2">
        <f t="shared" si="110"/>
        <v>0.51612066273673729</v>
      </c>
      <c r="AG60" s="32">
        <f t="shared" si="38"/>
        <v>6.5259831678796522E-4</v>
      </c>
      <c r="AH60" s="14">
        <f t="shared" si="111"/>
        <v>2.554600392992934E-2</v>
      </c>
      <c r="AI60" s="140">
        <f t="shared" si="39"/>
        <v>4.716185340910032E-2</v>
      </c>
      <c r="AJ60" s="2"/>
      <c r="AK60" s="5"/>
      <c r="AL60" s="2">
        <f t="shared" si="40"/>
        <v>0.53400927745367133</v>
      </c>
      <c r="AM60" s="32">
        <f t="shared" si="41"/>
        <v>5.863560955929682E-5</v>
      </c>
      <c r="AN60" s="14">
        <f t="shared" si="42"/>
        <v>7.6573892129953025E-3</v>
      </c>
      <c r="AO60" s="140">
        <f t="shared" si="43"/>
        <v>1.4136718547068251E-2</v>
      </c>
      <c r="AP60" s="2"/>
      <c r="AQ60" s="5"/>
      <c r="AR60" s="2">
        <f t="shared" si="44"/>
        <v>0.51680943587755135</v>
      </c>
      <c r="AS60" s="32">
        <f t="shared" si="45"/>
        <v>6.1788192250334067E-4</v>
      </c>
      <c r="AT60" s="14">
        <f t="shared" si="46"/>
        <v>2.4857230789115281E-2</v>
      </c>
      <c r="AU60" s="140">
        <f t="shared" si="47"/>
        <v>4.5890272226058987E-2</v>
      </c>
      <c r="AV60" s="2"/>
      <c r="AW60" s="5"/>
      <c r="AX60" s="149">
        <f t="shared" si="112"/>
        <v>0.54720301365216428</v>
      </c>
      <c r="AY60" s="32">
        <f t="shared" si="48"/>
        <v>3.0651137943828955E-5</v>
      </c>
      <c r="AZ60" s="150">
        <f t="shared" si="113"/>
        <v>5.5363469854976533E-3</v>
      </c>
      <c r="BA60" s="140">
        <f t="shared" si="49"/>
        <v>1.0220948280918745E-2</v>
      </c>
      <c r="BB60" s="148"/>
      <c r="BC60" s="148"/>
      <c r="BD60" s="161"/>
      <c r="BE60" s="149">
        <f t="shared" si="114"/>
        <v>0.53934375451578132</v>
      </c>
      <c r="BF60" s="32">
        <f t="shared" si="50"/>
        <v>5.3959208607306381E-6</v>
      </c>
      <c r="BG60" s="150">
        <f t="shared" si="115"/>
        <v>2.3229121508853146E-3</v>
      </c>
      <c r="BH60" s="140">
        <f t="shared" si="51"/>
        <v>4.2884532016344273E-3</v>
      </c>
      <c r="BI60" s="148"/>
      <c r="BJ60" s="148"/>
      <c r="BK60" s="161"/>
      <c r="BL60" s="148">
        <f t="shared" si="116"/>
        <v>0.55038789904058827</v>
      </c>
      <c r="BM60" s="32">
        <f t="shared" si="52"/>
        <v>7.6059894119938866E-5</v>
      </c>
      <c r="BN60" s="150">
        <f t="shared" si="117"/>
        <v>8.7212323739216391E-3</v>
      </c>
      <c r="BO60" s="140">
        <f t="shared" si="53"/>
        <v>1.6100736690316874E-2</v>
      </c>
      <c r="BP60" s="148"/>
      <c r="BQ60" s="148"/>
      <c r="BR60" s="161"/>
      <c r="BS60" s="142">
        <f>$BW$8*(K60^$BX$8)*(L60^$BY$8)*(H60^$BZ$8)</f>
        <v>0.53527228179440511</v>
      </c>
      <c r="BT60" s="32">
        <f t="shared" si="54"/>
        <v>4.0888157894606927E-5</v>
      </c>
      <c r="BU60" s="144">
        <f>ABS(BS60-M60)</f>
        <v>6.394384872261516E-3</v>
      </c>
      <c r="BV60" s="140">
        <f t="shared" si="55"/>
        <v>1.1805018225713568E-2</v>
      </c>
      <c r="BW60" s="149"/>
      <c r="BX60" s="149"/>
      <c r="BY60" s="149"/>
      <c r="BZ60" s="161"/>
      <c r="CA60" s="142">
        <f>(K60^$CE$8)*(L60^$CF$8)*H60^$CG$8</f>
        <v>0.51836536182649928</v>
      </c>
      <c r="CB60" s="32">
        <f t="shared" si="56"/>
        <v>5.4295080725440628E-4</v>
      </c>
      <c r="CC60" s="144">
        <f>ABS(CA60-M60)</f>
        <v>2.3301304840167347E-2</v>
      </c>
      <c r="CD60" s="140">
        <f t="shared" si="57"/>
        <v>4.3017793551078182E-2</v>
      </c>
      <c r="CE60" s="149"/>
      <c r="CF60" s="149"/>
      <c r="CG60" s="161"/>
      <c r="CH60" s="143">
        <f>$CL$8*I60+$CM$8*H60+$CN$8*E60+$CO$8*K60+$CP$8*L60+$CQ$8*J60</f>
        <v>0.78424710685779497</v>
      </c>
      <c r="CI60" s="32">
        <f t="shared" si="58"/>
        <v>5.8845269963321595E-2</v>
      </c>
      <c r="CJ60" s="144">
        <f>ABS(CH60-M60)</f>
        <v>0.24258044019112834</v>
      </c>
      <c r="CK60" s="140">
        <f t="shared" si="59"/>
        <v>0.44784081266054465</v>
      </c>
      <c r="CL60" s="149"/>
      <c r="CM60" s="149"/>
      <c r="CN60" s="149"/>
      <c r="CO60" s="149"/>
      <c r="CP60" s="149"/>
      <c r="CQ60" s="161"/>
      <c r="CR60" s="142">
        <f>$CV$8+(K60^$CW$8)*(L60^$CX$8)*(H60^$CY$8)</f>
        <v>0.53584685345054095</v>
      </c>
      <c r="CS60" s="32">
        <f t="shared" si="60"/>
        <v>3.387022587059113E-5</v>
      </c>
      <c r="CT60" s="144">
        <f>ABS(CR60-M60)</f>
        <v>5.8198132161256799E-3</v>
      </c>
      <c r="CU60" s="140">
        <f t="shared" si="61"/>
        <v>1.074427055284741E-2</v>
      </c>
      <c r="CV60" s="149"/>
      <c r="CW60" s="149"/>
      <c r="CX60" s="149"/>
      <c r="CY60" s="161"/>
      <c r="CZ60" s="148">
        <f>$DD$8*(K60^$DE$8)*(L60*$DF$8)*(H60^$DG$8)*(J60^$DD$10)</f>
        <v>0.44405041944876633</v>
      </c>
      <c r="DA60" s="32">
        <f t="shared" si="62"/>
        <v>9.528931720906228E-3</v>
      </c>
      <c r="DB60" s="147">
        <f>ABS(CZ60-M60)</f>
        <v>9.7616247217900298E-2</v>
      </c>
      <c r="DC60" s="140">
        <f t="shared" si="63"/>
        <v>0.18021461024843133</v>
      </c>
      <c r="DD60" s="148"/>
      <c r="DE60" s="148"/>
      <c r="DF60" s="149"/>
      <c r="DG60" s="161"/>
      <c r="DH60" s="149">
        <f>$DL$8*(K60^$DM$8)*(L60^$DN$8)*(H60^$DO$8)*(I60^$DL$10)*(E60^$DM$10)</f>
        <v>0.53950030557779938</v>
      </c>
      <c r="DI60" s="32">
        <f t="shared" si="64"/>
        <v>4.6931203673581076E-6</v>
      </c>
      <c r="DJ60" s="150">
        <f>ABS(DH60-M60)</f>
        <v>2.1663610888672524E-3</v>
      </c>
      <c r="DK60" s="140">
        <f t="shared" si="65"/>
        <v>3.9994358563703123E-3</v>
      </c>
      <c r="DL60" s="149"/>
      <c r="DM60" s="149"/>
      <c r="DN60" s="149"/>
      <c r="DO60" s="161"/>
      <c r="DP60" s="148">
        <f>$DT$8*(K60^$DU$8)*(L60^$DV$8)*(H60^$DW$8)*(I60^$DT$10)*(E60^$DU$10)*(J60^$DV$10)</f>
        <v>0.53598676219107244</v>
      </c>
      <c r="DQ60" s="32">
        <f t="shared" si="66"/>
        <v>3.2261314851874893E-5</v>
      </c>
      <c r="DR60" s="147">
        <f>ABS(DP60-M60)</f>
        <v>5.6799044755941885E-3</v>
      </c>
      <c r="DS60" s="140">
        <f t="shared" si="67"/>
        <v>1.0485977493404656E-2</v>
      </c>
      <c r="DT60" s="148"/>
      <c r="DU60" s="148"/>
      <c r="DV60" s="148"/>
      <c r="DW60" s="161"/>
      <c r="DX60" s="148">
        <f>(69.1+0.0809*E60+0.0000987*H60+0.0000124*K60*L60-2.66*(E60/K60)-0.0000000114*J60*L60-0.00000349*H60*K60)*10^(-2)</f>
        <v>0.33973495798730907</v>
      </c>
      <c r="DY60" s="147">
        <f>ABS(DX60-M60)</f>
        <v>0.20193170867935756</v>
      </c>
      <c r="DZ60" s="140">
        <f t="shared" si="68"/>
        <v>0.37279700063881399</v>
      </c>
    </row>
    <row r="61" spans="1:130" outlineLevel="1">
      <c r="A61" s="41" t="s">
        <v>47</v>
      </c>
      <c r="B61" s="42"/>
      <c r="C61" s="41" t="s">
        <v>52</v>
      </c>
      <c r="D61" s="46">
        <v>164.6</v>
      </c>
      <c r="E61" s="47">
        <v>4</v>
      </c>
      <c r="F61" s="46">
        <v>270000</v>
      </c>
      <c r="G61" s="46">
        <v>132400</v>
      </c>
      <c r="H61" s="46">
        <v>6195</v>
      </c>
      <c r="I61" s="50">
        <v>58000</v>
      </c>
      <c r="J61" s="135">
        <v>469</v>
      </c>
      <c r="K61" s="51">
        <f t="shared" si="33"/>
        <v>0.24857477252992033</v>
      </c>
      <c r="L61" s="52">
        <v>689.47906026557712</v>
      </c>
      <c r="M61" s="51">
        <f t="shared" si="101"/>
        <v>0.49037037037037035</v>
      </c>
      <c r="N61" s="32">
        <f t="shared" si="102"/>
        <v>0.48851776343111719</v>
      </c>
      <c r="O61" s="32">
        <f t="shared" si="34"/>
        <v>3.43215247136894E-6</v>
      </c>
      <c r="P61" s="32">
        <f t="shared" si="103"/>
        <v>1.8526069392531541E-3</v>
      </c>
      <c r="Q61" s="54">
        <f t="shared" si="104"/>
        <v>3.7779748761204808E-3</v>
      </c>
      <c r="R61" s="2"/>
      <c r="S61" s="5"/>
      <c r="T61" s="2">
        <f t="shared" si="105"/>
        <v>0.49260418217001101</v>
      </c>
      <c r="U61" s="32">
        <f t="shared" si="35"/>
        <v>4.989915156213851E-6</v>
      </c>
      <c r="V61" s="14">
        <f t="shared" si="106"/>
        <v>2.2338117996406615E-3</v>
      </c>
      <c r="W61" s="54">
        <f t="shared" si="107"/>
        <v>4.5553563889953064E-3</v>
      </c>
      <c r="X61" s="2"/>
      <c r="Y61" s="5"/>
      <c r="Z61" s="2">
        <f t="shared" si="108"/>
        <v>0.50122580376456038</v>
      </c>
      <c r="AA61" s="32">
        <f t="shared" si="36"/>
        <v>1.1784043417569627E-4</v>
      </c>
      <c r="AB61" s="14">
        <f t="shared" si="109"/>
        <v>1.0855433394190039E-2</v>
      </c>
      <c r="AC61" s="54">
        <f t="shared" si="37"/>
        <v>2.2137213115040112E-2</v>
      </c>
      <c r="AD61" s="2"/>
      <c r="AE61" s="5"/>
      <c r="AF61" s="2">
        <f t="shared" si="110"/>
        <v>0.49399622546943267</v>
      </c>
      <c r="AG61" s="32">
        <f t="shared" si="38"/>
        <v>1.3146825199396263E-5</v>
      </c>
      <c r="AH61" s="14">
        <f t="shared" si="111"/>
        <v>3.6258550990623251E-3</v>
      </c>
      <c r="AI61" s="140">
        <f t="shared" si="39"/>
        <v>7.3941153832841984E-3</v>
      </c>
      <c r="AJ61" s="2"/>
      <c r="AK61" s="5"/>
      <c r="AL61" s="2">
        <f t="shared" si="40"/>
        <v>0.55110651678588063</v>
      </c>
      <c r="AM61" s="32">
        <f t="shared" si="41"/>
        <v>3.6888794814063028E-3</v>
      </c>
      <c r="AN61" s="14">
        <f t="shared" si="42"/>
        <v>6.0736146415510284E-2</v>
      </c>
      <c r="AO61" s="140">
        <f t="shared" si="43"/>
        <v>0.12385770039416751</v>
      </c>
      <c r="AP61" s="2"/>
      <c r="AQ61" s="5"/>
      <c r="AR61" s="2">
        <f t="shared" si="44"/>
        <v>0.4883402616565039</v>
      </c>
      <c r="AS61" s="32">
        <f t="shared" si="45"/>
        <v>4.1213413901164546E-6</v>
      </c>
      <c r="AT61" s="14">
        <f t="shared" si="46"/>
        <v>2.0301087138664409E-3</v>
      </c>
      <c r="AU61" s="140">
        <f t="shared" si="47"/>
        <v>4.1399497941385123E-3</v>
      </c>
      <c r="AV61" s="2"/>
      <c r="AW61" s="5"/>
      <c r="AX61" s="149">
        <f t="shared" si="112"/>
        <v>0.48430717130906847</v>
      </c>
      <c r="AY61" s="32">
        <f t="shared" si="48"/>
        <v>3.6762382856971899E-5</v>
      </c>
      <c r="AZ61" s="150">
        <f t="shared" si="113"/>
        <v>6.0631990613018716E-3</v>
      </c>
      <c r="BA61" s="140">
        <f t="shared" si="49"/>
        <v>1.2364529807790826E-2</v>
      </c>
      <c r="BB61" s="148"/>
      <c r="BC61" s="148"/>
      <c r="BD61" s="161"/>
      <c r="BE61" s="149">
        <f t="shared" si="114"/>
        <v>0.49877362070880921</v>
      </c>
      <c r="BF61" s="32">
        <f t="shared" si="50"/>
        <v>7.0614616250472837E-5</v>
      </c>
      <c r="BG61" s="150">
        <f t="shared" si="115"/>
        <v>8.4032503384388613E-3</v>
      </c>
      <c r="BH61" s="140">
        <f t="shared" si="51"/>
        <v>1.7136537699233328E-2</v>
      </c>
      <c r="BI61" s="148"/>
      <c r="BJ61" s="148"/>
      <c r="BK61" s="161"/>
      <c r="BL61" s="148">
        <f t="shared" si="116"/>
        <v>0.48230697689596391</v>
      </c>
      <c r="BM61" s="32">
        <f t="shared" si="52"/>
        <v>6.5018314323100242E-5</v>
      </c>
      <c r="BN61" s="150">
        <f t="shared" si="117"/>
        <v>8.0633934744064328E-3</v>
      </c>
      <c r="BO61" s="140">
        <f t="shared" si="53"/>
        <v>1.6443476118502547E-2</v>
      </c>
      <c r="BP61" s="148"/>
      <c r="BQ61" s="148"/>
      <c r="BR61" s="161"/>
      <c r="BS61" s="142">
        <f>$BW$8*(K61^$BX$8)*(L61^$BY$8)*(H61^$BZ$8)</f>
        <v>0.48734674050608129</v>
      </c>
      <c r="BT61" s="32">
        <f t="shared" si="54"/>
        <v>9.1423375562206614E-6</v>
      </c>
      <c r="BU61" s="144">
        <f>ABS(BS61-M61)</f>
        <v>3.0236298642890569E-3</v>
      </c>
      <c r="BV61" s="140">
        <f t="shared" si="55"/>
        <v>6.1660125631272308E-3</v>
      </c>
      <c r="BW61" s="149"/>
      <c r="BX61" s="149"/>
      <c r="BY61" s="149"/>
      <c r="BZ61" s="161"/>
      <c r="CA61" s="142">
        <f>(K61^$CE$8)*(L61^$CF$8)*H61^$CG$8</f>
        <v>0.49208291481633387</v>
      </c>
      <c r="CB61" s="32">
        <f t="shared" si="56"/>
        <v>2.9328084794005217E-6</v>
      </c>
      <c r="CC61" s="144">
        <f>ABS(CA61-M61)</f>
        <v>1.7125444459635264E-3</v>
      </c>
      <c r="CD61" s="140">
        <f t="shared" si="57"/>
        <v>3.4923489456960134E-3</v>
      </c>
      <c r="CE61" s="149"/>
      <c r="CF61" s="149"/>
      <c r="CG61" s="161"/>
      <c r="CH61" s="143">
        <f>$CL$8*I61+$CM$8*H61+$CN$8*E61+$CO$8*K61+$CP$8*L61+$CQ$8*J61</f>
        <v>0.41149377505990992</v>
      </c>
      <c r="CI61" s="32">
        <f t="shared" si="58"/>
        <v>6.2215172877701482E-3</v>
      </c>
      <c r="CJ61" s="144">
        <f>ABS(CH61-M61)</f>
        <v>7.8876595310460429E-2</v>
      </c>
      <c r="CK61" s="140">
        <f t="shared" si="59"/>
        <v>0.16085106294429241</v>
      </c>
      <c r="CL61" s="149"/>
      <c r="CM61" s="149"/>
      <c r="CN61" s="149"/>
      <c r="CO61" s="149"/>
      <c r="CP61" s="149"/>
      <c r="CQ61" s="161"/>
      <c r="CR61" s="142">
        <f>$CV$8+(K61^$CW$8)*(L61^$CX$8)*(H61^$CY$8)</f>
        <v>0.53584685345054095</v>
      </c>
      <c r="CS61" s="32">
        <f t="shared" si="60"/>
        <v>2.0681105133410435E-3</v>
      </c>
      <c r="CT61" s="144">
        <f>ABS(CR61-M61)</f>
        <v>4.5476483080170604E-2</v>
      </c>
      <c r="CU61" s="140">
        <f t="shared" si="61"/>
        <v>9.2739051598535224E-2</v>
      </c>
      <c r="CV61" s="149"/>
      <c r="CW61" s="149"/>
      <c r="CX61" s="149"/>
      <c r="CY61" s="161"/>
      <c r="CZ61" s="148">
        <f>$DD$8*(K61^$DE$8)*(L61*$DF$8)*(H61^$DG$8)*(J61^$DD$10)</f>
        <v>0.499382290843152</v>
      </c>
      <c r="DA61" s="32">
        <f t="shared" si="62"/>
        <v>8.1214710607741106E-5</v>
      </c>
      <c r="DB61" s="147">
        <f>ABS(CZ61-M61)</f>
        <v>9.0119204727816538E-3</v>
      </c>
      <c r="DC61" s="140">
        <f t="shared" si="63"/>
        <v>1.8377783441473162E-2</v>
      </c>
      <c r="DD61" s="148"/>
      <c r="DE61" s="148"/>
      <c r="DF61" s="149"/>
      <c r="DG61" s="161"/>
      <c r="DH61" s="149">
        <f>$DL$8*(K61^$DM$8)*(L61^$DN$8)*(H61^$DO$8)*(I61^$DL$10)*(E61^$DM$10)</f>
        <v>0.49003188632561434</v>
      </c>
      <c r="DI61" s="32">
        <f t="shared" si="64"/>
        <v>1.1457144855438484E-7</v>
      </c>
      <c r="DJ61" s="150">
        <f>ABS(DH61-M61)</f>
        <v>3.3848404475600447E-4</v>
      </c>
      <c r="DK61" s="140">
        <f t="shared" si="65"/>
        <v>6.9026202480454088E-4</v>
      </c>
      <c r="DL61" s="149"/>
      <c r="DM61" s="149"/>
      <c r="DN61" s="149"/>
      <c r="DO61" s="161"/>
      <c r="DP61" s="148">
        <f>$DT$8*(K61^$DU$8)*(L61^$DV$8)*(H61^$DW$8)*(I61^$DT$10)*(E61^$DU$10)*(J61^$DV$10)</f>
        <v>0.49595113666052909</v>
      </c>
      <c r="DQ61" s="32">
        <f t="shared" si="66"/>
        <v>3.1144952385372204E-5</v>
      </c>
      <c r="DR61" s="147">
        <f>ABS(DP61-M61)</f>
        <v>5.5807662901587451E-3</v>
      </c>
      <c r="DS61" s="140">
        <f t="shared" si="67"/>
        <v>1.1380716754855448E-2</v>
      </c>
      <c r="DT61" s="148"/>
      <c r="DU61" s="148"/>
      <c r="DV61" s="148"/>
      <c r="DW61" s="161"/>
      <c r="DX61" s="148">
        <f>(69.1+0.0809*E61+0.0000987*H61+0.0000124*K61*L61-2.66*(E61/K61)-0.0000000114*J61*L61-0.00000349*H61*K61)*10^(-2)</f>
        <v>0.27224089136802293</v>
      </c>
      <c r="DY61" s="147">
        <f>ABS(DX61-M61)</f>
        <v>0.21812947900234742</v>
      </c>
      <c r="DZ61" s="140">
        <f t="shared" si="68"/>
        <v>0.44482597681747588</v>
      </c>
    </row>
    <row r="62" spans="1:130" outlineLevel="1">
      <c r="A62" s="41" t="s">
        <v>48</v>
      </c>
      <c r="B62" s="42"/>
      <c r="C62" s="41" t="s">
        <v>53</v>
      </c>
      <c r="D62" s="46">
        <v>66.7</v>
      </c>
      <c r="E62" s="47">
        <v>2</v>
      </c>
      <c r="F62" s="46">
        <v>47000</v>
      </c>
      <c r="G62" s="46">
        <v>29050</v>
      </c>
      <c r="H62" s="46">
        <v>1550</v>
      </c>
      <c r="I62" s="50">
        <v>8200</v>
      </c>
      <c r="J62" s="135">
        <v>458</v>
      </c>
      <c r="K62" s="51">
        <f t="shared" si="33"/>
        <v>0.28932700023857549</v>
      </c>
      <c r="L62" s="52">
        <v>369.20659858601726</v>
      </c>
      <c r="M62" s="51">
        <f t="shared" si="101"/>
        <v>0.61808510638297876</v>
      </c>
      <c r="N62" s="32">
        <f t="shared" si="102"/>
        <v>0.53090008024811852</v>
      </c>
      <c r="O62" s="32">
        <f t="shared" si="34"/>
        <v>7.6012287821362618E-3</v>
      </c>
      <c r="P62" s="32">
        <f t="shared" si="103"/>
        <v>8.7185026134860233E-2</v>
      </c>
      <c r="Q62" s="54">
        <f t="shared" si="104"/>
        <v>0.14105666878961895</v>
      </c>
      <c r="R62" s="2"/>
      <c r="S62" s="5"/>
      <c r="T62" s="2">
        <f t="shared" si="105"/>
        <v>0.53287723493321681</v>
      </c>
      <c r="U62" s="32">
        <f t="shared" si="35"/>
        <v>7.2603813569991557E-3</v>
      </c>
      <c r="V62" s="14">
        <f t="shared" si="106"/>
        <v>8.520787144976194E-2</v>
      </c>
      <c r="W62" s="54">
        <f t="shared" si="107"/>
        <v>0.13785782988429643</v>
      </c>
      <c r="X62" s="2"/>
      <c r="Y62" s="5"/>
      <c r="Z62" s="2">
        <f t="shared" si="108"/>
        <v>0.61208208436214018</v>
      </c>
      <c r="AA62" s="32">
        <f t="shared" si="36"/>
        <v>3.6036273382672882E-5</v>
      </c>
      <c r="AB62" s="14">
        <f t="shared" si="109"/>
        <v>6.0030220208385776E-3</v>
      </c>
      <c r="AC62" s="54">
        <f t="shared" si="37"/>
        <v>9.7122903607371122E-3</v>
      </c>
      <c r="AD62" s="2"/>
      <c r="AE62" s="5"/>
      <c r="AF62" s="2">
        <f t="shared" si="110"/>
        <v>0.57097600906990453</v>
      </c>
      <c r="AG62" s="32">
        <f t="shared" si="38"/>
        <v>2.2192670496526969E-3</v>
      </c>
      <c r="AH62" s="14">
        <f t="shared" si="111"/>
        <v>4.7109097313074222E-2</v>
      </c>
      <c r="AI62" s="140">
        <f t="shared" si="39"/>
        <v>7.6217816651101153E-2</v>
      </c>
      <c r="AJ62" s="2"/>
      <c r="AK62" s="5"/>
      <c r="AL62" s="2">
        <f t="shared" si="40"/>
        <v>0.5621694363537808</v>
      </c>
      <c r="AM62" s="32">
        <f t="shared" si="41"/>
        <v>3.1265621548141457E-3</v>
      </c>
      <c r="AN62" s="14">
        <f t="shared" si="42"/>
        <v>5.591567002919795E-2</v>
      </c>
      <c r="AO62" s="140">
        <f t="shared" si="43"/>
        <v>9.0465972164278957E-2</v>
      </c>
      <c r="AP62" s="2"/>
      <c r="AQ62" s="5"/>
      <c r="AR62" s="2">
        <f t="shared" si="44"/>
        <v>0.56710497700140183</v>
      </c>
      <c r="AS62" s="32">
        <f t="shared" si="45"/>
        <v>2.5989735917623224E-3</v>
      </c>
      <c r="AT62" s="14">
        <f t="shared" si="46"/>
        <v>5.0980129381576922E-2</v>
      </c>
      <c r="AU62" s="140">
        <f t="shared" si="47"/>
        <v>8.2480760101002248E-2</v>
      </c>
      <c r="AV62" s="2"/>
      <c r="AW62" s="5"/>
      <c r="AX62" s="149">
        <f t="shared" si="112"/>
        <v>0.60281997808879684</v>
      </c>
      <c r="AY62" s="32">
        <f t="shared" si="48"/>
        <v>2.3302414183783336E-4</v>
      </c>
      <c r="AZ62" s="150">
        <f t="shared" si="113"/>
        <v>1.5265128294181918E-2</v>
      </c>
      <c r="BA62" s="140">
        <f t="shared" si="49"/>
        <v>2.4697453694545613E-2</v>
      </c>
      <c r="BB62" s="148"/>
      <c r="BC62" s="148"/>
      <c r="BD62" s="161"/>
      <c r="BE62" s="149">
        <f t="shared" si="114"/>
        <v>0.53991345066148844</v>
      </c>
      <c r="BF62" s="32">
        <f t="shared" si="50"/>
        <v>6.1108077582392104E-3</v>
      </c>
      <c r="BG62" s="150">
        <f t="shared" si="115"/>
        <v>7.8171655721490318E-2</v>
      </c>
      <c r="BH62" s="140">
        <f t="shared" si="51"/>
        <v>0.12647393524647313</v>
      </c>
      <c r="BI62" s="148"/>
      <c r="BJ62" s="148"/>
      <c r="BK62" s="161"/>
      <c r="BL62" s="148">
        <f t="shared" si="116"/>
        <v>0.59218380558306183</v>
      </c>
      <c r="BM62" s="32">
        <f t="shared" si="52"/>
        <v>6.7087738312777718E-4</v>
      </c>
      <c r="BN62" s="150">
        <f t="shared" si="117"/>
        <v>2.5901300799916926E-2</v>
      </c>
      <c r="BO62" s="140">
        <f t="shared" si="53"/>
        <v>4.1905719022240807E-2</v>
      </c>
      <c r="BP62" s="148"/>
      <c r="BQ62" s="148"/>
      <c r="BR62" s="161"/>
      <c r="BS62" s="142">
        <f>$BW$8*(K62^$BX$8)*(L62^$BY$8)*(H62^$BZ$8)</f>
        <v>0.60114745423575255</v>
      </c>
      <c r="BT62" s="32">
        <f t="shared" si="54"/>
        <v>2.8688406026043634E-4</v>
      </c>
      <c r="BU62" s="144">
        <f>ABS(BS62-M62)</f>
        <v>1.6937652147226201E-2</v>
      </c>
      <c r="BV62" s="140">
        <f t="shared" si="55"/>
        <v>2.7403430324255813E-2</v>
      </c>
      <c r="BW62" s="149"/>
      <c r="BX62" s="149"/>
      <c r="BY62" s="149"/>
      <c r="BZ62" s="161"/>
      <c r="CA62" s="142">
        <f>(K62^$CE$8)*(L62^$CF$8)*H62^$CG$8</f>
        <v>0.55281607092954566</v>
      </c>
      <c r="CB62" s="32">
        <f t="shared" si="56"/>
        <v>4.260046989021507E-3</v>
      </c>
      <c r="CC62" s="144">
        <f>ABS(CA62-M62)</f>
        <v>6.52690354534331E-2</v>
      </c>
      <c r="CD62" s="140">
        <f t="shared" si="57"/>
        <v>0.10559878369402256</v>
      </c>
      <c r="CE62" s="149"/>
      <c r="CF62" s="149"/>
      <c r="CG62" s="161"/>
      <c r="CH62" s="143">
        <f>$CL$8*I62+$CM$8*H62+$CN$8*E62+$CO$8*K62+$CP$8*L62+$CQ$8*J62</f>
        <v>0.86618766655047885</v>
      </c>
      <c r="CI62" s="32">
        <f t="shared" si="58"/>
        <v>6.1554880361668007E-2</v>
      </c>
      <c r="CJ62" s="144">
        <f>ABS(CH62-M62)</f>
        <v>0.2481025601675001</v>
      </c>
      <c r="CK62" s="140">
        <f t="shared" si="59"/>
        <v>0.40140517479767657</v>
      </c>
      <c r="CL62" s="149"/>
      <c r="CM62" s="149"/>
      <c r="CN62" s="149"/>
      <c r="CO62" s="149"/>
      <c r="CP62" s="149"/>
      <c r="CQ62" s="161"/>
      <c r="CR62" s="142">
        <f>$CV$8+(K62^$CW$8)*(L62^$CX$8)*(H62^$CY$8)</f>
        <v>0.53584685345054095</v>
      </c>
      <c r="CS62" s="32">
        <f t="shared" si="60"/>
        <v>6.7631302453796151E-3</v>
      </c>
      <c r="CT62" s="144">
        <f>ABS(CR62-M62)</f>
        <v>8.2238252932437805E-2</v>
      </c>
      <c r="CU62" s="140">
        <f t="shared" si="61"/>
        <v>0.13305328357399576</v>
      </c>
      <c r="CV62" s="149"/>
      <c r="CW62" s="149"/>
      <c r="CX62" s="149"/>
      <c r="CY62" s="161"/>
      <c r="CZ62" s="148">
        <f>$DD$8*(K62^$DE$8)*(L62*$DF$8)*(H62^$DG$8)*(J62^$DD$10)</f>
        <v>0.42152904317639062</v>
      </c>
      <c r="DA62" s="32">
        <f t="shared" si="62"/>
        <v>3.8634285983272273E-2</v>
      </c>
      <c r="DB62" s="147">
        <f>ABS(CZ62-M62)</f>
        <v>0.19655606320658814</v>
      </c>
      <c r="DC62" s="140">
        <f t="shared" si="63"/>
        <v>0.31800808849258666</v>
      </c>
      <c r="DD62" s="148"/>
      <c r="DE62" s="148"/>
      <c r="DF62" s="149"/>
      <c r="DG62" s="161"/>
      <c r="DH62" s="149">
        <f>$DL$8*(K62^$DM$8)*(L62^$DN$8)*(H62^$DO$8)*(I62^$DL$10)*(E62^$DM$10)</f>
        <v>0.60003371107354442</v>
      </c>
      <c r="DI62" s="32">
        <f t="shared" si="64"/>
        <v>3.2585287261746799E-4</v>
      </c>
      <c r="DJ62" s="150">
        <f>ABS(DH62-M62)</f>
        <v>1.8051395309434337E-2</v>
      </c>
      <c r="DK62" s="140">
        <f t="shared" si="65"/>
        <v>2.9205355578086532E-2</v>
      </c>
      <c r="DL62" s="149"/>
      <c r="DM62" s="149"/>
      <c r="DN62" s="149"/>
      <c r="DO62" s="161"/>
      <c r="DP62" s="148">
        <f>$DT$8*(K62^$DU$8)*(L62^$DV$8)*(H62^$DW$8)*(I62^$DT$10)*(E62^$DU$10)*(J62^$DV$10)</f>
        <v>0.59787314359699495</v>
      </c>
      <c r="DQ62" s="32">
        <f t="shared" si="66"/>
        <v>4.0852343966199425E-4</v>
      </c>
      <c r="DR62" s="147">
        <f>ABS(DP62-M62)</f>
        <v>2.0211962785983806E-2</v>
      </c>
      <c r="DS62" s="140">
        <f t="shared" si="67"/>
        <v>3.2700938070266396E-2</v>
      </c>
      <c r="DT62" s="148"/>
      <c r="DU62" s="148"/>
      <c r="DV62" s="148"/>
      <c r="DW62" s="161"/>
      <c r="DX62" s="148">
        <f>(69.1+0.0809*E62+0.0000987*H62+0.0000124*K62*L62-2.66*(E62/K62)-0.0000000114*J62*L62-0.00000349*H62*K62)*10^(-2)</f>
        <v>0.51025117519551544</v>
      </c>
      <c r="DY62" s="147">
        <f>ABS(DX62-M62)</f>
        <v>0.10783393118746332</v>
      </c>
      <c r="DZ62" s="140">
        <f t="shared" si="68"/>
        <v>0.17446453582825389</v>
      </c>
    </row>
    <row r="63" spans="1:130" outlineLevel="1">
      <c r="A63" s="41" t="s">
        <v>48</v>
      </c>
      <c r="B63" s="42"/>
      <c r="C63" s="41" t="s">
        <v>54</v>
      </c>
      <c r="D63" s="46">
        <v>104</v>
      </c>
      <c r="E63" s="47">
        <v>3</v>
      </c>
      <c r="F63" s="46">
        <v>100000</v>
      </c>
      <c r="G63" s="46">
        <v>55300</v>
      </c>
      <c r="H63" s="46">
        <v>2805</v>
      </c>
      <c r="I63" s="50">
        <v>18000</v>
      </c>
      <c r="J63" s="135">
        <v>514</v>
      </c>
      <c r="K63" s="51">
        <f t="shared" si="33"/>
        <v>0.31804281345565749</v>
      </c>
      <c r="L63" s="52">
        <v>496.40109208240261</v>
      </c>
      <c r="M63" s="51">
        <f t="shared" si="101"/>
        <v>0.55300000000000005</v>
      </c>
      <c r="N63" s="32">
        <f t="shared" si="102"/>
        <v>0.56076452599388382</v>
      </c>
      <c r="O63" s="32">
        <f t="shared" si="34"/>
        <v>6.0287863909696826E-5</v>
      </c>
      <c r="P63" s="32">
        <f t="shared" si="103"/>
        <v>7.7645259938837752E-3</v>
      </c>
      <c r="Q63" s="54">
        <f t="shared" si="104"/>
        <v>1.4040734166155108E-2</v>
      </c>
      <c r="R63" s="2"/>
      <c r="S63" s="5"/>
      <c r="T63" s="2">
        <f t="shared" si="105"/>
        <v>0.56125540039444588</v>
      </c>
      <c r="U63" s="32">
        <f t="shared" si="35"/>
        <v>6.8151635672616424E-5</v>
      </c>
      <c r="V63" s="14">
        <f t="shared" si="106"/>
        <v>8.2554003944458332E-3</v>
      </c>
      <c r="W63" s="54">
        <f t="shared" si="107"/>
        <v>1.492839131002863E-2</v>
      </c>
      <c r="X63" s="2"/>
      <c r="Y63" s="5"/>
      <c r="Z63" s="2">
        <f t="shared" si="108"/>
        <v>0.56805610601995593</v>
      </c>
      <c r="AA63" s="32">
        <f t="shared" si="36"/>
        <v>2.266863284841518E-4</v>
      </c>
      <c r="AB63" s="14">
        <f t="shared" si="109"/>
        <v>1.5056106019955884E-2</v>
      </c>
      <c r="AC63" s="54">
        <f t="shared" si="37"/>
        <v>2.7226231500824382E-2</v>
      </c>
      <c r="AD63" s="2"/>
      <c r="AE63" s="5"/>
      <c r="AF63" s="2">
        <f t="shared" si="110"/>
        <v>0.55017738077741973</v>
      </c>
      <c r="AG63" s="32">
        <f t="shared" si="38"/>
        <v>7.9671792756798947E-6</v>
      </c>
      <c r="AH63" s="14">
        <f t="shared" si="111"/>
        <v>2.8226192225803137E-3</v>
      </c>
      <c r="AI63" s="140">
        <f t="shared" si="39"/>
        <v>5.1041938925502957E-3</v>
      </c>
      <c r="AJ63" s="2"/>
      <c r="AK63" s="5"/>
      <c r="AL63" s="2">
        <f t="shared" si="40"/>
        <v>0.50584911855356174</v>
      </c>
      <c r="AM63" s="32">
        <f t="shared" si="41"/>
        <v>2.2232056211760804E-3</v>
      </c>
      <c r="AN63" s="14">
        <f t="shared" si="42"/>
        <v>4.7150881446438309E-2</v>
      </c>
      <c r="AO63" s="140">
        <f t="shared" si="43"/>
        <v>8.526380008397523E-2</v>
      </c>
      <c r="AP63" s="2"/>
      <c r="AQ63" s="5"/>
      <c r="AR63" s="2">
        <f t="shared" si="44"/>
        <v>0.55160509325883156</v>
      </c>
      <c r="AS63" s="32">
        <f t="shared" si="45"/>
        <v>1.9457648165572938E-6</v>
      </c>
      <c r="AT63" s="14">
        <f t="shared" si="46"/>
        <v>1.394906741168489E-3</v>
      </c>
      <c r="AU63" s="140">
        <f t="shared" si="47"/>
        <v>2.5224353366518786E-3</v>
      </c>
      <c r="AV63" s="2"/>
      <c r="AW63" s="5"/>
      <c r="AX63" s="149">
        <f t="shared" si="112"/>
        <v>0.57726467808664561</v>
      </c>
      <c r="AY63" s="32">
        <f t="shared" si="48"/>
        <v>5.8877460264853743E-4</v>
      </c>
      <c r="AZ63" s="150">
        <f t="shared" si="113"/>
        <v>2.4264678086645564E-2</v>
      </c>
      <c r="BA63" s="140">
        <f t="shared" si="49"/>
        <v>4.3878260554512771E-2</v>
      </c>
      <c r="BB63" s="148"/>
      <c r="BC63" s="148"/>
      <c r="BD63" s="161"/>
      <c r="BE63" s="149">
        <f t="shared" si="114"/>
        <v>0.55742943113884136</v>
      </c>
      <c r="BF63" s="32">
        <f t="shared" si="50"/>
        <v>1.9619860213737033E-5</v>
      </c>
      <c r="BG63" s="150">
        <f t="shared" si="115"/>
        <v>4.429431138841311E-3</v>
      </c>
      <c r="BH63" s="140">
        <f t="shared" si="51"/>
        <v>8.0098212275611404E-3</v>
      </c>
      <c r="BI63" s="148"/>
      <c r="BJ63" s="148"/>
      <c r="BK63" s="161"/>
      <c r="BL63" s="148">
        <f t="shared" si="116"/>
        <v>0.5795725056339307</v>
      </c>
      <c r="BM63" s="32">
        <f t="shared" si="52"/>
        <v>7.0609805566527637E-4</v>
      </c>
      <c r="BN63" s="150">
        <f t="shared" si="117"/>
        <v>2.6572505633930654E-2</v>
      </c>
      <c r="BO63" s="140">
        <f t="shared" si="53"/>
        <v>4.8051547258464111E-2</v>
      </c>
      <c r="BP63" s="148"/>
      <c r="BQ63" s="148"/>
      <c r="BR63" s="161"/>
      <c r="BS63" s="142">
        <f>$BW$8*(K63^$BX$8)*(L63^$BY$8)*(H63^$BZ$8)</f>
        <v>0.56801785531076965</v>
      </c>
      <c r="BT63" s="32">
        <f t="shared" si="54"/>
        <v>2.255359781352107E-4</v>
      </c>
      <c r="BU63" s="144">
        <f>ABS(BS63-M63)</f>
        <v>1.5017855310769601E-2</v>
      </c>
      <c r="BV63" s="140">
        <f t="shared" si="55"/>
        <v>2.7157062044791319E-2</v>
      </c>
      <c r="BW63" s="149"/>
      <c r="BX63" s="149"/>
      <c r="BY63" s="149"/>
      <c r="BZ63" s="161"/>
      <c r="CA63" s="142">
        <f>(K63^$CE$8)*(L63^$CF$8)*H63^$CG$8</f>
        <v>0.54837996940071043</v>
      </c>
      <c r="CB63" s="32">
        <f t="shared" si="56"/>
        <v>2.1344682738372359E-5</v>
      </c>
      <c r="CC63" s="144">
        <f>ABS(CA63-M63)</f>
        <v>4.6200305992896151E-3</v>
      </c>
      <c r="CD63" s="140">
        <f t="shared" si="57"/>
        <v>8.3544857130011113E-3</v>
      </c>
      <c r="CE63" s="149"/>
      <c r="CF63" s="149"/>
      <c r="CG63" s="161"/>
      <c r="CH63" s="143">
        <f>$CL$8*I63+$CM$8*H63+$CN$8*E63+$CO$8*K63+$CP$8*L63+$CQ$8*J63</f>
        <v>0.8533832594127041</v>
      </c>
      <c r="CI63" s="32">
        <f t="shared" si="58"/>
        <v>9.0230102535399856E-2</v>
      </c>
      <c r="CJ63" s="144">
        <f>ABS(CH63-M63)</f>
        <v>0.30038325941270405</v>
      </c>
      <c r="CK63" s="140">
        <f t="shared" si="59"/>
        <v>0.54318853420018809</v>
      </c>
      <c r="CL63" s="149"/>
      <c r="CM63" s="149"/>
      <c r="CN63" s="149"/>
      <c r="CO63" s="149"/>
      <c r="CP63" s="149"/>
      <c r="CQ63" s="161"/>
      <c r="CR63" s="142">
        <f>$CV$8+(K63^$CW$8)*(L63^$CX$8)*(H63^$CY$8)</f>
        <v>0.53584685345054095</v>
      </c>
      <c r="CS63" s="32">
        <f t="shared" si="60"/>
        <v>2.9423043654722055E-4</v>
      </c>
      <c r="CT63" s="144">
        <f>ABS(CR63-M63)</f>
        <v>1.7153146549459097E-2</v>
      </c>
      <c r="CU63" s="140">
        <f t="shared" si="61"/>
        <v>3.101834819070361E-2</v>
      </c>
      <c r="CV63" s="149"/>
      <c r="CW63" s="149"/>
      <c r="CX63" s="149"/>
      <c r="CY63" s="161"/>
      <c r="CZ63" s="148">
        <f>$DD$8*(K63^$DE$8)*(L63*$DF$8)*(H63^$DG$8)*(J63^$DD$10)</f>
        <v>0.45108621051476389</v>
      </c>
      <c r="DA63" s="32">
        <f t="shared" si="62"/>
        <v>1.0386420487241033E-2</v>
      </c>
      <c r="DB63" s="147">
        <f>ABS(CZ63-M63)</f>
        <v>0.10191378948523616</v>
      </c>
      <c r="DC63" s="140">
        <f t="shared" si="63"/>
        <v>0.18429256688107803</v>
      </c>
      <c r="DD63" s="148"/>
      <c r="DE63" s="148"/>
      <c r="DF63" s="149"/>
      <c r="DG63" s="161"/>
      <c r="DH63" s="149">
        <f>$DL$8*(K63^$DM$8)*(L63^$DN$8)*(H63^$DO$8)*(I63^$DL$10)*(E63^$DM$10)</f>
        <v>0.5690461052335527</v>
      </c>
      <c r="DI63" s="32">
        <f t="shared" si="64"/>
        <v>2.5747749316624589E-4</v>
      </c>
      <c r="DJ63" s="150">
        <f>ABS(DH63-M63)</f>
        <v>1.6046105233552654E-2</v>
      </c>
      <c r="DK63" s="140">
        <f t="shared" si="65"/>
        <v>2.9016465160131379E-2</v>
      </c>
      <c r="DL63" s="149"/>
      <c r="DM63" s="149"/>
      <c r="DN63" s="149"/>
      <c r="DO63" s="161"/>
      <c r="DP63" s="148">
        <f>$DT$8*(K63^$DU$8)*(L63^$DV$8)*(H63^$DW$8)*(I63^$DT$10)*(E63^$DU$10)*(J63^$DV$10)</f>
        <v>0.55563119664388883</v>
      </c>
      <c r="DQ63" s="32">
        <f t="shared" si="66"/>
        <v>6.9231957788115683E-6</v>
      </c>
      <c r="DR63" s="147">
        <f>ABS(DP63-M63)</f>
        <v>2.6311966438887779E-3</v>
      </c>
      <c r="DS63" s="140">
        <f t="shared" si="67"/>
        <v>4.7580409473576453E-3</v>
      </c>
      <c r="DT63" s="148"/>
      <c r="DU63" s="148"/>
      <c r="DV63" s="148"/>
      <c r="DW63" s="161"/>
      <c r="DX63" s="148">
        <f>(69.1+0.0809*E63+0.0000987*H63+0.0000124*K63*L63-2.66*(E63/K63)-0.0000000114*J63*L63-0.00000349*H63*K63)*10^(-2)</f>
        <v>0.44524527457798208</v>
      </c>
      <c r="DY63" s="147">
        <f>ABS(DX63-M63)</f>
        <v>0.10775472542201797</v>
      </c>
      <c r="DZ63" s="140">
        <f t="shared" si="68"/>
        <v>0.19485483801449902</v>
      </c>
    </row>
    <row r="64" spans="1:130" outlineLevel="1">
      <c r="A64" s="41" t="s">
        <v>48</v>
      </c>
      <c r="B64" s="42" t="s">
        <v>49</v>
      </c>
      <c r="C64" s="41">
        <v>-200</v>
      </c>
      <c r="D64" s="46">
        <v>157</v>
      </c>
      <c r="E64" s="47">
        <v>2</v>
      </c>
      <c r="F64" s="46">
        <v>110750</v>
      </c>
      <c r="G64" s="46">
        <v>59000</v>
      </c>
      <c r="H64" s="46"/>
      <c r="I64" s="50">
        <v>25200</v>
      </c>
      <c r="J64" s="135">
        <v>458</v>
      </c>
      <c r="K64" s="51">
        <f t="shared" si="33"/>
        <v>0.28901268572401589</v>
      </c>
      <c r="L64" s="52">
        <v>607.18201754385962</v>
      </c>
      <c r="M64" s="51">
        <f t="shared" si="101"/>
        <v>0.53273137697516926</v>
      </c>
      <c r="N64" s="32">
        <f t="shared" si="102"/>
        <v>0.53057319315297657</v>
      </c>
      <c r="O64" s="32">
        <f t="shared" si="34"/>
        <v>4.6577574103742183E-6</v>
      </c>
      <c r="P64" s="32">
        <f t="shared" si="103"/>
        <v>2.158183822192683E-3</v>
      </c>
      <c r="Q64" s="54">
        <f t="shared" si="104"/>
        <v>4.0511670899633844E-3</v>
      </c>
      <c r="R64" s="2"/>
      <c r="S64" s="5"/>
      <c r="T64" s="2">
        <f t="shared" si="105"/>
        <v>0.53256661620779155</v>
      </c>
      <c r="U64" s="32">
        <f t="shared" si="35"/>
        <v>2.7146110466889546E-8</v>
      </c>
      <c r="V64" s="14">
        <f t="shared" si="106"/>
        <v>1.6476076737770295E-4</v>
      </c>
      <c r="W64" s="54">
        <f t="shared" si="107"/>
        <v>3.0927550825560343E-4</v>
      </c>
      <c r="X64" s="2"/>
      <c r="Y64" s="5"/>
      <c r="Z64" s="2">
        <f t="shared" si="108"/>
        <v>0.52971137511985733</v>
      </c>
      <c r="AA64" s="32">
        <f t="shared" si="36"/>
        <v>9.12041120608748E-6</v>
      </c>
      <c r="AB64" s="14">
        <f t="shared" si="109"/>
        <v>3.0200018553119268E-3</v>
      </c>
      <c r="AC64" s="54">
        <f t="shared" si="37"/>
        <v>5.6689017877253542E-3</v>
      </c>
      <c r="AD64" s="2"/>
      <c r="AE64" s="5"/>
      <c r="AF64" s="2" t="s">
        <v>79</v>
      </c>
      <c r="AG64" s="32" t="s">
        <v>79</v>
      </c>
      <c r="AH64" s="14" t="s">
        <v>79</v>
      </c>
      <c r="AI64" s="140" t="s">
        <v>79</v>
      </c>
      <c r="AJ64" s="2"/>
      <c r="AK64" s="5"/>
      <c r="AL64" s="2">
        <f t="shared" si="40"/>
        <v>0.5621694363537808</v>
      </c>
      <c r="AM64" s="32">
        <f t="shared" si="41"/>
        <v>8.6659933997865928E-4</v>
      </c>
      <c r="AN64" s="14">
        <f t="shared" si="42"/>
        <v>2.9438059378611547E-2</v>
      </c>
      <c r="AO64" s="140">
        <f t="shared" si="43"/>
        <v>5.5258730104766597E-2</v>
      </c>
      <c r="AP64" s="2"/>
      <c r="AQ64" s="5"/>
      <c r="AR64" s="2">
        <f t="shared" si="44"/>
        <v>0.54021742357041258</v>
      </c>
      <c r="AS64" s="32">
        <f t="shared" si="45"/>
        <v>5.6040893626154153E-5</v>
      </c>
      <c r="AT64" s="14">
        <f t="shared" si="46"/>
        <v>7.4860465952433231E-3</v>
      </c>
      <c r="AU64" s="140">
        <f t="shared" si="47"/>
        <v>1.4052197634291493E-2</v>
      </c>
      <c r="AV64" s="2"/>
      <c r="AW64" s="5"/>
      <c r="AX64" s="149">
        <f t="shared" si="112"/>
        <v>0.52886832643854642</v>
      </c>
      <c r="AY64" s="32">
        <f t="shared" si="48"/>
        <v>1.4923159448501983E-5</v>
      </c>
      <c r="AZ64" s="150">
        <f t="shared" si="113"/>
        <v>3.8630505366228363E-3</v>
      </c>
      <c r="BA64" s="140">
        <f t="shared" si="49"/>
        <v>7.2514041852708329E-3</v>
      </c>
      <c r="BB64" s="148"/>
      <c r="BC64" s="148"/>
      <c r="BD64" s="161"/>
      <c r="BE64" s="149">
        <f t="shared" si="114"/>
        <v>0.53245480163480519</v>
      </c>
      <c r="BF64" s="32">
        <f t="shared" si="50"/>
        <v>7.649391889750194E-8</v>
      </c>
      <c r="BG64" s="150">
        <f t="shared" si="115"/>
        <v>2.7657534036407139E-4</v>
      </c>
      <c r="BH64" s="140">
        <f t="shared" si="51"/>
        <v>5.1916472788679502E-4</v>
      </c>
      <c r="BI64" s="148"/>
      <c r="BJ64" s="148"/>
      <c r="BK64" s="161"/>
      <c r="BL64" s="148">
        <f t="shared" si="116"/>
        <v>0.53124724709139493</v>
      </c>
      <c r="BM64" s="32">
        <f t="shared" si="52"/>
        <v>2.2026415119120129E-6</v>
      </c>
      <c r="BN64" s="150">
        <f t="shared" si="117"/>
        <v>1.4841298837743322E-3</v>
      </c>
      <c r="BO64" s="140">
        <f t="shared" si="53"/>
        <v>2.7858878750509713E-3</v>
      </c>
      <c r="BP64" s="148"/>
      <c r="BQ64" s="148"/>
      <c r="BR64" s="161"/>
      <c r="BS64" s="141" t="s">
        <v>79</v>
      </c>
      <c r="BT64" s="32" t="s">
        <v>79</v>
      </c>
      <c r="BU64" s="141" t="s">
        <v>79</v>
      </c>
      <c r="BV64" s="140" t="s">
        <v>79</v>
      </c>
      <c r="BW64" s="149"/>
      <c r="BX64" s="149"/>
      <c r="BY64" s="149"/>
      <c r="BZ64" s="161"/>
      <c r="CA64" s="142" t="s">
        <v>79</v>
      </c>
      <c r="CB64" s="32" t="s">
        <v>79</v>
      </c>
      <c r="CC64" s="141" t="s">
        <v>79</v>
      </c>
      <c r="CD64" s="140" t="s">
        <v>79</v>
      </c>
      <c r="CE64" s="149"/>
      <c r="CF64" s="149"/>
      <c r="CG64" s="161"/>
      <c r="CH64" s="143" t="s">
        <v>79</v>
      </c>
      <c r="CI64" s="32" t="s">
        <v>79</v>
      </c>
      <c r="CJ64" s="144" t="s">
        <v>79</v>
      </c>
      <c r="CK64" s="140" t="s">
        <v>79</v>
      </c>
      <c r="CL64" s="149"/>
      <c r="CM64" s="149"/>
      <c r="CN64" s="149"/>
      <c r="CO64" s="149"/>
      <c r="CP64" s="149"/>
      <c r="CQ64" s="161"/>
      <c r="CR64" s="142" t="s">
        <v>79</v>
      </c>
      <c r="CS64" s="32" t="s">
        <v>79</v>
      </c>
      <c r="CT64" s="141" t="s">
        <v>79</v>
      </c>
      <c r="CU64" s="140" t="s">
        <v>79</v>
      </c>
      <c r="CV64" s="146"/>
      <c r="CW64" s="146"/>
      <c r="CX64" s="146"/>
      <c r="CY64" s="168"/>
      <c r="CZ64" s="145" t="s">
        <v>79</v>
      </c>
      <c r="DA64" s="32" t="s">
        <v>79</v>
      </c>
      <c r="DB64" s="145" t="s">
        <v>79</v>
      </c>
      <c r="DC64" s="140" t="s">
        <v>79</v>
      </c>
      <c r="DD64" s="148"/>
      <c r="DE64" s="148"/>
      <c r="DF64" s="149"/>
      <c r="DG64" s="161"/>
      <c r="DH64" s="146" t="s">
        <v>79</v>
      </c>
      <c r="DI64" s="32" t="s">
        <v>79</v>
      </c>
      <c r="DJ64" s="146" t="s">
        <v>79</v>
      </c>
      <c r="DK64" s="140" t="s">
        <v>79</v>
      </c>
      <c r="DL64" s="149"/>
      <c r="DM64" s="149"/>
      <c r="DN64" s="149"/>
      <c r="DO64" s="161"/>
      <c r="DP64" s="145" t="s">
        <v>79</v>
      </c>
      <c r="DQ64" s="32" t="s">
        <v>79</v>
      </c>
      <c r="DR64" s="147" t="s">
        <v>79</v>
      </c>
      <c r="DS64" s="140" t="s">
        <v>79</v>
      </c>
      <c r="DT64" s="148"/>
      <c r="DU64" s="148"/>
      <c r="DV64" s="148"/>
      <c r="DW64" s="161"/>
      <c r="DX64" s="148" t="s">
        <v>79</v>
      </c>
      <c r="DY64" s="147" t="s">
        <v>79</v>
      </c>
      <c r="DZ64" s="140" t="s">
        <v>79</v>
      </c>
    </row>
    <row r="65" spans="1:131" outlineLevel="1">
      <c r="A65" s="41" t="s">
        <v>48</v>
      </c>
      <c r="B65" s="42"/>
      <c r="C65" s="41" t="s">
        <v>55</v>
      </c>
      <c r="D65" s="46">
        <v>73.55</v>
      </c>
      <c r="E65" s="47">
        <v>2</v>
      </c>
      <c r="F65" s="46">
        <v>46500</v>
      </c>
      <c r="G65" s="46">
        <v>30050</v>
      </c>
      <c r="H65" s="46"/>
      <c r="I65" s="50">
        <v>11000</v>
      </c>
      <c r="J65" s="135">
        <v>448</v>
      </c>
      <c r="K65" s="51">
        <f t="shared" si="33"/>
        <v>0.32247103569980162</v>
      </c>
      <c r="L65" s="52">
        <v>558.71963088457937</v>
      </c>
      <c r="M65" s="51">
        <f t="shared" si="101"/>
        <v>0.64623655913978495</v>
      </c>
      <c r="N65" s="32">
        <f t="shared" si="102"/>
        <v>0.56536987712779374</v>
      </c>
      <c r="O65" s="32">
        <f t="shared" si="34"/>
        <v>6.5394202596285025E-3</v>
      </c>
      <c r="P65" s="32">
        <f t="shared" si="103"/>
        <v>8.0866682011991209E-2</v>
      </c>
      <c r="Q65" s="54">
        <f t="shared" si="104"/>
        <v>0.12513479912005296</v>
      </c>
      <c r="R65" s="2"/>
      <c r="S65" s="5"/>
      <c r="T65" s="2">
        <f t="shared" si="105"/>
        <v>0.56563155448743407</v>
      </c>
      <c r="U65" s="32">
        <f t="shared" si="35"/>
        <v>6.4971667750055064E-3</v>
      </c>
      <c r="V65" s="14">
        <f t="shared" si="106"/>
        <v>8.0605004652350876E-2</v>
      </c>
      <c r="W65" s="54">
        <f t="shared" si="107"/>
        <v>0.12472987408766442</v>
      </c>
      <c r="X65" s="2"/>
      <c r="Y65" s="5"/>
      <c r="Z65" s="2">
        <f t="shared" si="108"/>
        <v>0.5464857175211868</v>
      </c>
      <c r="AA65" s="32">
        <f t="shared" si="36"/>
        <v>9.9502304036186533E-3</v>
      </c>
      <c r="AB65" s="14">
        <f t="shared" si="109"/>
        <v>9.9750841618598152E-2</v>
      </c>
      <c r="AC65" s="54">
        <f t="shared" si="37"/>
        <v>0.15435654360282244</v>
      </c>
      <c r="AD65" s="2"/>
      <c r="AE65" s="5"/>
      <c r="AF65" s="2" t="s">
        <v>79</v>
      </c>
      <c r="AG65" s="32" t="s">
        <v>79</v>
      </c>
      <c r="AH65" s="14" t="s">
        <v>79</v>
      </c>
      <c r="AI65" s="140" t="s">
        <v>79</v>
      </c>
      <c r="AJ65" s="2"/>
      <c r="AK65" s="5"/>
      <c r="AL65" s="2">
        <f t="shared" si="40"/>
        <v>0.57222663596096279</v>
      </c>
      <c r="AM65" s="32">
        <f t="shared" si="41"/>
        <v>5.4774687289351571E-3</v>
      </c>
      <c r="AN65" s="14">
        <f t="shared" si="42"/>
        <v>7.4009923178822157E-2</v>
      </c>
      <c r="AO65" s="140">
        <f t="shared" si="43"/>
        <v>0.11452450674925892</v>
      </c>
      <c r="AP65" s="2"/>
      <c r="AQ65" s="5"/>
      <c r="AR65" s="2">
        <f t="shared" si="44"/>
        <v>0.5626764387892389</v>
      </c>
      <c r="AS65" s="32">
        <f t="shared" si="45"/>
        <v>6.9822937129977404E-3</v>
      </c>
      <c r="AT65" s="14">
        <f t="shared" si="46"/>
        <v>8.3560120350546052E-2</v>
      </c>
      <c r="AU65" s="140">
        <f t="shared" si="47"/>
        <v>0.12930268207322435</v>
      </c>
      <c r="AV65" s="2"/>
      <c r="AW65" s="5"/>
      <c r="AX65" s="149">
        <f t="shared" si="112"/>
        <v>0.5624471109922009</v>
      </c>
      <c r="AY65" s="32">
        <f t="shared" si="48"/>
        <v>7.0206716208766756E-3</v>
      </c>
      <c r="AZ65" s="150">
        <f t="shared" si="113"/>
        <v>8.3789448147584045E-2</v>
      </c>
      <c r="BA65" s="140">
        <f t="shared" si="49"/>
        <v>0.12965754871423155</v>
      </c>
      <c r="BB65" s="148"/>
      <c r="BC65" s="148"/>
      <c r="BD65" s="161"/>
      <c r="BE65" s="149">
        <f t="shared" si="114"/>
        <v>0.55890043512186038</v>
      </c>
      <c r="BF65" s="32">
        <f t="shared" si="50"/>
        <v>7.6275985584743E-3</v>
      </c>
      <c r="BG65" s="150">
        <f t="shared" si="115"/>
        <v>8.7336124017924566E-2</v>
      </c>
      <c r="BH65" s="140">
        <f t="shared" si="51"/>
        <v>0.13514574931226264</v>
      </c>
      <c r="BI65" s="148"/>
      <c r="BJ65" s="148"/>
      <c r="BK65" s="161"/>
      <c r="BL65" s="148">
        <f t="shared" si="116"/>
        <v>0.5667318035774136</v>
      </c>
      <c r="BM65" s="32">
        <f t="shared" si="52"/>
        <v>6.3210061570324189E-3</v>
      </c>
      <c r="BN65" s="150">
        <f t="shared" si="117"/>
        <v>7.9504755562371354E-2</v>
      </c>
      <c r="BO65" s="140">
        <f t="shared" si="53"/>
        <v>0.12302732557904386</v>
      </c>
      <c r="BP65" s="148"/>
      <c r="BQ65" s="148"/>
      <c r="BR65" s="161"/>
      <c r="BS65" s="141" t="s">
        <v>79</v>
      </c>
      <c r="BT65" s="32" t="s">
        <v>79</v>
      </c>
      <c r="BU65" s="141" t="s">
        <v>79</v>
      </c>
      <c r="BV65" s="140" t="s">
        <v>79</v>
      </c>
      <c r="BW65" s="149"/>
      <c r="BX65" s="149"/>
      <c r="BY65" s="149"/>
      <c r="BZ65" s="161"/>
      <c r="CA65" s="142" t="s">
        <v>79</v>
      </c>
      <c r="CB65" s="32" t="s">
        <v>79</v>
      </c>
      <c r="CC65" s="141" t="s">
        <v>79</v>
      </c>
      <c r="CD65" s="140" t="s">
        <v>79</v>
      </c>
      <c r="CE65" s="149"/>
      <c r="CF65" s="149"/>
      <c r="CG65" s="161"/>
      <c r="CH65" s="143" t="s">
        <v>79</v>
      </c>
      <c r="CI65" s="32" t="s">
        <v>79</v>
      </c>
      <c r="CJ65" s="144" t="s">
        <v>79</v>
      </c>
      <c r="CK65" s="140" t="s">
        <v>79</v>
      </c>
      <c r="CL65" s="149"/>
      <c r="CM65" s="149"/>
      <c r="CN65" s="149"/>
      <c r="CO65" s="149"/>
      <c r="CP65" s="149"/>
      <c r="CQ65" s="161"/>
      <c r="CR65" s="142" t="s">
        <v>79</v>
      </c>
      <c r="CS65" s="32" t="s">
        <v>79</v>
      </c>
      <c r="CT65" s="141" t="s">
        <v>79</v>
      </c>
      <c r="CU65" s="140" t="s">
        <v>79</v>
      </c>
      <c r="CV65" s="146"/>
      <c r="CW65" s="146"/>
      <c r="CX65" s="146"/>
      <c r="CY65" s="168"/>
      <c r="CZ65" s="145" t="s">
        <v>79</v>
      </c>
      <c r="DA65" s="32" t="s">
        <v>79</v>
      </c>
      <c r="DB65" s="145" t="s">
        <v>79</v>
      </c>
      <c r="DC65" s="140" t="s">
        <v>79</v>
      </c>
      <c r="DD65" s="148"/>
      <c r="DE65" s="148"/>
      <c r="DF65" s="149"/>
      <c r="DG65" s="161"/>
      <c r="DH65" s="146" t="s">
        <v>79</v>
      </c>
      <c r="DI65" s="32" t="s">
        <v>79</v>
      </c>
      <c r="DJ65" s="146" t="s">
        <v>79</v>
      </c>
      <c r="DK65" s="140" t="s">
        <v>79</v>
      </c>
      <c r="DL65" s="149"/>
      <c r="DM65" s="149"/>
      <c r="DN65" s="149"/>
      <c r="DO65" s="161"/>
      <c r="DP65" s="145" t="s">
        <v>79</v>
      </c>
      <c r="DQ65" s="32" t="s">
        <v>79</v>
      </c>
      <c r="DR65" s="147" t="s">
        <v>79</v>
      </c>
      <c r="DS65" s="140" t="s">
        <v>79</v>
      </c>
      <c r="DT65" s="148"/>
      <c r="DU65" s="148"/>
      <c r="DV65" s="148"/>
      <c r="DW65" s="161"/>
      <c r="DX65" s="148" t="s">
        <v>79</v>
      </c>
      <c r="DY65" s="147" t="s">
        <v>79</v>
      </c>
      <c r="DZ65" s="140" t="s">
        <v>79</v>
      </c>
    </row>
    <row r="66" spans="1:131" outlineLevel="1">
      <c r="A66" s="41" t="s">
        <v>56</v>
      </c>
      <c r="B66" s="42"/>
      <c r="C66" s="41" t="s">
        <v>61</v>
      </c>
      <c r="D66" s="46">
        <v>27.27</v>
      </c>
      <c r="E66" s="47">
        <v>4</v>
      </c>
      <c r="F66" s="46">
        <v>40823</v>
      </c>
      <c r="G66" s="46">
        <v>23360</v>
      </c>
      <c r="H66" s="47">
        <v>1952</v>
      </c>
      <c r="I66" s="50">
        <v>9072</v>
      </c>
      <c r="J66" s="135">
        <v>432</v>
      </c>
      <c r="K66" s="51">
        <f t="shared" si="33"/>
        <v>0.27237748462988687</v>
      </c>
      <c r="L66" s="52">
        <v>528.11125485122898</v>
      </c>
      <c r="M66" s="51">
        <f t="shared" si="101"/>
        <v>0.57222644097690023</v>
      </c>
      <c r="N66" s="32">
        <f t="shared" si="102"/>
        <v>0.51327258401508236</v>
      </c>
      <c r="O66" s="32">
        <f t="shared" si="34"/>
        <v>3.4755572506744818E-3</v>
      </c>
      <c r="P66" s="32">
        <f t="shared" si="103"/>
        <v>5.8953856961817874E-2</v>
      </c>
      <c r="Q66" s="54">
        <f t="shared" si="104"/>
        <v>0.10302539823425905</v>
      </c>
      <c r="R66" s="2"/>
      <c r="S66" s="5"/>
      <c r="T66" s="2">
        <f t="shared" si="105"/>
        <v>0.51612701599305022</v>
      </c>
      <c r="U66" s="32">
        <f t="shared" si="35"/>
        <v>3.1471454835186145E-3</v>
      </c>
      <c r="V66" s="14">
        <f t="shared" si="106"/>
        <v>5.609942498385001E-2</v>
      </c>
      <c r="W66" s="54">
        <f t="shared" si="107"/>
        <v>9.8037107282350558E-2</v>
      </c>
      <c r="X66" s="2"/>
      <c r="Y66" s="5"/>
      <c r="Z66" s="2">
        <f t="shared" si="108"/>
        <v>0.55708023040685672</v>
      </c>
      <c r="AA66" s="32">
        <f t="shared" si="36"/>
        <v>2.294076946320976E-4</v>
      </c>
      <c r="AB66" s="14">
        <f t="shared" si="109"/>
        <v>1.5146210570043506E-2</v>
      </c>
      <c r="AC66" s="54">
        <f t="shared" si="37"/>
        <v>2.6468910706373548E-2</v>
      </c>
      <c r="AD66" s="2"/>
      <c r="AE66" s="5"/>
      <c r="AF66" s="2">
        <f t="shared" si="110"/>
        <v>0.56431381897143529</v>
      </c>
      <c r="AG66" s="32">
        <f t="shared" si="38"/>
        <v>6.2609587001368042E-5</v>
      </c>
      <c r="AH66" s="14">
        <f t="shared" si="111"/>
        <v>7.9126220054649421E-3</v>
      </c>
      <c r="AI66" s="140">
        <f t="shared" si="39"/>
        <v>1.3827781169909905E-2</v>
      </c>
      <c r="AJ66" s="2"/>
      <c r="AK66" s="5"/>
      <c r="AL66" s="2">
        <f t="shared" si="40"/>
        <v>0.58831815533245391</v>
      </c>
      <c r="AM66" s="32">
        <f t="shared" si="41"/>
        <v>2.5894327090073227E-4</v>
      </c>
      <c r="AN66" s="14">
        <f t="shared" si="42"/>
        <v>1.6091714355553677E-2</v>
      </c>
      <c r="AO66" s="140">
        <f t="shared" si="43"/>
        <v>2.812123523701917E-2</v>
      </c>
      <c r="AP66" s="2"/>
      <c r="AQ66" s="5"/>
      <c r="AR66" s="2">
        <f t="shared" si="44"/>
        <v>0.56572580367247105</v>
      </c>
      <c r="AS66" s="32">
        <f t="shared" si="45"/>
        <v>4.2258285363736277E-5</v>
      </c>
      <c r="AT66" s="14">
        <f t="shared" si="46"/>
        <v>6.5006373044291799E-3</v>
      </c>
      <c r="AU66" s="140">
        <f t="shared" si="47"/>
        <v>1.1360253282479128E-2</v>
      </c>
      <c r="AV66" s="2"/>
      <c r="AW66" s="5"/>
      <c r="AX66" s="149">
        <f t="shared" si="112"/>
        <v>0.53690939060844634</v>
      </c>
      <c r="AY66" s="32">
        <f t="shared" si="48"/>
        <v>1.2472940467279094E-3</v>
      </c>
      <c r="AZ66" s="150">
        <f t="shared" si="113"/>
        <v>3.5317050368453895E-2</v>
      </c>
      <c r="BA66" s="140">
        <f t="shared" si="49"/>
        <v>6.1718662122919238E-2</v>
      </c>
      <c r="BB66" s="148"/>
      <c r="BC66" s="148"/>
      <c r="BD66" s="161"/>
      <c r="BE66" s="149">
        <f t="shared" si="114"/>
        <v>0.52145101049409237</v>
      </c>
      <c r="BF66" s="32">
        <f t="shared" si="50"/>
        <v>2.5781443407144537E-3</v>
      </c>
      <c r="BG66" s="150">
        <f t="shared" si="115"/>
        <v>5.077543048280786E-2</v>
      </c>
      <c r="BH66" s="140">
        <f t="shared" si="51"/>
        <v>8.8733107816766493E-2</v>
      </c>
      <c r="BI66" s="148"/>
      <c r="BJ66" s="148"/>
      <c r="BK66" s="161"/>
      <c r="BL66" s="148">
        <f t="shared" si="116"/>
        <v>0.53992737283351389</v>
      </c>
      <c r="BM66" s="32">
        <f t="shared" si="52"/>
        <v>1.0432298029311145E-3</v>
      </c>
      <c r="BN66" s="150">
        <f t="shared" si="117"/>
        <v>3.2299068143386345E-2</v>
      </c>
      <c r="BO66" s="140">
        <f t="shared" si="53"/>
        <v>5.6444557312391307E-2</v>
      </c>
      <c r="BP66" s="148"/>
      <c r="BQ66" s="148"/>
      <c r="BR66" s="161"/>
      <c r="BS66" s="142">
        <f t="shared" ref="BS66:BS74" si="134">$BW$8*(K66^$BX$8)*(L66^$BY$8)*(H66^$BZ$8)</f>
        <v>0.5490122113377921</v>
      </c>
      <c r="BT66" s="32">
        <f t="shared" si="54"/>
        <v>5.3890045773724636E-4</v>
      </c>
      <c r="BU66" s="144">
        <f t="shared" ref="BU66:BU74" si="135">ABS(BS66-M66)</f>
        <v>2.321422963910813E-2</v>
      </c>
      <c r="BV66" s="140">
        <f t="shared" si="55"/>
        <v>4.056825755810408E-2</v>
      </c>
      <c r="BW66" s="149"/>
      <c r="BX66" s="149"/>
      <c r="BY66" s="149"/>
      <c r="BZ66" s="161"/>
      <c r="CA66" s="142">
        <f t="shared" ref="CA66:CA74" si="136">(K66^$CE$8)*(L66^$CF$8)*H66^$CG$8</f>
        <v>0.54452037965487854</v>
      </c>
      <c r="CB66" s="32">
        <f t="shared" si="56"/>
        <v>7.6762583397962632E-4</v>
      </c>
      <c r="CC66" s="144">
        <f t="shared" ref="CC66:CC74" si="137">ABS(CA66-M66)</f>
        <v>2.7706061322021691E-2</v>
      </c>
      <c r="CD66" s="140">
        <f t="shared" si="57"/>
        <v>4.84180026262368E-2</v>
      </c>
      <c r="CE66" s="149"/>
      <c r="CF66" s="149"/>
      <c r="CG66" s="161"/>
      <c r="CH66" s="143">
        <f t="shared" ref="CH66:CH74" si="138">$CL$8*I66+$CM$8*H66+$CN$8*E66+$CO$8*K66+$CP$8*L66+$CQ$8*J66</f>
        <v>0.45538634504356201</v>
      </c>
      <c r="CI66" s="32">
        <f t="shared" si="58"/>
        <v>1.3651608017711678E-2</v>
      </c>
      <c r="CJ66" s="144">
        <f t="shared" ref="CJ66:CJ74" si="139">ABS(CH66-M66)</f>
        <v>0.11684009593333822</v>
      </c>
      <c r="CK66" s="140">
        <f t="shared" si="59"/>
        <v>0.20418507004651826</v>
      </c>
      <c r="CL66" s="149"/>
      <c r="CM66" s="149"/>
      <c r="CN66" s="149"/>
      <c r="CO66" s="149"/>
      <c r="CP66" s="149"/>
      <c r="CQ66" s="161"/>
      <c r="CR66" s="142">
        <f t="shared" ref="CR66:CR74" si="140">$CV$8+(K66^$CW$8)*(L66^$CX$8)*(H66^$CY$8)</f>
        <v>0.53584685345054095</v>
      </c>
      <c r="CS66" s="32">
        <f t="shared" si="60"/>
        <v>1.3234743885880357E-3</v>
      </c>
      <c r="CT66" s="144">
        <f t="shared" ref="CT66:CT74" si="141">ABS(CR66-M66)</f>
        <v>3.6379587526359281E-2</v>
      </c>
      <c r="CU66" s="140">
        <f t="shared" si="61"/>
        <v>6.3575509485811865E-2</v>
      </c>
      <c r="CV66" s="149"/>
      <c r="CW66" s="149"/>
      <c r="CX66" s="149"/>
      <c r="CY66" s="161"/>
      <c r="CZ66" s="148">
        <f t="shared" ref="CZ66:CZ74" si="142">$DD$8*(K66^$DE$8)*(L66*$DF$8)*(H66^$DG$8)*(J66^$DD$10)</f>
        <v>0.58521328716317045</v>
      </c>
      <c r="DA66" s="32">
        <f t="shared" si="62"/>
        <v>1.6865817386584129E-4</v>
      </c>
      <c r="DB66" s="147">
        <f t="shared" ref="DB66:DB74" si="143">ABS(CZ66-M66)</f>
        <v>1.2986846186270218E-2</v>
      </c>
      <c r="DC66" s="140">
        <f t="shared" si="63"/>
        <v>2.2695292031768372E-2</v>
      </c>
      <c r="DD66" s="148"/>
      <c r="DE66" s="148"/>
      <c r="DF66" s="149"/>
      <c r="DG66" s="161"/>
      <c r="DH66" s="149">
        <f t="shared" ref="DH66:DH74" si="144">$DL$8*(K66^$DM$8)*(L66^$DN$8)*(H66^$DO$8)*(I66^$DL$10)*(E66^$DM$10)</f>
        <v>0.54566421092532202</v>
      </c>
      <c r="DI66" s="32">
        <f t="shared" si="64"/>
        <v>7.0555206531296437E-4</v>
      </c>
      <c r="DJ66" s="150">
        <f t="shared" ref="DJ66:DJ74" si="145">ABS(DH66-M66)</f>
        <v>2.6562230051578206E-2</v>
      </c>
      <c r="DK66" s="140">
        <f t="shared" si="65"/>
        <v>4.6419088929605189E-2</v>
      </c>
      <c r="DL66" s="149"/>
      <c r="DM66" s="149"/>
      <c r="DN66" s="149"/>
      <c r="DO66" s="161"/>
      <c r="DP66" s="148">
        <f t="shared" ref="DP66:DP74" si="146">$DT$8*(K66^$DU$8)*(L66^$DV$8)*(H66^$DW$8)*(I66^$DT$10)*(E66^$DU$10)*(J66^$DV$10)</f>
        <v>0.55228987638193539</v>
      </c>
      <c r="DQ66" s="32">
        <f t="shared" si="66"/>
        <v>3.9746660784920578E-4</v>
      </c>
      <c r="DR66" s="147">
        <f t="shared" ref="DR66:DR74" si="147">ABS(DP66-M66)</f>
        <v>1.9936564594964845E-2</v>
      </c>
      <c r="DS66" s="140">
        <f t="shared" si="67"/>
        <v>3.4840341458058643E-2</v>
      </c>
      <c r="DT66" s="148"/>
      <c r="DU66" s="148"/>
      <c r="DV66" s="148"/>
      <c r="DW66" s="161"/>
      <c r="DX66" s="148">
        <f t="shared" ref="DX66:DX74" si="148">(69.1+0.0809*E66+0.0000987*H66+0.0000124*K66*L66-2.66*(E66/K66)-0.0000000114*J66*L66-0.00000349*H66*K66)*10^(-2)</f>
        <v>0.30550155287715164</v>
      </c>
      <c r="DY66" s="147">
        <f t="shared" ref="DY66:DY74" si="149">ABS(DX66-M66)</f>
        <v>0.26672488809974859</v>
      </c>
      <c r="DZ66" s="140">
        <f t="shared" si="68"/>
        <v>0.46611772717876876</v>
      </c>
    </row>
    <row r="67" spans="1:131" outlineLevel="1">
      <c r="A67" s="41" t="s">
        <v>56</v>
      </c>
      <c r="B67" s="42"/>
      <c r="C67" s="41" t="s">
        <v>62</v>
      </c>
      <c r="D67" s="46">
        <v>31.14</v>
      </c>
      <c r="E67" s="47">
        <v>4</v>
      </c>
      <c r="F67" s="46">
        <v>42184</v>
      </c>
      <c r="G67" s="46">
        <v>24086</v>
      </c>
      <c r="H67" s="47">
        <v>1782</v>
      </c>
      <c r="I67" s="50">
        <v>11749</v>
      </c>
      <c r="J67" s="135">
        <v>432</v>
      </c>
      <c r="K67" s="51">
        <f t="shared" si="33"/>
        <v>0.30099676906936318</v>
      </c>
      <c r="L67" s="52">
        <v>545.71798188874516</v>
      </c>
      <c r="M67" s="51">
        <f t="shared" si="101"/>
        <v>0.57097477716669831</v>
      </c>
      <c r="N67" s="32">
        <f t="shared" si="102"/>
        <v>0.54303663983213768</v>
      </c>
      <c r="O67" s="32">
        <f t="shared" si="34"/>
        <v>7.8053951772477062E-4</v>
      </c>
      <c r="P67" s="32">
        <f t="shared" si="103"/>
        <v>2.7938137334560631E-2</v>
      </c>
      <c r="Q67" s="54">
        <f t="shared" si="104"/>
        <v>4.8930598078597759E-2</v>
      </c>
      <c r="R67" s="2"/>
      <c r="S67" s="5"/>
      <c r="T67" s="2">
        <f t="shared" si="105"/>
        <v>0.54440978768632453</v>
      </c>
      <c r="U67" s="32">
        <f t="shared" si="35"/>
        <v>7.0569866609236957E-4</v>
      </c>
      <c r="V67" s="14">
        <f t="shared" si="106"/>
        <v>2.656498948037378E-2</v>
      </c>
      <c r="W67" s="54">
        <f t="shared" si="107"/>
        <v>4.6525679491824602E-2</v>
      </c>
      <c r="X67" s="2"/>
      <c r="Y67" s="5"/>
      <c r="Z67" s="2">
        <f t="shared" si="108"/>
        <v>0.5509859934479866</v>
      </c>
      <c r="AA67" s="32">
        <f t="shared" si="36"/>
        <v>3.9955147455343436E-4</v>
      </c>
      <c r="AB67" s="14">
        <f t="shared" si="109"/>
        <v>1.9988783718711711E-2</v>
      </c>
      <c r="AC67" s="54">
        <f t="shared" si="37"/>
        <v>3.5008172896709072E-2</v>
      </c>
      <c r="AD67" s="2"/>
      <c r="AE67" s="5"/>
      <c r="AF67" s="2">
        <f t="shared" si="110"/>
        <v>0.56713116304292732</v>
      </c>
      <c r="AG67" s="32">
        <f t="shared" si="38"/>
        <v>1.4773369532451824E-5</v>
      </c>
      <c r="AH67" s="14">
        <f t="shared" si="111"/>
        <v>3.8436141237709887E-3</v>
      </c>
      <c r="AI67" s="140">
        <f t="shared" si="39"/>
        <v>6.7316706052127952E-3</v>
      </c>
      <c r="AJ67" s="2"/>
      <c r="AK67" s="5"/>
      <c r="AL67" s="2">
        <f t="shared" si="40"/>
        <v>0.58831815533245391</v>
      </c>
      <c r="AM67" s="32">
        <f t="shared" si="41"/>
        <v>3.0079276620040795E-4</v>
      </c>
      <c r="AN67" s="14">
        <f t="shared" si="42"/>
        <v>1.7343378165755596E-2</v>
      </c>
      <c r="AO67" s="140">
        <f t="shared" si="43"/>
        <v>3.037503381816134E-2</v>
      </c>
      <c r="AP67" s="2"/>
      <c r="AQ67" s="5"/>
      <c r="AR67" s="2">
        <f t="shared" si="44"/>
        <v>0.56149180481748528</v>
      </c>
      <c r="AS67" s="32">
        <f t="shared" si="45"/>
        <v>8.9926764575938808E-5</v>
      </c>
      <c r="AT67" s="14">
        <f t="shared" si="46"/>
        <v>9.4829723492130258E-3</v>
      </c>
      <c r="AU67" s="140">
        <f t="shared" si="47"/>
        <v>1.6608390998057058E-2</v>
      </c>
      <c r="AV67" s="2"/>
      <c r="AW67" s="5"/>
      <c r="AX67" s="149">
        <f t="shared" si="112"/>
        <v>0.55195835541996097</v>
      </c>
      <c r="AY67" s="32">
        <f t="shared" si="48"/>
        <v>3.6162429604978501E-4</v>
      </c>
      <c r="AZ67" s="150">
        <f t="shared" si="113"/>
        <v>1.9016421746737344E-2</v>
      </c>
      <c r="BA67" s="140">
        <f t="shared" si="49"/>
        <v>3.3305187036634064E-2</v>
      </c>
      <c r="BB67" s="148"/>
      <c r="BC67" s="148"/>
      <c r="BD67" s="161"/>
      <c r="BE67" s="149">
        <f t="shared" si="114"/>
        <v>0.54316946721462456</v>
      </c>
      <c r="BF67" s="32">
        <f t="shared" si="50"/>
        <v>7.7313526153089177E-4</v>
      </c>
      <c r="BG67" s="150">
        <f t="shared" si="115"/>
        <v>2.7805309952073753E-2</v>
      </c>
      <c r="BH67" s="140">
        <f t="shared" si="51"/>
        <v>4.8697965416353031E-2</v>
      </c>
      <c r="BI67" s="148"/>
      <c r="BJ67" s="148"/>
      <c r="BK67" s="161"/>
      <c r="BL67" s="148">
        <f t="shared" si="116"/>
        <v>0.55521066440358324</v>
      </c>
      <c r="BM67" s="32">
        <f t="shared" si="52"/>
        <v>2.4850725120820736E-4</v>
      </c>
      <c r="BN67" s="150">
        <f t="shared" si="117"/>
        <v>1.5764112763115068E-2</v>
      </c>
      <c r="BO67" s="140">
        <f t="shared" si="53"/>
        <v>2.7609122843114089E-2</v>
      </c>
      <c r="BP67" s="148"/>
      <c r="BQ67" s="148"/>
      <c r="BR67" s="161"/>
      <c r="BS67" s="142">
        <f t="shared" si="134"/>
        <v>0.56106975566088768</v>
      </c>
      <c r="BT67" s="32">
        <f t="shared" si="54"/>
        <v>9.8109451030571065E-5</v>
      </c>
      <c r="BU67" s="144">
        <f t="shared" si="135"/>
        <v>9.9050215058106295E-3</v>
      </c>
      <c r="BV67" s="140">
        <f t="shared" si="55"/>
        <v>1.7347564028942771E-2</v>
      </c>
      <c r="BW67" s="149"/>
      <c r="BX67" s="149"/>
      <c r="BY67" s="149"/>
      <c r="BZ67" s="161"/>
      <c r="CA67" s="142">
        <f t="shared" si="136"/>
        <v>0.56344462379162652</v>
      </c>
      <c r="CB67" s="32">
        <f t="shared" si="56"/>
        <v>5.6703209852105083E-5</v>
      </c>
      <c r="CC67" s="144">
        <f t="shared" si="137"/>
        <v>7.5301533750717908E-3</v>
      </c>
      <c r="CD67" s="140">
        <f t="shared" si="57"/>
        <v>1.3188241716101818E-2</v>
      </c>
      <c r="CE67" s="149"/>
      <c r="CF67" s="149"/>
      <c r="CG67" s="161"/>
      <c r="CH67" s="143">
        <f t="shared" si="138"/>
        <v>0.44820861635625397</v>
      </c>
      <c r="CI67" s="32">
        <f t="shared" si="58"/>
        <v>1.5071530240135878E-2</v>
      </c>
      <c r="CJ67" s="144">
        <f t="shared" si="139"/>
        <v>0.12276616081044434</v>
      </c>
      <c r="CK67" s="140">
        <f t="shared" si="59"/>
        <v>0.21501153066627018</v>
      </c>
      <c r="CL67" s="149"/>
      <c r="CM67" s="149"/>
      <c r="CN67" s="149"/>
      <c r="CO67" s="149"/>
      <c r="CP67" s="149"/>
      <c r="CQ67" s="161"/>
      <c r="CR67" s="142">
        <f t="shared" si="140"/>
        <v>0.53584685345054095</v>
      </c>
      <c r="CS67" s="32">
        <f t="shared" si="60"/>
        <v>1.2339710246081707E-3</v>
      </c>
      <c r="CT67" s="144">
        <f t="shared" si="141"/>
        <v>3.5127923716157361E-2</v>
      </c>
      <c r="CU67" s="140">
        <f t="shared" si="61"/>
        <v>6.1522724156870462E-2</v>
      </c>
      <c r="CV67" s="149"/>
      <c r="CW67" s="149"/>
      <c r="CX67" s="149"/>
      <c r="CY67" s="161"/>
      <c r="CZ67" s="148">
        <f t="shared" si="142"/>
        <v>0.64710102983575613</v>
      </c>
      <c r="DA67" s="32">
        <f t="shared" si="62"/>
        <v>5.7952063454332322E-3</v>
      </c>
      <c r="DB67" s="147">
        <f t="shared" si="143"/>
        <v>7.6126252669057815E-2</v>
      </c>
      <c r="DC67" s="140">
        <f t="shared" si="63"/>
        <v>0.13332682232797205</v>
      </c>
      <c r="DD67" s="148"/>
      <c r="DE67" s="148"/>
      <c r="DF67" s="149"/>
      <c r="DG67" s="161"/>
      <c r="DH67" s="149">
        <f t="shared" si="144"/>
        <v>0.56264183027614201</v>
      </c>
      <c r="DI67" s="32">
        <f t="shared" si="64"/>
        <v>6.9438003880831957E-5</v>
      </c>
      <c r="DJ67" s="150">
        <f t="shared" si="145"/>
        <v>8.3329468905563031E-3</v>
      </c>
      <c r="DK67" s="140">
        <f t="shared" si="65"/>
        <v>1.4594246933124101E-2</v>
      </c>
      <c r="DL67" s="149"/>
      <c r="DM67" s="149"/>
      <c r="DN67" s="149"/>
      <c r="DO67" s="161"/>
      <c r="DP67" s="148">
        <f t="shared" si="146"/>
        <v>0.5710922249587248</v>
      </c>
      <c r="DQ67" s="32">
        <f t="shared" si="66"/>
        <v>1.379398385189828E-8</v>
      </c>
      <c r="DR67" s="147">
        <f t="shared" si="147"/>
        <v>1.1744779202649269E-4</v>
      </c>
      <c r="DS67" s="140">
        <f t="shared" si="67"/>
        <v>2.0569698824402422E-4</v>
      </c>
      <c r="DT67" s="148"/>
      <c r="DU67" s="148"/>
      <c r="DV67" s="148"/>
      <c r="DW67" s="161"/>
      <c r="DX67" s="148">
        <f t="shared" si="148"/>
        <v>0.34247744063529878</v>
      </c>
      <c r="DY67" s="147">
        <f t="shared" si="149"/>
        <v>0.22849733653139953</v>
      </c>
      <c r="DZ67" s="140">
        <f t="shared" si="68"/>
        <v>0.40018814432618771</v>
      </c>
    </row>
    <row r="68" spans="1:131" outlineLevel="1">
      <c r="A68" s="41" t="s">
        <v>56</v>
      </c>
      <c r="B68" s="42"/>
      <c r="C68" s="41" t="s">
        <v>63</v>
      </c>
      <c r="D68" s="46">
        <v>31.14</v>
      </c>
      <c r="E68" s="47">
        <v>4</v>
      </c>
      <c r="F68" s="46">
        <v>44225</v>
      </c>
      <c r="G68" s="46">
        <v>24993</v>
      </c>
      <c r="H68" s="47">
        <v>1671</v>
      </c>
      <c r="I68" s="50">
        <v>12429</v>
      </c>
      <c r="J68" s="135">
        <v>432</v>
      </c>
      <c r="K68" s="51">
        <f t="shared" si="33"/>
        <v>0.2871056575787907</v>
      </c>
      <c r="L68" s="52">
        <v>572.12160413971537</v>
      </c>
      <c r="M68" s="51">
        <f t="shared" si="101"/>
        <v>0.56513284341435843</v>
      </c>
      <c r="N68" s="32">
        <f t="shared" si="102"/>
        <v>0.52858988388194239</v>
      </c>
      <c r="O68" s="32">
        <f t="shared" si="34"/>
        <v>1.3353878913877964E-3</v>
      </c>
      <c r="P68" s="32">
        <f t="shared" si="103"/>
        <v>3.6542959532416042E-2</v>
      </c>
      <c r="Q68" s="54">
        <f t="shared" si="104"/>
        <v>6.4662600941107484E-2</v>
      </c>
      <c r="R68" s="2"/>
      <c r="S68" s="5"/>
      <c r="T68" s="2">
        <f t="shared" si="105"/>
        <v>0.53068201137924964</v>
      </c>
      <c r="U68" s="32">
        <f t="shared" si="35"/>
        <v>1.1868598279112781E-3</v>
      </c>
      <c r="V68" s="14">
        <f t="shared" si="106"/>
        <v>3.4450832035108792E-2</v>
      </c>
      <c r="W68" s="54">
        <f t="shared" si="107"/>
        <v>6.0960590835541402E-2</v>
      </c>
      <c r="X68" s="2"/>
      <c r="Y68" s="5"/>
      <c r="Z68" s="2">
        <f t="shared" si="108"/>
        <v>0.54184687689173827</v>
      </c>
      <c r="AA68" s="32">
        <f t="shared" si="36"/>
        <v>5.422362368925869E-4</v>
      </c>
      <c r="AB68" s="14">
        <f t="shared" si="109"/>
        <v>2.3285966522620161E-2</v>
      </c>
      <c r="AC68" s="54">
        <f t="shared" si="37"/>
        <v>4.1204412013878949E-2</v>
      </c>
      <c r="AD68" s="2"/>
      <c r="AE68" s="5"/>
      <c r="AF68" s="2">
        <f t="shared" si="110"/>
        <v>0.56897072299548968</v>
      </c>
      <c r="AG68" s="32">
        <f t="shared" si="38"/>
        <v>1.4729319679264123E-5</v>
      </c>
      <c r="AH68" s="14">
        <f t="shared" si="111"/>
        <v>3.8378795811312427E-3</v>
      </c>
      <c r="AI68" s="140">
        <f t="shared" si="39"/>
        <v>6.7911104899583564E-3</v>
      </c>
      <c r="AJ68" s="2"/>
      <c r="AK68" s="5"/>
      <c r="AL68" s="2">
        <f t="shared" si="40"/>
        <v>0.58831815533245391</v>
      </c>
      <c r="AM68" s="32">
        <f t="shared" si="41"/>
        <v>5.3755868873938003E-4</v>
      </c>
      <c r="AN68" s="14">
        <f t="shared" si="42"/>
        <v>2.3185311918095475E-2</v>
      </c>
      <c r="AO68" s="140">
        <f t="shared" si="43"/>
        <v>4.1026304148272408E-2</v>
      </c>
      <c r="AP68" s="2"/>
      <c r="AQ68" s="5"/>
      <c r="AR68" s="2">
        <f t="shared" si="44"/>
        <v>0.56041630268024578</v>
      </c>
      <c r="AS68" s="32">
        <f t="shared" si="45"/>
        <v>2.2245756496543903E-5</v>
      </c>
      <c r="AT68" s="14">
        <f t="shared" si="46"/>
        <v>4.7165407341126508E-3</v>
      </c>
      <c r="AU68" s="140">
        <f t="shared" si="47"/>
        <v>8.3458974099200559E-3</v>
      </c>
      <c r="AV68" s="2"/>
      <c r="AW68" s="5"/>
      <c r="AX68" s="149">
        <f t="shared" si="112"/>
        <v>0.53589506499516704</v>
      </c>
      <c r="AY68" s="32">
        <f t="shared" si="48"/>
        <v>8.5484768688973416E-4</v>
      </c>
      <c r="AZ68" s="150">
        <f t="shared" si="113"/>
        <v>2.9237778419191396E-2</v>
      </c>
      <c r="BA68" s="140">
        <f t="shared" si="49"/>
        <v>5.1736116136067677E-2</v>
      </c>
      <c r="BB68" s="148"/>
      <c r="BC68" s="148"/>
      <c r="BD68" s="161"/>
      <c r="BE68" s="149">
        <f t="shared" si="114"/>
        <v>0.53183797624096507</v>
      </c>
      <c r="BF68" s="32">
        <f t="shared" si="50"/>
        <v>1.1085481800939068E-3</v>
      </c>
      <c r="BG68" s="150">
        <f t="shared" si="115"/>
        <v>3.3294867173393361E-2</v>
      </c>
      <c r="BH68" s="140">
        <f t="shared" si="51"/>
        <v>5.8915116262286293E-2</v>
      </c>
      <c r="BI68" s="148"/>
      <c r="BJ68" s="148"/>
      <c r="BK68" s="161"/>
      <c r="BL68" s="148">
        <f t="shared" si="116"/>
        <v>0.53887516537574309</v>
      </c>
      <c r="BM68" s="32">
        <f t="shared" si="52"/>
        <v>6.8946565597958229E-4</v>
      </c>
      <c r="BN68" s="150">
        <f t="shared" si="117"/>
        <v>2.625767803861534E-2</v>
      </c>
      <c r="BO68" s="140">
        <f t="shared" si="53"/>
        <v>4.6462842046083433E-2</v>
      </c>
      <c r="BP68" s="148"/>
      <c r="BQ68" s="148"/>
      <c r="BR68" s="161"/>
      <c r="BS68" s="142">
        <f t="shared" si="134"/>
        <v>0.55130461639796235</v>
      </c>
      <c r="BT68" s="32">
        <f t="shared" si="54"/>
        <v>1.9121986241698636E-4</v>
      </c>
      <c r="BU68" s="144">
        <f t="shared" si="135"/>
        <v>1.3828227016396077E-2</v>
      </c>
      <c r="BV68" s="140">
        <f t="shared" si="55"/>
        <v>2.4468984907778837E-2</v>
      </c>
      <c r="BW68" s="149"/>
      <c r="BX68" s="149"/>
      <c r="BY68" s="149"/>
      <c r="BZ68" s="161"/>
      <c r="CA68" s="142">
        <f t="shared" si="136"/>
        <v>0.5609894031815178</v>
      </c>
      <c r="CB68" s="32">
        <f t="shared" si="56"/>
        <v>1.7168096963122446E-5</v>
      </c>
      <c r="CC68" s="144">
        <f t="shared" si="137"/>
        <v>4.1434402328406339E-3</v>
      </c>
      <c r="CD68" s="140">
        <f t="shared" si="57"/>
        <v>7.3317986755242273E-3</v>
      </c>
      <c r="CE68" s="149"/>
      <c r="CF68" s="149"/>
      <c r="CG68" s="161"/>
      <c r="CH68" s="143">
        <f t="shared" si="138"/>
        <v>0.3483873729633149</v>
      </c>
      <c r="CI68" s="32">
        <f t="shared" si="58"/>
        <v>4.6978598961044185E-2</v>
      </c>
      <c r="CJ68" s="144">
        <f t="shared" si="139"/>
        <v>0.21674547045104353</v>
      </c>
      <c r="CK68" s="140">
        <f t="shared" si="59"/>
        <v>0.38353012566308164</v>
      </c>
      <c r="CL68" s="149"/>
      <c r="CM68" s="149"/>
      <c r="CN68" s="149"/>
      <c r="CO68" s="149"/>
      <c r="CP68" s="149"/>
      <c r="CQ68" s="161"/>
      <c r="CR68" s="142">
        <f t="shared" si="140"/>
        <v>0.53584685345054095</v>
      </c>
      <c r="CS68" s="32">
        <f t="shared" si="60"/>
        <v>8.5766920816081837E-4</v>
      </c>
      <c r="CT68" s="144">
        <f t="shared" si="141"/>
        <v>2.9285989963817483E-2</v>
      </c>
      <c r="CU68" s="140">
        <f t="shared" si="61"/>
        <v>5.182142624534182E-2</v>
      </c>
      <c r="CV68" s="149"/>
      <c r="CW68" s="149"/>
      <c r="CX68" s="149"/>
      <c r="CY68" s="161"/>
      <c r="CZ68" s="148">
        <f t="shared" si="142"/>
        <v>0.6759015090622289</v>
      </c>
      <c r="DA68" s="32">
        <f t="shared" si="62"/>
        <v>1.226969728940972E-2</v>
      </c>
      <c r="DB68" s="147">
        <f t="shared" si="143"/>
        <v>0.11076866564787047</v>
      </c>
      <c r="DC68" s="140">
        <f t="shared" si="63"/>
        <v>0.19600465083331617</v>
      </c>
      <c r="DD68" s="148"/>
      <c r="DE68" s="148"/>
      <c r="DF68" s="149"/>
      <c r="DG68" s="161"/>
      <c r="DH68" s="149">
        <f t="shared" si="144"/>
        <v>0.55380427174311619</v>
      </c>
      <c r="DI68" s="32">
        <f t="shared" si="64"/>
        <v>1.2833653611047215E-4</v>
      </c>
      <c r="DJ68" s="150">
        <f t="shared" si="145"/>
        <v>1.1328571671242238E-2</v>
      </c>
      <c r="DK68" s="140">
        <f t="shared" si="65"/>
        <v>2.0045856126142837E-2</v>
      </c>
      <c r="DL68" s="149"/>
      <c r="DM68" s="149"/>
      <c r="DN68" s="149"/>
      <c r="DO68" s="161"/>
      <c r="DP68" s="148">
        <f t="shared" si="146"/>
        <v>0.56351156323145191</v>
      </c>
      <c r="DQ68" s="32">
        <f t="shared" si="66"/>
        <v>2.6285494314854182E-6</v>
      </c>
      <c r="DR68" s="147">
        <f t="shared" si="147"/>
        <v>1.621280182906526E-3</v>
      </c>
      <c r="DS68" s="140">
        <f t="shared" si="67"/>
        <v>2.8688479209795187E-3</v>
      </c>
      <c r="DT68" s="148"/>
      <c r="DU68" s="148"/>
      <c r="DV68" s="148"/>
      <c r="DW68" s="161"/>
      <c r="DX68" s="148">
        <f t="shared" si="148"/>
        <v>0.32526545134905915</v>
      </c>
      <c r="DY68" s="147">
        <f t="shared" si="149"/>
        <v>0.23986739206529928</v>
      </c>
      <c r="DZ68" s="140">
        <f t="shared" si="68"/>
        <v>0.42444426095658222</v>
      </c>
    </row>
    <row r="69" spans="1:131" outlineLevel="1">
      <c r="A69" s="41" t="s">
        <v>56</v>
      </c>
      <c r="B69" s="42"/>
      <c r="C69" s="41" t="s">
        <v>64</v>
      </c>
      <c r="D69" s="46">
        <v>31.14</v>
      </c>
      <c r="E69" s="47">
        <v>4</v>
      </c>
      <c r="F69" s="46">
        <v>46040</v>
      </c>
      <c r="G69" s="46">
        <v>26160</v>
      </c>
      <c r="H69" s="47">
        <v>1794</v>
      </c>
      <c r="I69" s="50">
        <v>11265</v>
      </c>
      <c r="J69" s="135">
        <v>432</v>
      </c>
      <c r="K69" s="51">
        <f t="shared" si="33"/>
        <v>0.27578730900134701</v>
      </c>
      <c r="L69" s="52">
        <v>595.60155239327298</v>
      </c>
      <c r="M69" s="51">
        <f t="shared" si="101"/>
        <v>0.56820156385751519</v>
      </c>
      <c r="N69" s="32">
        <f t="shared" si="102"/>
        <v>0.5168188013614009</v>
      </c>
      <c r="O69" s="32">
        <f t="shared" si="34"/>
        <v>2.640188281732089E-3</v>
      </c>
      <c r="P69" s="32">
        <f t="shared" si="103"/>
        <v>5.1382762496114287E-2</v>
      </c>
      <c r="Q69" s="54">
        <f t="shared" si="104"/>
        <v>9.043051931655588E-2</v>
      </c>
      <c r="R69" s="2"/>
      <c r="S69" s="5"/>
      <c r="T69" s="2">
        <f t="shared" si="105"/>
        <v>0.51949674679174007</v>
      </c>
      <c r="U69" s="32">
        <f t="shared" si="35"/>
        <v>2.3721592054106191E-3</v>
      </c>
      <c r="V69" s="14">
        <f t="shared" si="106"/>
        <v>4.8704817065775119E-2</v>
      </c>
      <c r="W69" s="54">
        <f t="shared" si="107"/>
        <v>8.5717499147870274E-2</v>
      </c>
      <c r="X69" s="2"/>
      <c r="Y69" s="5"/>
      <c r="Z69" s="2">
        <f t="shared" si="108"/>
        <v>0.53371973502520687</v>
      </c>
      <c r="AA69" s="32">
        <f t="shared" si="36"/>
        <v>1.1889965196206097E-3</v>
      </c>
      <c r="AB69" s="14">
        <f t="shared" si="109"/>
        <v>3.4481828832308326E-2</v>
      </c>
      <c r="AC69" s="54">
        <f t="shared" si="37"/>
        <v>6.0685909764505941E-2</v>
      </c>
      <c r="AD69" s="2"/>
      <c r="AE69" s="5"/>
      <c r="AF69" s="2">
        <f t="shared" si="110"/>
        <v>0.56693229169670434</v>
      </c>
      <c r="AG69" s="32">
        <f t="shared" si="38"/>
        <v>1.6110518182094508E-6</v>
      </c>
      <c r="AH69" s="14">
        <f t="shared" si="111"/>
        <v>1.2692721608108526E-3</v>
      </c>
      <c r="AI69" s="140">
        <f t="shared" si="39"/>
        <v>2.2338413717022804E-3</v>
      </c>
      <c r="AJ69" s="2"/>
      <c r="AK69" s="5"/>
      <c r="AL69" s="2">
        <f t="shared" si="40"/>
        <v>0.58831815533245391</v>
      </c>
      <c r="AM69" s="32">
        <f t="shared" si="41"/>
        <v>4.0467725256957706E-4</v>
      </c>
      <c r="AN69" s="14">
        <f t="shared" si="42"/>
        <v>2.0116591474938716E-2</v>
      </c>
      <c r="AO69" s="140">
        <f t="shared" si="43"/>
        <v>3.5403970623324864E-2</v>
      </c>
      <c r="AP69" s="2"/>
      <c r="AQ69" s="5"/>
      <c r="AR69" s="2">
        <f t="shared" si="44"/>
        <v>0.5622573092798735</v>
      </c>
      <c r="AS69" s="32">
        <f t="shared" si="45"/>
        <v>3.5334162483814236E-5</v>
      </c>
      <c r="AT69" s="14">
        <f t="shared" si="46"/>
        <v>5.9442545776416944E-3</v>
      </c>
      <c r="AU69" s="140">
        <f t="shared" si="47"/>
        <v>1.0461524493678273E-2</v>
      </c>
      <c r="AV69" s="2"/>
      <c r="AW69" s="5"/>
      <c r="AX69" s="149">
        <f t="shared" si="112"/>
        <v>0.52259025630829481</v>
      </c>
      <c r="AY69" s="32">
        <f t="shared" si="48"/>
        <v>2.0803913763495683E-3</v>
      </c>
      <c r="AZ69" s="150">
        <f t="shared" si="113"/>
        <v>4.5611307549220381E-2</v>
      </c>
      <c r="BA69" s="140">
        <f t="shared" si="49"/>
        <v>8.0273111604208955E-2</v>
      </c>
      <c r="BB69" s="148"/>
      <c r="BC69" s="148"/>
      <c r="BD69" s="161"/>
      <c r="BE69" s="149">
        <f t="shared" si="114"/>
        <v>0.5224595794507173</v>
      </c>
      <c r="BF69" s="32">
        <f t="shared" si="50"/>
        <v>2.092329137471741E-3</v>
      </c>
      <c r="BG69" s="150">
        <f t="shared" si="115"/>
        <v>4.5741984406797886E-2</v>
      </c>
      <c r="BH69" s="140">
        <f t="shared" si="51"/>
        <v>8.0503094881077014E-2</v>
      </c>
      <c r="BI69" s="148"/>
      <c r="BJ69" s="148"/>
      <c r="BK69" s="161"/>
      <c r="BL69" s="148">
        <f t="shared" si="116"/>
        <v>0.52506339489225695</v>
      </c>
      <c r="BM69" s="32">
        <f t="shared" si="52"/>
        <v>1.8609016216751691E-3</v>
      </c>
      <c r="BN69" s="150">
        <f t="shared" si="117"/>
        <v>4.3138168965258239E-2</v>
      </c>
      <c r="BO69" s="140">
        <f t="shared" si="53"/>
        <v>7.592053895873431E-2</v>
      </c>
      <c r="BP69" s="148"/>
      <c r="BQ69" s="148"/>
      <c r="BR69" s="161"/>
      <c r="BS69" s="142">
        <f t="shared" si="134"/>
        <v>0.54032899088886055</v>
      </c>
      <c r="BT69" s="32">
        <f t="shared" si="54"/>
        <v>7.7688032389297741E-4</v>
      </c>
      <c r="BU69" s="144">
        <f t="shared" si="135"/>
        <v>2.7872572968654641E-2</v>
      </c>
      <c r="BV69" s="140">
        <f t="shared" si="55"/>
        <v>4.905402368030809E-2</v>
      </c>
      <c r="BW69" s="149"/>
      <c r="BX69" s="149"/>
      <c r="BY69" s="149"/>
      <c r="BZ69" s="161"/>
      <c r="CA69" s="142">
        <f t="shared" si="136"/>
        <v>0.55333970136224686</v>
      </c>
      <c r="CB69" s="32">
        <f t="shared" si="56"/>
        <v>2.2087495682826338E-4</v>
      </c>
      <c r="CC69" s="144">
        <f t="shared" si="137"/>
        <v>1.486186249526833E-2</v>
      </c>
      <c r="CD69" s="140">
        <f t="shared" si="57"/>
        <v>2.6155969009256649E-2</v>
      </c>
      <c r="CE69" s="149"/>
      <c r="CF69" s="149"/>
      <c r="CG69" s="161"/>
      <c r="CH69" s="143">
        <f t="shared" si="138"/>
        <v>0.27999899906739056</v>
      </c>
      <c r="CI69" s="32">
        <f t="shared" si="58"/>
        <v>8.3060718351605986E-2</v>
      </c>
      <c r="CJ69" s="144">
        <f t="shared" si="139"/>
        <v>0.28820256479012463</v>
      </c>
      <c r="CK69" s="140">
        <f t="shared" si="59"/>
        <v>0.50721888696243644</v>
      </c>
      <c r="CL69" s="149"/>
      <c r="CM69" s="149"/>
      <c r="CN69" s="149"/>
      <c r="CO69" s="149"/>
      <c r="CP69" s="149"/>
      <c r="CQ69" s="161"/>
      <c r="CR69" s="142">
        <f t="shared" si="140"/>
        <v>0.53584685345054095</v>
      </c>
      <c r="CS69" s="32">
        <f t="shared" si="60"/>
        <v>1.0468272855191673E-3</v>
      </c>
      <c r="CT69" s="144">
        <f t="shared" si="141"/>
        <v>3.2354710406974241E-2</v>
      </c>
      <c r="CU69" s="140">
        <f t="shared" si="61"/>
        <v>5.6942311434904205E-2</v>
      </c>
      <c r="CV69" s="149"/>
      <c r="CW69" s="149"/>
      <c r="CX69" s="149"/>
      <c r="CY69" s="161"/>
      <c r="CZ69" s="148">
        <f t="shared" si="142"/>
        <v>0.67854032178939871</v>
      </c>
      <c r="DA69" s="32">
        <f t="shared" si="62"/>
        <v>1.217464150195079E-2</v>
      </c>
      <c r="DB69" s="147">
        <f t="shared" si="143"/>
        <v>0.11033875793188352</v>
      </c>
      <c r="DC69" s="140">
        <f t="shared" si="63"/>
        <v>0.19418946541222926</v>
      </c>
      <c r="DD69" s="148"/>
      <c r="DE69" s="148"/>
      <c r="DF69" s="149"/>
      <c r="DG69" s="161"/>
      <c r="DH69" s="149">
        <f t="shared" si="144"/>
        <v>0.53992906860563605</v>
      </c>
      <c r="DI69" s="32">
        <f t="shared" si="64"/>
        <v>7.9933398776752841E-4</v>
      </c>
      <c r="DJ69" s="150">
        <f t="shared" si="145"/>
        <v>2.8272495251879137E-2</v>
      </c>
      <c r="DK69" s="140">
        <f t="shared" si="65"/>
        <v>4.9757862438704718E-2</v>
      </c>
      <c r="DL69" s="149"/>
      <c r="DM69" s="149"/>
      <c r="DN69" s="149"/>
      <c r="DO69" s="161"/>
      <c r="DP69" s="148">
        <f t="shared" si="146"/>
        <v>0.54963324344505893</v>
      </c>
      <c r="DQ69" s="32">
        <f t="shared" si="66"/>
        <v>3.4478252293963991E-4</v>
      </c>
      <c r="DR69" s="147">
        <f t="shared" si="147"/>
        <v>1.8568320412456263E-2</v>
      </c>
      <c r="DS69" s="140">
        <f t="shared" si="67"/>
        <v>3.2679108248833577E-2</v>
      </c>
      <c r="DT69" s="148"/>
      <c r="DU69" s="148"/>
      <c r="DV69" s="148"/>
      <c r="DW69" s="161"/>
      <c r="DX69" s="148">
        <f t="shared" si="148"/>
        <v>0.31017589185188588</v>
      </c>
      <c r="DY69" s="147">
        <f t="shared" si="149"/>
        <v>0.25802567200562931</v>
      </c>
      <c r="DZ69" s="140">
        <f t="shared" si="68"/>
        <v>0.45410940134324057</v>
      </c>
    </row>
    <row r="70" spans="1:131" outlineLevel="1">
      <c r="A70" s="41" t="s">
        <v>57</v>
      </c>
      <c r="B70" s="42" t="s">
        <v>60</v>
      </c>
      <c r="C70" s="41">
        <v>100</v>
      </c>
      <c r="D70" s="46">
        <v>41</v>
      </c>
      <c r="E70" s="47">
        <v>2</v>
      </c>
      <c r="F70" s="46">
        <v>21523</v>
      </c>
      <c r="G70" s="46">
        <v>13653</v>
      </c>
      <c r="H70" s="47">
        <v>980</v>
      </c>
      <c r="I70" s="50">
        <v>5488</v>
      </c>
      <c r="J70" s="135">
        <v>459</v>
      </c>
      <c r="K70" s="51">
        <f t="shared" si="33"/>
        <v>0.38836674873992749</v>
      </c>
      <c r="L70" s="52">
        <v>394.62779611294462</v>
      </c>
      <c r="M70" s="51">
        <f t="shared" si="101"/>
        <v>0.63434465455559175</v>
      </c>
      <c r="N70" s="32">
        <f t="shared" si="102"/>
        <v>0.63390141868952465</v>
      </c>
      <c r="O70" s="32">
        <f t="shared" si="34"/>
        <v>1.9645803296824618E-7</v>
      </c>
      <c r="P70" s="32">
        <f t="shared" si="103"/>
        <v>4.432358660670932E-4</v>
      </c>
      <c r="Q70" s="54">
        <f t="shared" si="104"/>
        <v>6.9873035562601968E-4</v>
      </c>
      <c r="R70" s="2"/>
      <c r="S70" s="5"/>
      <c r="T70" s="2">
        <f t="shared" si="105"/>
        <v>0.63075244915622841</v>
      </c>
      <c r="U70" s="32">
        <f t="shared" si="35"/>
        <v>1.2903939631215099E-5</v>
      </c>
      <c r="V70" s="14">
        <f t="shared" si="106"/>
        <v>3.5922053993633352E-3</v>
      </c>
      <c r="W70" s="54">
        <f t="shared" si="107"/>
        <v>5.6628606760783023E-3</v>
      </c>
      <c r="X70" s="2"/>
      <c r="Y70" s="5"/>
      <c r="Z70" s="2">
        <f t="shared" si="108"/>
        <v>0.60328301562112818</v>
      </c>
      <c r="AA70" s="32">
        <f t="shared" si="36"/>
        <v>9.6482541329498276E-4</v>
      </c>
      <c r="AB70" s="14">
        <f t="shared" si="109"/>
        <v>3.1061638934463565E-2</v>
      </c>
      <c r="AC70" s="54">
        <f t="shared" si="37"/>
        <v>4.8966502218300685E-2</v>
      </c>
      <c r="AD70" s="2"/>
      <c r="AE70" s="5"/>
      <c r="AF70" s="2">
        <f t="shared" si="110"/>
        <v>0.58042239801549533</v>
      </c>
      <c r="AG70" s="32">
        <f t="shared" si="38"/>
        <v>2.9076097503759704E-3</v>
      </c>
      <c r="AH70" s="14">
        <f t="shared" si="111"/>
        <v>5.3922256540096414E-2</v>
      </c>
      <c r="AI70" s="140">
        <f t="shared" si="39"/>
        <v>8.5004667656375529E-2</v>
      </c>
      <c r="AJ70" s="2"/>
      <c r="AK70" s="5"/>
      <c r="AL70" s="2">
        <f t="shared" si="40"/>
        <v>0.56116371639306262</v>
      </c>
      <c r="AM70" s="32">
        <f t="shared" si="41"/>
        <v>5.3554497103479124E-3</v>
      </c>
      <c r="AN70" s="14">
        <f t="shared" si="42"/>
        <v>7.318093816252913E-2</v>
      </c>
      <c r="AO70" s="140">
        <f t="shared" si="43"/>
        <v>0.11536463283323184</v>
      </c>
      <c r="AP70" s="2"/>
      <c r="AQ70" s="5"/>
      <c r="AR70" s="2">
        <f t="shared" si="44"/>
        <v>0.5713943325840396</v>
      </c>
      <c r="AS70" s="32">
        <f t="shared" si="45"/>
        <v>3.9627430363220811E-3</v>
      </c>
      <c r="AT70" s="14">
        <f t="shared" si="46"/>
        <v>6.2950321971552148E-2</v>
      </c>
      <c r="AU70" s="140">
        <f t="shared" si="47"/>
        <v>9.9236781644599481E-2</v>
      </c>
      <c r="AV70" s="2"/>
      <c r="AW70" s="5"/>
      <c r="AX70" s="149">
        <f t="shared" si="112"/>
        <v>0.65915073885849518</v>
      </c>
      <c r="AY70" s="32">
        <f t="shared" si="48"/>
        <v>6.1534181844275198E-4</v>
      </c>
      <c r="AZ70" s="150">
        <f t="shared" si="113"/>
        <v>2.4806084302903431E-2</v>
      </c>
      <c r="BA70" s="140">
        <f t="shared" si="49"/>
        <v>3.9105057676070497E-2</v>
      </c>
      <c r="BB70" s="148"/>
      <c r="BC70" s="148"/>
      <c r="BD70" s="161"/>
      <c r="BE70" s="149">
        <f t="shared" si="114"/>
        <v>0.61179898259084198</v>
      </c>
      <c r="BF70" s="32">
        <f t="shared" si="50"/>
        <v>5.0830732434210368E-4</v>
      </c>
      <c r="BG70" s="150">
        <f t="shared" si="115"/>
        <v>2.2545671964749769E-2</v>
      </c>
      <c r="BH70" s="140">
        <f t="shared" si="51"/>
        <v>3.5541675653505404E-2</v>
      </c>
      <c r="BI70" s="148"/>
      <c r="BJ70" s="148"/>
      <c r="BK70" s="161"/>
      <c r="BL70" s="148">
        <f t="shared" si="116"/>
        <v>0.6541330840396461</v>
      </c>
      <c r="BM70" s="32">
        <f t="shared" si="52"/>
        <v>3.9158194144539143E-4</v>
      </c>
      <c r="BN70" s="150">
        <f t="shared" si="117"/>
        <v>1.9788429484054348E-2</v>
      </c>
      <c r="BO70" s="140">
        <f t="shared" si="53"/>
        <v>3.1195075645301523E-2</v>
      </c>
      <c r="BP70" s="148"/>
      <c r="BQ70" s="148"/>
      <c r="BR70" s="161"/>
      <c r="BS70" s="142">
        <f t="shared" si="134"/>
        <v>0.64953097540343996</v>
      </c>
      <c r="BT70" s="32">
        <f t="shared" si="54"/>
        <v>2.3062434089378921E-4</v>
      </c>
      <c r="BU70" s="144">
        <f t="shared" si="135"/>
        <v>1.5186320847848211E-2</v>
      </c>
      <c r="BV70" s="140">
        <f t="shared" si="55"/>
        <v>2.3940173120064238E-2</v>
      </c>
      <c r="BW70" s="149"/>
      <c r="BX70" s="149"/>
      <c r="BY70" s="149"/>
      <c r="BZ70" s="161"/>
      <c r="CA70" s="142">
        <f t="shared" si="136"/>
        <v>0.61971724936001082</v>
      </c>
      <c r="CB70" s="32">
        <f t="shared" si="56"/>
        <v>2.1396098275570778E-4</v>
      </c>
      <c r="CC70" s="144">
        <f t="shared" si="137"/>
        <v>1.4627405195580923E-2</v>
      </c>
      <c r="CD70" s="140">
        <f t="shared" si="57"/>
        <v>2.3059081668826496E-2</v>
      </c>
      <c r="CE70" s="149"/>
      <c r="CF70" s="149"/>
      <c r="CG70" s="161"/>
      <c r="CH70" s="143">
        <f t="shared" si="138"/>
        <v>0.93972208637370946</v>
      </c>
      <c r="CI70" s="32">
        <f t="shared" si="58"/>
        <v>9.3255375863829135E-2</v>
      </c>
      <c r="CJ70" s="144">
        <f t="shared" si="139"/>
        <v>0.30537743181811772</v>
      </c>
      <c r="CK70" s="140">
        <f t="shared" si="59"/>
        <v>0.48140617190517448</v>
      </c>
      <c r="CL70" s="149"/>
      <c r="CM70" s="149"/>
      <c r="CN70" s="149"/>
      <c r="CO70" s="149"/>
      <c r="CP70" s="149"/>
      <c r="CQ70" s="161"/>
      <c r="CR70" s="142">
        <f t="shared" si="140"/>
        <v>0.53584685345054095</v>
      </c>
      <c r="CS70" s="32">
        <f t="shared" si="60"/>
        <v>9.7018168225301467E-3</v>
      </c>
      <c r="CT70" s="144">
        <f t="shared" si="141"/>
        <v>9.8497801105050797E-2</v>
      </c>
      <c r="CU70" s="140">
        <f t="shared" si="61"/>
        <v>0.15527489732542357</v>
      </c>
      <c r="CV70" s="149"/>
      <c r="CW70" s="149"/>
      <c r="CX70" s="149"/>
      <c r="CY70" s="161"/>
      <c r="CZ70" s="148">
        <f t="shared" si="142"/>
        <v>0.57709670610670394</v>
      </c>
      <c r="DA70" s="32">
        <f t="shared" si="62"/>
        <v>3.2773276016065159E-3</v>
      </c>
      <c r="DB70" s="147">
        <f t="shared" si="143"/>
        <v>5.7247948448887809E-2</v>
      </c>
      <c r="DC70" s="140">
        <f t="shared" si="63"/>
        <v>9.0247388446891688E-2</v>
      </c>
      <c r="DD70" s="148"/>
      <c r="DE70" s="148"/>
      <c r="DF70" s="149"/>
      <c r="DG70" s="161"/>
      <c r="DH70" s="149">
        <f t="shared" si="144"/>
        <v>0.65012224841127919</v>
      </c>
      <c r="DI70" s="32">
        <f t="shared" si="64"/>
        <v>2.4893246787502621E-4</v>
      </c>
      <c r="DJ70" s="150">
        <f t="shared" si="145"/>
        <v>1.5777593855687444E-2</v>
      </c>
      <c r="DK70" s="140">
        <f t="shared" si="65"/>
        <v>2.4872273680213934E-2</v>
      </c>
      <c r="DL70" s="149"/>
      <c r="DM70" s="149"/>
      <c r="DN70" s="149"/>
      <c r="DO70" s="161"/>
      <c r="DP70" s="148">
        <f t="shared" si="146"/>
        <v>0.64665167215759289</v>
      </c>
      <c r="DQ70" s="32">
        <f t="shared" si="66"/>
        <v>1.5146268225596604E-4</v>
      </c>
      <c r="DR70" s="147">
        <f t="shared" si="147"/>
        <v>1.2307017602001147E-2</v>
      </c>
      <c r="DS70" s="140">
        <f t="shared" si="67"/>
        <v>1.9401152849034691E-2</v>
      </c>
      <c r="DT70" s="148"/>
      <c r="DU70" s="148"/>
      <c r="DV70" s="148"/>
      <c r="DW70" s="161"/>
      <c r="DX70" s="148">
        <f t="shared" si="148"/>
        <v>0.55658641113852414</v>
      </c>
      <c r="DY70" s="147">
        <f t="shared" si="149"/>
        <v>7.7758243417067607E-2</v>
      </c>
      <c r="DZ70" s="140">
        <f t="shared" si="68"/>
        <v>0.12258043456130857</v>
      </c>
    </row>
    <row r="71" spans="1:131" outlineLevel="1">
      <c r="A71" s="41" t="s">
        <v>57</v>
      </c>
      <c r="B71" s="42" t="s">
        <v>60</v>
      </c>
      <c r="C71" s="41" t="s">
        <v>65</v>
      </c>
      <c r="D71" s="46">
        <v>41</v>
      </c>
      <c r="E71" s="47">
        <v>2</v>
      </c>
      <c r="F71" s="46">
        <v>23133</v>
      </c>
      <c r="G71" s="46">
        <v>13663</v>
      </c>
      <c r="H71" s="47">
        <v>1620</v>
      </c>
      <c r="I71" s="50">
        <v>6295</v>
      </c>
      <c r="J71" s="135">
        <v>459</v>
      </c>
      <c r="K71" s="51">
        <f t="shared" si="33"/>
        <v>0.36133737661044651</v>
      </c>
      <c r="L71" s="52">
        <v>424.14741474147417</v>
      </c>
      <c r="M71" s="51">
        <f t="shared" si="101"/>
        <v>0.59062810703324253</v>
      </c>
      <c r="N71" s="32">
        <f t="shared" si="102"/>
        <v>0.60579087167486445</v>
      </c>
      <c r="O71" s="32">
        <f t="shared" si="34"/>
        <v>2.2990943157721983E-4</v>
      </c>
      <c r="P71" s="32">
        <f t="shared" si="103"/>
        <v>1.5162764641621918E-2</v>
      </c>
      <c r="Q71" s="54">
        <f t="shared" si="104"/>
        <v>2.5672270691256667E-2</v>
      </c>
      <c r="R71" s="2"/>
      <c r="S71" s="5"/>
      <c r="T71" s="2">
        <f t="shared" si="105"/>
        <v>0.6040408951840337</v>
      </c>
      <c r="U71" s="32">
        <f t="shared" si="35"/>
        <v>1.7990288597800392E-4</v>
      </c>
      <c r="V71" s="14">
        <f t="shared" si="106"/>
        <v>1.3412788150791166E-2</v>
      </c>
      <c r="W71" s="54">
        <f t="shared" si="107"/>
        <v>2.2709363118806416E-2</v>
      </c>
      <c r="X71" s="2"/>
      <c r="Y71" s="5"/>
      <c r="Z71" s="2">
        <f t="shared" si="108"/>
        <v>0.5930653556054758</v>
      </c>
      <c r="AA71" s="32">
        <f t="shared" si="36"/>
        <v>5.9401806028530825E-6</v>
      </c>
      <c r="AB71" s="14">
        <f t="shared" si="109"/>
        <v>2.4372485722332637E-3</v>
      </c>
      <c r="AC71" s="54">
        <f t="shared" si="37"/>
        <v>4.1265367211792501E-3</v>
      </c>
      <c r="AD71" s="2"/>
      <c r="AE71" s="5"/>
      <c r="AF71" s="2">
        <f t="shared" si="110"/>
        <v>0.56981592621693733</v>
      </c>
      <c r="AG71" s="32">
        <f t="shared" si="38"/>
        <v>4.3314687033058232E-4</v>
      </c>
      <c r="AH71" s="14">
        <f t="shared" si="111"/>
        <v>2.0812180816305204E-2</v>
      </c>
      <c r="AI71" s="140">
        <f t="shared" si="39"/>
        <v>3.523736945206677E-2</v>
      </c>
      <c r="AJ71" s="2"/>
      <c r="AK71" s="5"/>
      <c r="AL71" s="2">
        <f t="shared" si="40"/>
        <v>0.56116371639306262</v>
      </c>
      <c r="AM71" s="32">
        <f t="shared" si="41"/>
        <v>8.6815031579712189E-4</v>
      </c>
      <c r="AN71" s="14">
        <f t="shared" si="42"/>
        <v>2.9464390640179916E-2</v>
      </c>
      <c r="AO71" s="140">
        <f t="shared" si="43"/>
        <v>4.9886536535115419E-2</v>
      </c>
      <c r="AP71" s="2"/>
      <c r="AQ71" s="5"/>
      <c r="AR71" s="2">
        <f t="shared" si="44"/>
        <v>0.57011796460646269</v>
      </c>
      <c r="AS71" s="32">
        <f t="shared" si="45"/>
        <v>4.2066594236679454E-4</v>
      </c>
      <c r="AT71" s="14">
        <f t="shared" si="46"/>
        <v>2.0510142426779843E-2</v>
      </c>
      <c r="AU71" s="140">
        <f t="shared" si="47"/>
        <v>3.4725984392790614E-2</v>
      </c>
      <c r="AV71" s="2"/>
      <c r="AW71" s="5"/>
      <c r="AX71" s="149">
        <f t="shared" si="112"/>
        <v>0.63008875584678803</v>
      </c>
      <c r="AY71" s="32">
        <f t="shared" si="48"/>
        <v>1.5571428047859695E-3</v>
      </c>
      <c r="AZ71" s="150">
        <f t="shared" si="113"/>
        <v>3.9460648813545496E-2</v>
      </c>
      <c r="BA71" s="140">
        <f t="shared" si="49"/>
        <v>6.6811329064169506E-2</v>
      </c>
      <c r="BB71" s="148"/>
      <c r="BC71" s="148"/>
      <c r="BD71" s="161"/>
      <c r="BE71" s="149">
        <f t="shared" si="114"/>
        <v>0.591526847584954</v>
      </c>
      <c r="BF71" s="32">
        <f t="shared" si="50"/>
        <v>8.0773457929062535E-7</v>
      </c>
      <c r="BG71" s="150">
        <f t="shared" si="115"/>
        <v>8.9874055171146328E-4</v>
      </c>
      <c r="BH71" s="140">
        <f t="shared" si="51"/>
        <v>1.5216691197205065E-3</v>
      </c>
      <c r="BI71" s="148"/>
      <c r="BJ71" s="148"/>
      <c r="BK71" s="161"/>
      <c r="BL71" s="148">
        <f t="shared" si="116"/>
        <v>0.62792413058471164</v>
      </c>
      <c r="BM71" s="32">
        <f t="shared" si="52"/>
        <v>1.390993372751738E-3</v>
      </c>
      <c r="BN71" s="150">
        <f t="shared" si="117"/>
        <v>3.7296023551469104E-2</v>
      </c>
      <c r="BO71" s="140">
        <f t="shared" si="53"/>
        <v>6.3146374355275911E-2</v>
      </c>
      <c r="BP71" s="148"/>
      <c r="BQ71" s="148"/>
      <c r="BR71" s="161"/>
      <c r="BS71" s="142">
        <f t="shared" si="134"/>
        <v>0.61694375438856219</v>
      </c>
      <c r="BT71" s="32">
        <f t="shared" si="54"/>
        <v>6.9251329572954259E-4</v>
      </c>
      <c r="BU71" s="144">
        <f t="shared" si="135"/>
        <v>2.631564735531966E-2</v>
      </c>
      <c r="BV71" s="140">
        <f t="shared" si="55"/>
        <v>4.4555359018561787E-2</v>
      </c>
      <c r="BW71" s="149"/>
      <c r="BX71" s="149"/>
      <c r="BY71" s="149"/>
      <c r="BZ71" s="161"/>
      <c r="CA71" s="142">
        <f t="shared" si="136"/>
        <v>0.5868477993298592</v>
      </c>
      <c r="CB71" s="32">
        <f t="shared" si="56"/>
        <v>1.429072633225938E-5</v>
      </c>
      <c r="CC71" s="144">
        <f t="shared" si="137"/>
        <v>3.7803077033833343E-3</v>
      </c>
      <c r="CD71" s="140">
        <f t="shared" si="57"/>
        <v>6.4004873089633808E-3</v>
      </c>
      <c r="CE71" s="149"/>
      <c r="CF71" s="149"/>
      <c r="CG71" s="161"/>
      <c r="CH71" s="143">
        <f t="shared" si="138"/>
        <v>0.8680649294163485</v>
      </c>
      <c r="CI71" s="32">
        <f t="shared" si="58"/>
        <v>7.6971190414035093E-2</v>
      </c>
      <c r="CJ71" s="144">
        <f t="shared" si="139"/>
        <v>0.27743682238310596</v>
      </c>
      <c r="CK71" s="140">
        <f t="shared" si="59"/>
        <v>0.46973183138318014</v>
      </c>
      <c r="CL71" s="149"/>
      <c r="CM71" s="149"/>
      <c r="CN71" s="149"/>
      <c r="CO71" s="149"/>
      <c r="CP71" s="149"/>
      <c r="CQ71" s="161"/>
      <c r="CR71" s="142">
        <f t="shared" si="140"/>
        <v>0.53584685345054095</v>
      </c>
      <c r="CS71" s="32">
        <f t="shared" si="60"/>
        <v>3.0009857440922551E-3</v>
      </c>
      <c r="CT71" s="144">
        <f t="shared" si="141"/>
        <v>5.4781253582701583E-2</v>
      </c>
      <c r="CU71" s="140">
        <f t="shared" si="61"/>
        <v>9.2750840893554551E-2</v>
      </c>
      <c r="CV71" s="149"/>
      <c r="CW71" s="149"/>
      <c r="CX71" s="149"/>
      <c r="CY71" s="161"/>
      <c r="CZ71" s="148">
        <f t="shared" si="142"/>
        <v>0.52638589490857512</v>
      </c>
      <c r="DA71" s="32">
        <f t="shared" si="62"/>
        <v>4.1270618186707644E-3</v>
      </c>
      <c r="DB71" s="147">
        <f t="shared" si="143"/>
        <v>6.4242212124667408E-2</v>
      </c>
      <c r="DC71" s="140">
        <f t="shared" si="63"/>
        <v>0.10876931077215335</v>
      </c>
      <c r="DD71" s="148"/>
      <c r="DE71" s="148"/>
      <c r="DF71" s="149"/>
      <c r="DG71" s="161"/>
      <c r="DH71" s="149">
        <f t="shared" si="144"/>
        <v>0.61075197805502135</v>
      </c>
      <c r="DI71" s="32">
        <f t="shared" si="64"/>
        <v>4.0497018490118919E-4</v>
      </c>
      <c r="DJ71" s="150">
        <f t="shared" si="145"/>
        <v>2.0123871021778816E-2</v>
      </c>
      <c r="DK71" s="140">
        <f t="shared" si="65"/>
        <v>3.4071983337979166E-2</v>
      </c>
      <c r="DL71" s="149"/>
      <c r="DM71" s="149"/>
      <c r="DN71" s="149"/>
      <c r="DO71" s="161"/>
      <c r="DP71" s="148">
        <f t="shared" si="146"/>
        <v>0.60862662641151377</v>
      </c>
      <c r="DQ71" s="32">
        <f t="shared" si="66"/>
        <v>3.2394669981000528E-4</v>
      </c>
      <c r="DR71" s="147">
        <f t="shared" si="147"/>
        <v>1.7998519378271238E-2</v>
      </c>
      <c r="DS71" s="140">
        <f t="shared" si="67"/>
        <v>3.0473523294850952E-2</v>
      </c>
      <c r="DT71" s="148"/>
      <c r="DU71" s="148"/>
      <c r="DV71" s="148"/>
      <c r="DW71" s="161"/>
      <c r="DX71" s="148">
        <f t="shared" si="148"/>
        <v>0.54696249621946236</v>
      </c>
      <c r="DY71" s="147">
        <f t="shared" si="149"/>
        <v>4.3665610813780176E-2</v>
      </c>
      <c r="DZ71" s="140">
        <f t="shared" si="68"/>
        <v>7.3930803992913477E-2</v>
      </c>
    </row>
    <row r="72" spans="1:131" outlineLevel="1">
      <c r="A72" s="41" t="s">
        <v>58</v>
      </c>
      <c r="B72" s="42"/>
      <c r="C72" s="41" t="s">
        <v>66</v>
      </c>
      <c r="D72" s="46">
        <v>31.32</v>
      </c>
      <c r="E72" s="47">
        <v>2</v>
      </c>
      <c r="F72" s="46">
        <v>19200</v>
      </c>
      <c r="G72" s="46">
        <v>11585</v>
      </c>
      <c r="H72" s="47">
        <v>1390</v>
      </c>
      <c r="I72" s="50">
        <v>5515</v>
      </c>
      <c r="J72" s="135">
        <v>410</v>
      </c>
      <c r="K72" s="51">
        <f t="shared" si="33"/>
        <v>0.33256880733944955</v>
      </c>
      <c r="L72" s="52">
        <v>375.14654161781948</v>
      </c>
      <c r="M72" s="51">
        <f t="shared" si="101"/>
        <v>0.60338541666666667</v>
      </c>
      <c r="N72" s="32">
        <f t="shared" si="102"/>
        <v>0.5758715596330275</v>
      </c>
      <c r="O72" s="32">
        <f t="shared" si="34"/>
        <v>7.5701232886753601E-4</v>
      </c>
      <c r="P72" s="32">
        <f t="shared" si="103"/>
        <v>2.7513857033639177E-2</v>
      </c>
      <c r="Q72" s="54">
        <f t="shared" ref="Q72:Q74" si="150">ABS(P72/M72)</f>
        <v>4.5599141566324747E-2</v>
      </c>
      <c r="R72" s="2"/>
      <c r="S72" s="5"/>
      <c r="T72" s="2">
        <f t="shared" si="105"/>
        <v>0.57561059398784342</v>
      </c>
      <c r="U72" s="32">
        <f t="shared" si="35"/>
        <v>7.7144077484007445E-4</v>
      </c>
      <c r="V72" s="14">
        <f t="shared" si="106"/>
        <v>2.7774822678823252E-2</v>
      </c>
      <c r="W72" s="54">
        <f t="shared" ref="W72:W74" si="151">ABS(V72/M72)</f>
        <v>4.6031643973535298E-2</v>
      </c>
      <c r="X72" s="2"/>
      <c r="Y72" s="5"/>
      <c r="Z72" s="2">
        <f t="shared" si="108"/>
        <v>0.61002608495459221</v>
      </c>
      <c r="AA72" s="32">
        <f t="shared" si="36"/>
        <v>4.409847531025983E-5</v>
      </c>
      <c r="AB72" s="14">
        <f t="shared" si="109"/>
        <v>6.640668287925533E-3</v>
      </c>
      <c r="AC72" s="54">
        <f t="shared" si="37"/>
        <v>1.1005682445245597E-2</v>
      </c>
      <c r="AD72" s="2"/>
      <c r="AE72" s="5"/>
      <c r="AF72" s="2">
        <f t="shared" si="110"/>
        <v>0.57362762701954406</v>
      </c>
      <c r="AG72" s="32">
        <f t="shared" si="38"/>
        <v>8.8552604468239773E-4</v>
      </c>
      <c r="AH72" s="14">
        <f t="shared" si="111"/>
        <v>2.9757789647122612E-2</v>
      </c>
      <c r="AI72" s="140">
        <f t="shared" si="39"/>
        <v>4.9318045854532082E-2</v>
      </c>
      <c r="AJ72" s="2"/>
      <c r="AK72" s="5"/>
      <c r="AL72" s="2">
        <f t="shared" si="40"/>
        <v>0.61044399446825437</v>
      </c>
      <c r="AM72" s="32">
        <f t="shared" si="41"/>
        <v>4.9823520581066584E-5</v>
      </c>
      <c r="AN72" s="14">
        <f t="shared" si="42"/>
        <v>7.0585778015876954E-3</v>
      </c>
      <c r="AO72" s="140">
        <f t="shared" si="43"/>
        <v>1.169829035740041E-2</v>
      </c>
      <c r="AP72" s="2"/>
      <c r="AQ72" s="5"/>
      <c r="AR72" s="2">
        <f t="shared" si="44"/>
        <v>0.57135162882270807</v>
      </c>
      <c r="AS72" s="32">
        <f t="shared" si="45"/>
        <v>1.0261635636317501E-3</v>
      </c>
      <c r="AT72" s="14">
        <f t="shared" si="46"/>
        <v>3.2033787843958605E-2</v>
      </c>
      <c r="AU72" s="140">
        <f t="shared" si="47"/>
        <v>5.3090092930859319E-2</v>
      </c>
      <c r="AV72" s="2"/>
      <c r="AW72" s="5"/>
      <c r="AX72" s="149">
        <f t="shared" si="112"/>
        <v>0.63141497363151045</v>
      </c>
      <c r="AY72" s="32">
        <f t="shared" si="48"/>
        <v>7.8565606364542197E-4</v>
      </c>
      <c r="AZ72" s="150">
        <f t="shared" si="113"/>
        <v>2.8029556964843771E-2</v>
      </c>
      <c r="BA72" s="140">
        <f t="shared" si="49"/>
        <v>4.6453819052654333E-2</v>
      </c>
      <c r="BB72" s="148"/>
      <c r="BC72" s="148"/>
      <c r="BD72" s="161"/>
      <c r="BE72" s="149">
        <f t="shared" si="114"/>
        <v>0.5726075722118189</v>
      </c>
      <c r="BF72" s="32">
        <f t="shared" si="50"/>
        <v>9.4727570928680358E-4</v>
      </c>
      <c r="BG72" s="150">
        <f t="shared" si="115"/>
        <v>3.0777844454847769E-2</v>
      </c>
      <c r="BH72" s="140">
        <f t="shared" si="51"/>
        <v>5.1008598492281156E-2</v>
      </c>
      <c r="BI72" s="148"/>
      <c r="BJ72" s="148"/>
      <c r="BK72" s="161"/>
      <c r="BL72" s="148">
        <f t="shared" si="116"/>
        <v>0.62054789340328897</v>
      </c>
      <c r="BM72" s="32">
        <f t="shared" si="52"/>
        <v>2.9455060773510164E-4</v>
      </c>
      <c r="BN72" s="150">
        <f t="shared" si="117"/>
        <v>1.7162476736622301E-2</v>
      </c>
      <c r="BO72" s="140">
        <f t="shared" si="53"/>
        <v>2.8443638613996389E-2</v>
      </c>
      <c r="BP72" s="148"/>
      <c r="BQ72" s="148"/>
      <c r="BR72" s="161"/>
      <c r="BS72" s="142">
        <f t="shared" si="134"/>
        <v>0.62261611303967412</v>
      </c>
      <c r="BT72" s="32">
        <f t="shared" si="54"/>
        <v>3.698196829908019E-4</v>
      </c>
      <c r="BU72" s="144">
        <f t="shared" si="135"/>
        <v>1.923069637300745E-2</v>
      </c>
      <c r="BV72" s="140">
        <f t="shared" si="55"/>
        <v>3.1871331062731378E-2</v>
      </c>
      <c r="BW72" s="149"/>
      <c r="BX72" s="149"/>
      <c r="BY72" s="149"/>
      <c r="BZ72" s="161"/>
      <c r="CA72" s="142">
        <f t="shared" si="136"/>
        <v>0.57806070857431813</v>
      </c>
      <c r="CB72" s="32">
        <f t="shared" si="56"/>
        <v>6.4134083996266399E-4</v>
      </c>
      <c r="CC72" s="144">
        <f t="shared" si="137"/>
        <v>2.5324708092348547E-2</v>
      </c>
      <c r="CD72" s="140">
        <f t="shared" si="57"/>
        <v>4.1971031106870269E-2</v>
      </c>
      <c r="CE72" s="149"/>
      <c r="CF72" s="149"/>
      <c r="CG72" s="161"/>
      <c r="CH72" s="143">
        <f t="shared" si="138"/>
        <v>0.80271061853394354</v>
      </c>
      <c r="CI72" s="32">
        <f t="shared" si="58"/>
        <v>3.9730536099430676E-2</v>
      </c>
      <c r="CJ72" s="144">
        <f t="shared" si="139"/>
        <v>0.19932520186727687</v>
      </c>
      <c r="CK72" s="140">
        <f t="shared" si="59"/>
        <v>0.33034474543389863</v>
      </c>
      <c r="CL72" s="149"/>
      <c r="CM72" s="149"/>
      <c r="CN72" s="149"/>
      <c r="CO72" s="149"/>
      <c r="CP72" s="149"/>
      <c r="CQ72" s="161"/>
      <c r="CR72" s="142">
        <f t="shared" si="140"/>
        <v>0.53584685345054095</v>
      </c>
      <c r="CS72" s="32">
        <f t="shared" si="60"/>
        <v>4.5614575212986107E-3</v>
      </c>
      <c r="CT72" s="144">
        <f t="shared" si="141"/>
        <v>6.7538563216125724E-2</v>
      </c>
      <c r="CU72" s="140">
        <f t="shared" si="61"/>
        <v>0.11193270727230159</v>
      </c>
      <c r="CV72" s="149"/>
      <c r="CW72" s="149"/>
      <c r="CX72" s="149"/>
      <c r="CY72" s="161"/>
      <c r="CZ72" s="148">
        <f t="shared" si="142"/>
        <v>0.52225906973038805</v>
      </c>
      <c r="DA72" s="32">
        <f t="shared" si="62"/>
        <v>6.5814841672254447E-3</v>
      </c>
      <c r="DB72" s="147">
        <f t="shared" si="143"/>
        <v>8.1126346936278626E-2</v>
      </c>
      <c r="DC72" s="140">
        <f t="shared" si="63"/>
        <v>0.13445195176318944</v>
      </c>
      <c r="DD72" s="148"/>
      <c r="DE72" s="148"/>
      <c r="DF72" s="149"/>
      <c r="DG72" s="161"/>
      <c r="DH72" s="149">
        <f t="shared" si="144"/>
        <v>0.61762358253046756</v>
      </c>
      <c r="DI72" s="32">
        <f t="shared" si="64"/>
        <v>2.0272536716510491E-4</v>
      </c>
      <c r="DJ72" s="150">
        <f t="shared" si="145"/>
        <v>1.4238165863800889E-2</v>
      </c>
      <c r="DK72" s="140">
        <f t="shared" si="65"/>
        <v>2.359713289468943E-2</v>
      </c>
      <c r="DL72" s="149"/>
      <c r="DM72" s="149"/>
      <c r="DN72" s="149"/>
      <c r="DO72" s="161"/>
      <c r="DP72" s="148">
        <f t="shared" si="146"/>
        <v>0.62976002504154793</v>
      </c>
      <c r="DQ72" s="32">
        <f t="shared" si="66"/>
        <v>6.9561996692835669E-4</v>
      </c>
      <c r="DR72" s="147">
        <f t="shared" si="147"/>
        <v>2.6374608374881259E-2</v>
      </c>
      <c r="DS72" s="140">
        <f t="shared" si="67"/>
        <v>4.3711047112448873E-2</v>
      </c>
      <c r="DT72" s="148"/>
      <c r="DU72" s="148"/>
      <c r="DV72" s="148"/>
      <c r="DW72" s="161"/>
      <c r="DX72" s="148">
        <f t="shared" si="148"/>
        <v>0.5340048363462101</v>
      </c>
      <c r="DY72" s="147">
        <f t="shared" si="149"/>
        <v>6.9380580320456575E-2</v>
      </c>
      <c r="DZ72" s="140">
        <f t="shared" si="68"/>
        <v>0.11498551075984172</v>
      </c>
    </row>
    <row r="73" spans="1:131" outlineLevel="1">
      <c r="A73" s="41" t="s">
        <v>59</v>
      </c>
      <c r="B73" s="42"/>
      <c r="C73" s="41" t="s">
        <v>67</v>
      </c>
      <c r="D73" s="46">
        <v>61.6</v>
      </c>
      <c r="E73" s="47">
        <v>2</v>
      </c>
      <c r="F73" s="46">
        <v>36740</v>
      </c>
      <c r="G73" s="46">
        <v>22673</v>
      </c>
      <c r="H73" s="47">
        <v>1080</v>
      </c>
      <c r="I73" s="50">
        <v>9302</v>
      </c>
      <c r="J73" s="135">
        <v>461</v>
      </c>
      <c r="K73" s="51">
        <f>(D73*E73*1000)/(F73*9.81)</f>
        <v>0.34182399726540802</v>
      </c>
      <c r="L73" s="52">
        <v>392.94117647058823</v>
      </c>
      <c r="M73" s="51">
        <f t="shared" si="101"/>
        <v>0.61712030484485569</v>
      </c>
      <c r="N73" s="32">
        <f t="shared" si="102"/>
        <v>0.58549695715602434</v>
      </c>
      <c r="O73" s="32">
        <f t="shared" ref="O73:O74" si="152">($M73-N73)^2</f>
        <v>1.0000361190487151E-3</v>
      </c>
      <c r="P73" s="32">
        <f t="shared" si="103"/>
        <v>3.1623347688831349E-2</v>
      </c>
      <c r="Q73" s="54">
        <f t="shared" si="150"/>
        <v>5.124340819863555E-2</v>
      </c>
      <c r="R73" s="2"/>
      <c r="S73" s="5"/>
      <c r="T73" s="2">
        <f t="shared" si="105"/>
        <v>0.58475695906232128</v>
      </c>
      <c r="U73" s="32">
        <f t="shared" ref="U73:U74" si="153">($M73-T73)^2</f>
        <v>1.047386150239888E-3</v>
      </c>
      <c r="V73" s="14">
        <f t="shared" si="106"/>
        <v>3.2363345782534414E-2</v>
      </c>
      <c r="W73" s="54">
        <f t="shared" si="151"/>
        <v>5.244252300314535E-2</v>
      </c>
      <c r="X73" s="2"/>
      <c r="Y73" s="5"/>
      <c r="Z73" s="2">
        <f t="shared" si="108"/>
        <v>0.6038668072445289</v>
      </c>
      <c r="AA73" s="32">
        <f t="shared" ref="AA73:AA74" si="154">($M73-Z73)^2</f>
        <v>1.7565519864186802E-4</v>
      </c>
      <c r="AB73" s="14">
        <f t="shared" si="109"/>
        <v>1.3253497600326791E-2</v>
      </c>
      <c r="AC73" s="54">
        <f t="shared" ref="AC73:AC74" si="155">ABS(AB73/$M73)</f>
        <v>2.147635962757493E-2</v>
      </c>
      <c r="AD73" s="2"/>
      <c r="AE73" s="5"/>
      <c r="AF73" s="2">
        <f t="shared" si="110"/>
        <v>0.57876513679697061</v>
      </c>
      <c r="AG73" s="32">
        <f t="shared" ref="AG73:AG74" si="156">($M73-AF73)^2</f>
        <v>1.4711189159815046E-3</v>
      </c>
      <c r="AH73" s="14">
        <f t="shared" si="111"/>
        <v>3.835516804788508E-2</v>
      </c>
      <c r="AI73" s="140">
        <f t="shared" ref="AI73:AI74" si="157">ABS(AH73/$M73)</f>
        <v>6.2151849075080402E-2</v>
      </c>
      <c r="AJ73" s="2"/>
      <c r="AK73" s="5"/>
      <c r="AL73" s="2">
        <f t="shared" ref="AL73:AL74" si="158">$AP$8+($AQ$8*J73)</f>
        <v>0.55915227647162624</v>
      </c>
      <c r="AM73" s="32">
        <f t="shared" ref="AM73:AM74" si="159">($M73-AL73)^2</f>
        <v>3.3602923134795348E-3</v>
      </c>
      <c r="AN73" s="14">
        <f t="shared" ref="AN73:AN74" si="160">ABS(AL73-M73)</f>
        <v>5.7968028373229452E-2</v>
      </c>
      <c r="AO73" s="140">
        <f t="shared" ref="AO73:AO74" si="161">ABS(AN73/$M73)</f>
        <v>9.3933108209431931E-2</v>
      </c>
      <c r="AP73" s="2"/>
      <c r="AQ73" s="5"/>
      <c r="AR73" s="2">
        <f t="shared" ref="AR73:AR74" si="162">$AV$8+($AW$8*I73)</f>
        <v>0.56536203089075765</v>
      </c>
      <c r="AS73" s="32">
        <f t="shared" ref="AS73:AS74" si="163">($M73-AR73)^2</f>
        <v>2.678918922707464E-3</v>
      </c>
      <c r="AT73" s="14">
        <f t="shared" ref="AT73:AT74" si="164">ABS(AR73-M73)</f>
        <v>5.1758273954098044E-2</v>
      </c>
      <c r="AU73" s="140">
        <f t="shared" ref="AU73:AU74" si="165">ABS(AT73/$M73)</f>
        <v>8.3870638427802333E-2</v>
      </c>
      <c r="AV73" s="2"/>
      <c r="AW73" s="5"/>
      <c r="AX73" s="149">
        <f t="shared" si="112"/>
        <v>0.63002885934869546</v>
      </c>
      <c r="AY73" s="32">
        <f t="shared" ref="AY73:AY74" si="166">($M73-AX73)^2</f>
        <v>1.6663077937860185E-4</v>
      </c>
      <c r="AZ73" s="150">
        <f t="shared" si="113"/>
        <v>1.2908554503839764E-2</v>
      </c>
      <c r="BA73" s="140">
        <f t="shared" ref="BA73:BA74" si="167">ABS(AZ73/$M73)</f>
        <v>2.091740362859229E-2</v>
      </c>
      <c r="BB73" s="148"/>
      <c r="BC73" s="148"/>
      <c r="BD73" s="161"/>
      <c r="BE73" s="149">
        <f t="shared" si="114"/>
        <v>0.57867989248984064</v>
      </c>
      <c r="BF73" s="32">
        <f t="shared" ref="BF73:BF74" si="168">($M73-BE73)^2</f>
        <v>1.4776653020235938E-3</v>
      </c>
      <c r="BG73" s="150">
        <f t="shared" si="115"/>
        <v>3.8440412355015052E-2</v>
      </c>
      <c r="BH73" s="140">
        <f t="shared" ref="BH73:BH74" si="169">ABS(BG73/$M73)</f>
        <v>6.2289981472379179E-2</v>
      </c>
      <c r="BI73" s="148"/>
      <c r="BJ73" s="148"/>
      <c r="BK73" s="161"/>
      <c r="BL73" s="148">
        <f t="shared" si="116"/>
        <v>0.62240284173841254</v>
      </c>
      <c r="BM73" s="32">
        <f t="shared" ref="BM73:BM74" si="170">($M73-BL73)^2</f>
        <v>2.7905196031789191E-5</v>
      </c>
      <c r="BN73" s="150">
        <f t="shared" si="117"/>
        <v>5.282536893556844E-3</v>
      </c>
      <c r="BO73" s="140">
        <f t="shared" ref="BO73:BO74" si="171">ABS(BN73/$M73)</f>
        <v>8.5599790706690094E-3</v>
      </c>
      <c r="BP73" s="148"/>
      <c r="BQ73" s="148"/>
      <c r="BR73" s="161"/>
      <c r="BS73" s="142">
        <f t="shared" si="134"/>
        <v>0.6278333321801719</v>
      </c>
      <c r="BT73" s="32">
        <f t="shared" ref="BT73:BT74" si="172">($M73-BS73)^2</f>
        <v>1.1476895468723223E-4</v>
      </c>
      <c r="BU73" s="144">
        <f t="shared" si="135"/>
        <v>1.0713027335316205E-2</v>
      </c>
      <c r="BV73" s="140">
        <f t="shared" ref="BV73:BV74" si="173">ABS(BU73/$M73)</f>
        <v>1.7359706448177012E-2</v>
      </c>
      <c r="BW73" s="149"/>
      <c r="BX73" s="149"/>
      <c r="BY73" s="149"/>
      <c r="BZ73" s="161"/>
      <c r="CA73" s="142">
        <f t="shared" si="136"/>
        <v>0.59531312040966378</v>
      </c>
      <c r="CB73" s="32">
        <f t="shared" ref="CB73:CB74" si="174">($M73-CA73)^2</f>
        <v>4.7555329299047664E-4</v>
      </c>
      <c r="CC73" s="144">
        <f t="shared" si="137"/>
        <v>2.1807184435191918E-2</v>
      </c>
      <c r="CD73" s="140">
        <f t="shared" ref="CD73:CD74" si="175">ABS(CC73/$M73)</f>
        <v>3.5337006842894682E-2</v>
      </c>
      <c r="CE73" s="149"/>
      <c r="CF73" s="149"/>
      <c r="CG73" s="161"/>
      <c r="CH73" s="143">
        <f t="shared" si="138"/>
        <v>0.87093414898248733</v>
      </c>
      <c r="CI73" s="32">
        <f t="shared" ref="CI73:CI74" si="176">($M73-CH73)^2</f>
        <v>6.4421467475921965E-2</v>
      </c>
      <c r="CJ73" s="144">
        <f t="shared" si="139"/>
        <v>0.25381384413763164</v>
      </c>
      <c r="CK73" s="140">
        <f t="shared" ref="CK73:CK74" si="177">ABS(CJ73/$M73)</f>
        <v>0.41128746233919583</v>
      </c>
      <c r="CL73" s="149"/>
      <c r="CM73" s="149"/>
      <c r="CN73" s="149"/>
      <c r="CO73" s="149"/>
      <c r="CP73" s="149"/>
      <c r="CQ73" s="161"/>
      <c r="CR73" s="142">
        <f t="shared" si="140"/>
        <v>0.53584685345054095</v>
      </c>
      <c r="CS73" s="32">
        <f t="shared" ref="CS73:CS74" si="178">($M73-CR73)^2</f>
        <v>6.6053739015440411E-3</v>
      </c>
      <c r="CT73" s="144">
        <f t="shared" si="141"/>
        <v>8.1273451394314744E-2</v>
      </c>
      <c r="CU73" s="140">
        <f t="shared" ref="CU73:CU74" si="179">ABS(CT73/$M73)</f>
        <v>0.13169790518357183</v>
      </c>
      <c r="CV73" s="149"/>
      <c r="CW73" s="149"/>
      <c r="CX73" s="149"/>
      <c r="CY73" s="161"/>
      <c r="CZ73" s="148">
        <f t="shared" si="142"/>
        <v>0.52742137744202311</v>
      </c>
      <c r="DA73" s="32">
        <f t="shared" ref="DA73:DA74" si="180">($M73-CZ73)^2</f>
        <v>8.0458975772186303E-3</v>
      </c>
      <c r="DB73" s="147">
        <f t="shared" si="143"/>
        <v>8.9698927402832584E-2</v>
      </c>
      <c r="DC73" s="140">
        <f t="shared" ref="DC73:DC74" si="181">ABS(DB73/$M73)</f>
        <v>0.14535079578265203</v>
      </c>
      <c r="DD73" s="148"/>
      <c r="DE73" s="148"/>
      <c r="DF73" s="149"/>
      <c r="DG73" s="161"/>
      <c r="DH73" s="149">
        <f t="shared" si="144"/>
        <v>0.63447646382688416</v>
      </c>
      <c r="DI73" s="32">
        <f t="shared" ref="DI73:DI74" si="182">($M73-DH73)^2</f>
        <v>3.0123625460944749E-4</v>
      </c>
      <c r="DJ73" s="150">
        <f t="shared" si="145"/>
        <v>1.7356158982028469E-2</v>
      </c>
      <c r="DK73" s="140">
        <f t="shared" ref="DK73:DK74" si="183">ABS(DJ73/$M73)</f>
        <v>2.8124433511212719E-2</v>
      </c>
      <c r="DL73" s="149"/>
      <c r="DM73" s="149"/>
      <c r="DN73" s="149"/>
      <c r="DO73" s="161"/>
      <c r="DP73" s="169">
        <f t="shared" si="146"/>
        <v>0.63331120216108283</v>
      </c>
      <c r="DQ73" s="32">
        <f t="shared" ref="DQ73:DQ74" si="184">($M73-DP73)^2</f>
        <v>2.6214515590461114E-4</v>
      </c>
      <c r="DR73" s="150">
        <f t="shared" si="147"/>
        <v>1.6190897316227137E-2</v>
      </c>
      <c r="DS73" s="140">
        <f t="shared" ref="DS73:DS74" si="185">ABS(DR73/$M73)</f>
        <v>2.6236209032690208E-2</v>
      </c>
      <c r="DT73" s="149"/>
      <c r="DU73" s="149"/>
      <c r="DV73" s="149"/>
      <c r="DW73" s="161"/>
      <c r="DX73" s="148">
        <f t="shared" si="148"/>
        <v>0.53803143061303715</v>
      </c>
      <c r="DY73" s="147">
        <f t="shared" si="149"/>
        <v>7.908887423181854E-2</v>
      </c>
      <c r="DZ73" s="140">
        <f t="shared" ref="DZ73:DZ74" si="186">ABS(DY73/$M73)</f>
        <v>0.12815795171688851</v>
      </c>
    </row>
    <row r="74" spans="1:131" outlineLevel="1">
      <c r="A74" s="123" t="s">
        <v>59</v>
      </c>
      <c r="B74" s="124"/>
      <c r="C74" s="123" t="s">
        <v>68</v>
      </c>
      <c r="D74" s="125">
        <v>61.6</v>
      </c>
      <c r="E74" s="126">
        <v>2</v>
      </c>
      <c r="F74" s="125">
        <v>43090</v>
      </c>
      <c r="G74" s="125">
        <v>24593</v>
      </c>
      <c r="H74" s="126">
        <v>1290</v>
      </c>
      <c r="I74" s="127">
        <v>11108</v>
      </c>
      <c r="J74" s="138">
        <v>456</v>
      </c>
      <c r="K74" s="128">
        <f>(D74*E74*1000)/(F74*9.81)</f>
        <v>0.29145076954121812</v>
      </c>
      <c r="L74" s="129">
        <v>460.85561497326205</v>
      </c>
      <c r="M74" s="139">
        <f t="shared" si="101"/>
        <v>0.57073566952889299</v>
      </c>
      <c r="N74" s="32">
        <f t="shared" si="102"/>
        <v>0.53310880032286689</v>
      </c>
      <c r="O74" s="32">
        <f t="shared" si="152"/>
        <v>1.4157812862473946E-3</v>
      </c>
      <c r="P74" s="32">
        <f t="shared" si="103"/>
        <v>3.7626869206026092E-2</v>
      </c>
      <c r="Q74" s="54">
        <f t="shared" si="150"/>
        <v>6.5926962716531715E-2</v>
      </c>
      <c r="R74" s="61"/>
      <c r="S74" s="62"/>
      <c r="T74" s="63">
        <f t="shared" si="105"/>
        <v>0.53497603242212155</v>
      </c>
      <c r="U74" s="32">
        <f t="shared" si="153"/>
        <v>1.2787516460079846E-3</v>
      </c>
      <c r="V74" s="65">
        <f t="shared" si="106"/>
        <v>3.5759637106771436E-2</v>
      </c>
      <c r="W74" s="64">
        <f t="shared" si="151"/>
        <v>6.2655339443369304E-2</v>
      </c>
      <c r="X74" s="61"/>
      <c r="Y74" s="62"/>
      <c r="Z74" s="63">
        <f t="shared" si="108"/>
        <v>0.58035950345762954</v>
      </c>
      <c r="AA74" s="32">
        <f t="shared" si="154"/>
        <v>9.2618179487900942E-5</v>
      </c>
      <c r="AB74" s="65">
        <f t="shared" si="109"/>
        <v>9.6238339287365582E-3</v>
      </c>
      <c r="AC74" s="64">
        <f t="shared" si="155"/>
        <v>1.6862156060230893E-2</v>
      </c>
      <c r="AD74" s="61"/>
      <c r="AE74" s="62"/>
      <c r="AF74" s="63">
        <f t="shared" si="110"/>
        <v>0.57528488823806878</v>
      </c>
      <c r="AG74" s="32">
        <f t="shared" si="156"/>
        <v>2.0695390863915087E-5</v>
      </c>
      <c r="AH74" s="65">
        <f t="shared" si="111"/>
        <v>4.5492187091757952E-3</v>
      </c>
      <c r="AI74" s="170">
        <f t="shared" si="157"/>
        <v>7.9707979578898473E-3</v>
      </c>
      <c r="AJ74" s="61"/>
      <c r="AK74" s="62"/>
      <c r="AL74" s="2">
        <f t="shared" si="158"/>
        <v>0.56418087627521718</v>
      </c>
      <c r="AM74" s="32">
        <f t="shared" si="159"/>
        <v>4.2965314598433858E-5</v>
      </c>
      <c r="AN74" s="65">
        <f t="shared" si="160"/>
        <v>6.5547932536758058E-3</v>
      </c>
      <c r="AO74" s="170">
        <f t="shared" si="161"/>
        <v>1.1484814430971841E-2</v>
      </c>
      <c r="AP74" s="61"/>
      <c r="AQ74" s="62"/>
      <c r="AR74" s="2">
        <f t="shared" si="162"/>
        <v>0.56250562374391266</v>
      </c>
      <c r="AS74" s="32">
        <f t="shared" si="163"/>
        <v>6.7733653622872362E-5</v>
      </c>
      <c r="AT74" s="14">
        <f t="shared" si="164"/>
        <v>8.2300457849803221E-3</v>
      </c>
      <c r="AU74" s="140">
        <f t="shared" si="165"/>
        <v>1.4420065582678084E-2</v>
      </c>
      <c r="AV74" s="61"/>
      <c r="AW74" s="62"/>
      <c r="AX74" s="171">
        <f t="shared" si="112"/>
        <v>0.57027198322604999</v>
      </c>
      <c r="AY74" s="32">
        <f t="shared" si="166"/>
        <v>2.1500498744420254E-7</v>
      </c>
      <c r="AZ74" s="172">
        <f t="shared" si="113"/>
        <v>4.6368630284299162E-4</v>
      </c>
      <c r="BA74" s="170">
        <f t="shared" si="167"/>
        <v>8.1243617246795879E-4</v>
      </c>
      <c r="BB74" s="173"/>
      <c r="BC74" s="173"/>
      <c r="BD74" s="174"/>
      <c r="BE74" s="171">
        <f t="shared" si="114"/>
        <v>0.53832711113495635</v>
      </c>
      <c r="BF74" s="32">
        <f t="shared" si="168"/>
        <v>1.0503146571732009E-3</v>
      </c>
      <c r="BG74" s="172">
        <f t="shared" si="115"/>
        <v>3.2408558393936637E-2</v>
      </c>
      <c r="BH74" s="170">
        <f t="shared" si="169"/>
        <v>5.6783832033291168E-2</v>
      </c>
      <c r="BI74" s="173"/>
      <c r="BJ74" s="173"/>
      <c r="BK74" s="174"/>
      <c r="BL74" s="171">
        <f t="shared" si="116"/>
        <v>0.57026708501841517</v>
      </c>
      <c r="BM74" s="32">
        <f t="shared" si="170"/>
        <v>2.1957144345973893E-7</v>
      </c>
      <c r="BN74" s="172">
        <f t="shared" si="117"/>
        <v>4.6858451047782079E-4</v>
      </c>
      <c r="BO74" s="170">
        <f t="shared" si="171"/>
        <v>8.2101844250352944E-4</v>
      </c>
      <c r="BP74" s="173"/>
      <c r="BQ74" s="173"/>
      <c r="BR74" s="174"/>
      <c r="BS74" s="175">
        <f t="shared" si="134"/>
        <v>0.58220882473637958</v>
      </c>
      <c r="BT74" s="32">
        <f t="shared" si="172"/>
        <v>1.3163329041507681E-4</v>
      </c>
      <c r="BU74" s="176">
        <f t="shared" si="135"/>
        <v>1.1473155207486596E-2</v>
      </c>
      <c r="BV74" s="170">
        <f t="shared" si="173"/>
        <v>2.0102397344390576E-2</v>
      </c>
      <c r="BW74" s="173"/>
      <c r="BX74" s="173"/>
      <c r="BY74" s="173"/>
      <c r="BZ74" s="174"/>
      <c r="CA74" s="175">
        <f t="shared" si="136"/>
        <v>0.5684607722149555</v>
      </c>
      <c r="CB74" s="32">
        <f t="shared" si="174"/>
        <v>5.1751577889599846E-6</v>
      </c>
      <c r="CC74" s="176">
        <f t="shared" si="137"/>
        <v>2.2748973139374851E-3</v>
      </c>
      <c r="CD74" s="170">
        <f t="shared" si="175"/>
        <v>3.985903519601766E-3</v>
      </c>
      <c r="CE74" s="173"/>
      <c r="CF74" s="173"/>
      <c r="CG74" s="174"/>
      <c r="CH74" s="143">
        <f t="shared" si="138"/>
        <v>0.61513781516589927</v>
      </c>
      <c r="CI74" s="32">
        <f t="shared" si="176"/>
        <v>1.9715505371699165E-3</v>
      </c>
      <c r="CJ74" s="176">
        <f t="shared" si="139"/>
        <v>4.4402145637006285E-2</v>
      </c>
      <c r="CK74" s="170">
        <f t="shared" si="177"/>
        <v>7.7798091143764528E-2</v>
      </c>
      <c r="CL74" s="173"/>
      <c r="CM74" s="173"/>
      <c r="CN74" s="173"/>
      <c r="CO74" s="173"/>
      <c r="CP74" s="173"/>
      <c r="CQ74" s="174"/>
      <c r="CR74" s="162">
        <f t="shared" si="140"/>
        <v>0.53584685345054095</v>
      </c>
      <c r="CS74" s="32">
        <f t="shared" si="178"/>
        <v>1.2172294873490756E-3</v>
      </c>
      <c r="CT74" s="176">
        <f t="shared" si="141"/>
        <v>3.4888816078352036E-2</v>
      </c>
      <c r="CU74" s="170">
        <f t="shared" si="179"/>
        <v>6.1129552507469168E-2</v>
      </c>
      <c r="CV74" s="173"/>
      <c r="CW74" s="173"/>
      <c r="CX74" s="173"/>
      <c r="CY74" s="174"/>
      <c r="CZ74" s="171">
        <f t="shared" si="142"/>
        <v>0.55642717011291509</v>
      </c>
      <c r="DA74" s="32">
        <f t="shared" si="180"/>
        <v>2.047331555370397E-4</v>
      </c>
      <c r="DB74" s="172">
        <f t="shared" si="143"/>
        <v>1.4308499415977893E-2</v>
      </c>
      <c r="DC74" s="170">
        <f t="shared" si="181"/>
        <v>2.5070273648375045E-2</v>
      </c>
      <c r="DD74" s="173"/>
      <c r="DE74" s="173"/>
      <c r="DF74" s="173"/>
      <c r="DG74" s="174"/>
      <c r="DH74" s="171">
        <f t="shared" si="144"/>
        <v>0.58586155181037702</v>
      </c>
      <c r="DI74" s="32">
        <f t="shared" si="182"/>
        <v>2.2879231479331277E-4</v>
      </c>
      <c r="DJ74" s="172">
        <f t="shared" si="145"/>
        <v>1.5125882281484038E-2</v>
      </c>
      <c r="DK74" s="170">
        <f t="shared" si="183"/>
        <v>2.6502430265081416E-2</v>
      </c>
      <c r="DL74" s="173"/>
      <c r="DM74" s="173"/>
      <c r="DN74" s="173"/>
      <c r="DO74" s="174"/>
      <c r="DP74" s="171">
        <f t="shared" si="146"/>
        <v>0.59024428904753012</v>
      </c>
      <c r="DQ74" s="32">
        <f t="shared" si="184"/>
        <v>3.8058623552294992E-4</v>
      </c>
      <c r="DR74" s="172">
        <f t="shared" si="147"/>
        <v>1.9508619518637138E-2</v>
      </c>
      <c r="DS74" s="170">
        <f t="shared" si="185"/>
        <v>3.4181531942344336E-2</v>
      </c>
      <c r="DT74" s="173"/>
      <c r="DU74" s="173"/>
      <c r="DV74" s="173"/>
      <c r="DW74" s="174"/>
      <c r="DX74" s="171">
        <f t="shared" si="148"/>
        <v>0.51133569084125507</v>
      </c>
      <c r="DY74" s="172">
        <f t="shared" si="149"/>
        <v>5.9399978687637911E-2</v>
      </c>
      <c r="DZ74" s="170">
        <f t="shared" si="186"/>
        <v>0.10407616320295685</v>
      </c>
    </row>
    <row r="75" spans="1:131">
      <c r="M75" s="55"/>
      <c r="N75" s="59" t="s">
        <v>93</v>
      </c>
      <c r="O75" s="59">
        <f>SUM(O8:O74)</f>
        <v>9.5504951573312735E-2</v>
      </c>
      <c r="P75" s="59" t="s">
        <v>93</v>
      </c>
      <c r="Q75" s="60">
        <f>SUM(Q8:Q74)</f>
        <v>3.9275559506899849</v>
      </c>
      <c r="R75" s="8"/>
      <c r="S75" s="8"/>
      <c r="T75" s="59" t="s">
        <v>93</v>
      </c>
      <c r="U75" s="59">
        <f>SUM(U8:U74)</f>
        <v>9.4980617932697228E-2</v>
      </c>
      <c r="V75" s="56" t="s">
        <v>93</v>
      </c>
      <c r="W75" s="57">
        <f>SUM(W8:W74)</f>
        <v>3.8871227499267929</v>
      </c>
      <c r="Y75" s="57"/>
      <c r="Z75" s="59" t="s">
        <v>93</v>
      </c>
      <c r="AA75" s="59">
        <f>SUM(AA8:AA74)</f>
        <v>8.7742579266803206E-2</v>
      </c>
      <c r="AB75" s="56" t="s">
        <v>93</v>
      </c>
      <c r="AC75" s="57">
        <f>SUM(AC8:AC74)</f>
        <v>3.445459168346801</v>
      </c>
      <c r="AF75" s="59" t="s">
        <v>93</v>
      </c>
      <c r="AG75" s="59">
        <f>SUM(AG8:AG74)</f>
        <v>5.537225918232172E-2</v>
      </c>
      <c r="AH75" s="56" t="s">
        <v>93</v>
      </c>
      <c r="AI75" s="57">
        <f>SUM(AI8:AI74)</f>
        <v>2.6453392032520773</v>
      </c>
      <c r="AL75" s="59" t="s">
        <v>93</v>
      </c>
      <c r="AM75" s="59">
        <f>SUM(AM8:AM74)</f>
        <v>0.12155695110916762</v>
      </c>
      <c r="AN75" s="56" t="s">
        <v>93</v>
      </c>
      <c r="AO75" s="57">
        <f>SUM(AO8:AO74)</f>
        <v>4.1545851214397667</v>
      </c>
      <c r="AR75" s="59" t="s">
        <v>93</v>
      </c>
      <c r="AS75" s="59">
        <f>SUM(AS8:AS74)</f>
        <v>0.10559916780013473</v>
      </c>
      <c r="AT75" s="56" t="s">
        <v>93</v>
      </c>
      <c r="AU75" s="57">
        <f>SUM(AU8:AU74)</f>
        <v>3.8814139444992035</v>
      </c>
      <c r="AX75" s="59" t="s">
        <v>93</v>
      </c>
      <c r="AY75" s="59">
        <f>SUM(AY8:AY74)</f>
        <v>5.5221809702289834E-2</v>
      </c>
      <c r="AZ75" s="56" t="s">
        <v>93</v>
      </c>
      <c r="BA75" s="57">
        <f>SUM(BA8:BA74)</f>
        <v>2.8715661388117559</v>
      </c>
      <c r="BD75" s="8"/>
      <c r="BE75" s="59" t="s">
        <v>93</v>
      </c>
      <c r="BF75" s="59">
        <f>SUM(BF8:BF74)</f>
        <v>9.0244091909914517E-2</v>
      </c>
      <c r="BG75" s="56" t="s">
        <v>93</v>
      </c>
      <c r="BH75" s="57">
        <f>SUM(BH8:BH74)</f>
        <v>3.7488378098123234</v>
      </c>
      <c r="BK75" s="1"/>
      <c r="BL75" s="59" t="s">
        <v>93</v>
      </c>
      <c r="BM75" s="59">
        <f>SUM(BM8:BM74)</f>
        <v>5.2682162987807667E-2</v>
      </c>
      <c r="BN75" s="56" t="s">
        <v>93</v>
      </c>
      <c r="BO75" s="57">
        <f>SUM(BO8:BO74)</f>
        <v>2.7503874923274454</v>
      </c>
      <c r="BP75" s="78"/>
      <c r="BQ75" s="58"/>
      <c r="BR75" s="58"/>
      <c r="BS75" s="59" t="s">
        <v>93</v>
      </c>
      <c r="BT75" s="59">
        <f>SUM(BT8:BT74)</f>
        <v>2.6868874710919873E-2</v>
      </c>
      <c r="BU75" s="56" t="s">
        <v>93</v>
      </c>
      <c r="BV75" s="57">
        <f>SUM(BV8:BV74)</f>
        <v>2.0039052311208652</v>
      </c>
      <c r="BW75" s="58"/>
      <c r="BX75" s="58"/>
      <c r="BY75" s="78"/>
      <c r="BZ75" s="58"/>
      <c r="CA75" s="59" t="s">
        <v>93</v>
      </c>
      <c r="CB75" s="59">
        <f>SUM(CB8:CB74)</f>
        <v>4.4368149322257307E-2</v>
      </c>
      <c r="CC75" s="56" t="s">
        <v>93</v>
      </c>
      <c r="CD75" s="57">
        <f>SUM(CD8:CD74)</f>
        <v>2.4643339232415356</v>
      </c>
      <c r="CG75" s="8"/>
      <c r="CH75" s="59" t="s">
        <v>93</v>
      </c>
      <c r="CI75" s="59">
        <f>SUM(CI8:CI74)</f>
        <v>1.4723838177652955</v>
      </c>
      <c r="CJ75" s="56" t="s">
        <v>93</v>
      </c>
      <c r="CK75" s="57">
        <f>SUM(CK8:CK74)</f>
        <v>13.91991881955494</v>
      </c>
      <c r="CL75" s="8"/>
      <c r="CM75" s="8"/>
      <c r="CN75" s="8"/>
      <c r="CO75" s="8"/>
      <c r="CP75" s="8"/>
      <c r="CQ75" s="8"/>
      <c r="CR75" s="59" t="s">
        <v>93</v>
      </c>
      <c r="CS75" s="59">
        <f>SUM(CS8:CS74)</f>
        <v>0.12774352908070999</v>
      </c>
      <c r="CT75" s="56" t="s">
        <v>93</v>
      </c>
      <c r="CU75" s="57">
        <f>SUM(CU8:CU74)</f>
        <v>4.2713214800493189</v>
      </c>
      <c r="CV75" s="58"/>
      <c r="CW75" s="78"/>
      <c r="CX75" s="58"/>
      <c r="CY75" s="58"/>
      <c r="CZ75" s="59" t="s">
        <v>93</v>
      </c>
      <c r="DA75" s="59">
        <f>SUM(DA8:DA74)</f>
        <v>0.32209995267815966</v>
      </c>
      <c r="DB75" s="56" t="s">
        <v>93</v>
      </c>
      <c r="DC75" s="57">
        <f>SUM(DC8:DC74)</f>
        <v>6.1787936275451942</v>
      </c>
      <c r="DD75" s="8"/>
      <c r="DF75" s="3"/>
      <c r="DG75" s="3"/>
      <c r="DH75" s="59" t="s">
        <v>93</v>
      </c>
      <c r="DI75" s="59">
        <f>SUM(DI8:DI74)</f>
        <v>2.6035137435492631E-2</v>
      </c>
      <c r="DJ75" s="56" t="s">
        <v>93</v>
      </c>
      <c r="DK75" s="57">
        <f>SUM(DK8:DK74)</f>
        <v>1.9845770503438114</v>
      </c>
      <c r="DL75" s="8"/>
      <c r="DM75" s="3"/>
      <c r="DN75" s="3"/>
      <c r="DO75" s="3"/>
      <c r="DP75" s="59" t="s">
        <v>93</v>
      </c>
      <c r="DQ75" s="59">
        <f>SUM(DQ8:DQ74)</f>
        <v>2.4048165845266652E-2</v>
      </c>
      <c r="DR75" s="56" t="s">
        <v>93</v>
      </c>
      <c r="DS75" s="57">
        <f>SUM(DS8:DS74)</f>
        <v>1.827013184153129</v>
      </c>
      <c r="DT75" s="8"/>
      <c r="DW75" s="3"/>
      <c r="DX75" s="8"/>
      <c r="DY75" s="56" t="s">
        <v>93</v>
      </c>
      <c r="DZ75" s="57">
        <f>SUM(DZ8:DZ74)</f>
        <v>10.463643826486228</v>
      </c>
      <c r="EA75" s="8"/>
    </row>
    <row r="76" spans="1:131" ht="13.5" thickBot="1">
      <c r="P76" s="58" t="s">
        <v>94</v>
      </c>
      <c r="Q76" s="58">
        <f>COUNT(N8:N74)</f>
        <v>67</v>
      </c>
      <c r="U76" s="8"/>
      <c r="V76" s="58" t="s">
        <v>94</v>
      </c>
      <c r="W76" s="58">
        <f>COUNT(T8:T74)</f>
        <v>67</v>
      </c>
      <c r="AB76" s="58" t="s">
        <v>94</v>
      </c>
      <c r="AC76" s="58">
        <f>COUNT(Z8:Z74)</f>
        <v>67</v>
      </c>
      <c r="AG76" s="8"/>
      <c r="AH76" s="58" t="s">
        <v>94</v>
      </c>
      <c r="AI76" s="58">
        <f>COUNT(AF8:AF74)</f>
        <v>59</v>
      </c>
      <c r="AJ76" s="8"/>
      <c r="AK76" s="8"/>
      <c r="AL76" s="8"/>
      <c r="AM76" s="8"/>
      <c r="AN76" s="58" t="s">
        <v>94</v>
      </c>
      <c r="AO76" s="58">
        <f>COUNT(AL8:AL74)</f>
        <v>63</v>
      </c>
      <c r="AP76" s="8"/>
      <c r="AQ76" s="8"/>
      <c r="AR76" s="8"/>
      <c r="AS76" s="8"/>
      <c r="AT76" s="58" t="s">
        <v>94</v>
      </c>
      <c r="AU76" s="58">
        <f>COUNT(AR8:AR74)</f>
        <v>67</v>
      </c>
      <c r="AV76" s="8"/>
      <c r="AW76" s="8"/>
      <c r="AX76" s="3"/>
      <c r="AY76" s="8"/>
      <c r="AZ76" s="58" t="s">
        <v>94</v>
      </c>
      <c r="BA76" s="58">
        <f>COUNT(AX8:AX74)</f>
        <v>67</v>
      </c>
      <c r="BB76" s="8"/>
      <c r="BF76" s="8"/>
      <c r="BG76" s="58" t="s">
        <v>94</v>
      </c>
      <c r="BH76" s="58">
        <f>COUNT(BE8:BE74)</f>
        <v>67</v>
      </c>
      <c r="BI76" s="8"/>
      <c r="BK76" s="1"/>
      <c r="BM76" s="8"/>
      <c r="BN76" s="58" t="s">
        <v>94</v>
      </c>
      <c r="BO76" s="58">
        <f>COUNT(BL8:BL74)</f>
        <v>67</v>
      </c>
      <c r="BP76" s="8"/>
      <c r="BQ76" s="1"/>
      <c r="BT76" s="8"/>
      <c r="BU76" s="58" t="s">
        <v>94</v>
      </c>
      <c r="BV76" s="58">
        <f>COUNT(BS8:BS74)</f>
        <v>59</v>
      </c>
      <c r="BW76" s="8"/>
      <c r="CB76" s="8"/>
      <c r="CC76" s="58" t="s">
        <v>94</v>
      </c>
      <c r="CD76" s="58">
        <f>COUNT(CA8:CA74)</f>
        <v>59</v>
      </c>
      <c r="CE76" s="8"/>
      <c r="CF76" s="3"/>
      <c r="CG76" s="3"/>
      <c r="CH76" s="3"/>
      <c r="CI76" s="8"/>
      <c r="CJ76" s="58" t="s">
        <v>94</v>
      </c>
      <c r="CK76" s="58">
        <f>COUNT(CH8:CH74)</f>
        <v>57</v>
      </c>
      <c r="CL76" s="3"/>
      <c r="CM76" s="3"/>
      <c r="CN76" s="3"/>
      <c r="CO76" s="3"/>
      <c r="CP76" s="3"/>
      <c r="CQ76" s="3"/>
      <c r="CR76" s="3"/>
      <c r="CS76" s="8"/>
      <c r="CT76" s="58" t="s">
        <v>94</v>
      </c>
      <c r="CU76" s="58">
        <f>COUNT(CR8:CR74)</f>
        <v>59</v>
      </c>
      <c r="CV76" s="8"/>
      <c r="CW76" s="3"/>
      <c r="CX76" s="3"/>
      <c r="CY76" s="3"/>
      <c r="CZ76" s="8"/>
      <c r="DA76" s="58" t="s">
        <v>94</v>
      </c>
      <c r="DB76" s="58">
        <f>COUNT(CZ8:CZ74)</f>
        <v>57</v>
      </c>
      <c r="DC76" s="8"/>
      <c r="DE76" s="3"/>
      <c r="DF76" s="3"/>
      <c r="DG76" s="3"/>
      <c r="DH76" s="8"/>
      <c r="DI76" s="58" t="s">
        <v>94</v>
      </c>
      <c r="DJ76" s="58">
        <f>COUNT(DH8:DH74)</f>
        <v>59</v>
      </c>
      <c r="DK76" s="8"/>
      <c r="DL76" s="3"/>
      <c r="DM76" s="3"/>
      <c r="DN76" s="3"/>
      <c r="DO76" s="3"/>
      <c r="DP76" s="8"/>
      <c r="DQ76" s="58" t="s">
        <v>94</v>
      </c>
      <c r="DR76" s="58">
        <f>COUNT(DP8:DP74)</f>
        <v>57</v>
      </c>
      <c r="DS76" s="8"/>
      <c r="DV76" s="3"/>
      <c r="DW76" s="8"/>
      <c r="DX76" s="58" t="s">
        <v>94</v>
      </c>
      <c r="DY76" s="58">
        <f>COUNT(DX8:DX74)</f>
        <v>57</v>
      </c>
      <c r="DZ76" s="8"/>
    </row>
    <row r="77" spans="1:131">
      <c r="O77" s="85"/>
      <c r="P77" s="69" t="s">
        <v>97</v>
      </c>
      <c r="Q77" s="70">
        <f>Q75/Q76</f>
        <v>5.8620238069999775E-2</v>
      </c>
      <c r="U77" s="76"/>
      <c r="V77" s="69" t="s">
        <v>97</v>
      </c>
      <c r="W77" s="70">
        <f>W75/W76</f>
        <v>5.8016757461593925E-2</v>
      </c>
      <c r="AA77" s="68"/>
      <c r="AB77" s="69" t="s">
        <v>97</v>
      </c>
      <c r="AC77" s="70">
        <f>AC75/AC76</f>
        <v>5.1424763706668673E-2</v>
      </c>
      <c r="AG77" s="76"/>
      <c r="AH77" s="69" t="s">
        <v>97</v>
      </c>
      <c r="AI77" s="70">
        <f>AI75/AI76</f>
        <v>4.4836257682238596E-2</v>
      </c>
      <c r="AJ77" s="8"/>
      <c r="AK77" s="8"/>
      <c r="AL77" s="8"/>
      <c r="AM77" s="76"/>
      <c r="AN77" s="69" t="s">
        <v>97</v>
      </c>
      <c r="AO77" s="70">
        <f>AO75/AO76</f>
        <v>6.5945795578408989E-2</v>
      </c>
      <c r="AP77" s="8"/>
      <c r="AQ77" s="8"/>
      <c r="AR77" s="8"/>
      <c r="AS77" s="76"/>
      <c r="AT77" s="69" t="s">
        <v>97</v>
      </c>
      <c r="AU77" s="70">
        <f>AU75/AU76</f>
        <v>5.7931551410435871E-2</v>
      </c>
      <c r="AV77" s="8"/>
      <c r="AW77" s="8"/>
      <c r="AX77" s="3"/>
      <c r="AY77" s="76"/>
      <c r="AZ77" s="69" t="s">
        <v>97</v>
      </c>
      <c r="BA77" s="70">
        <f>BA75/BA76</f>
        <v>4.2859196101667996E-2</v>
      </c>
      <c r="BB77" s="8"/>
      <c r="BE77" s="76"/>
      <c r="BF77" s="69" t="s">
        <v>97</v>
      </c>
      <c r="BG77" s="70">
        <f>BH75/BH76</f>
        <v>5.5952803131527215E-2</v>
      </c>
      <c r="BH77" s="8"/>
      <c r="BK77" s="1"/>
      <c r="BL77" s="1"/>
      <c r="BM77" s="74"/>
      <c r="BN77" s="69" t="s">
        <v>97</v>
      </c>
      <c r="BO77" s="70">
        <f>BO75/BO76</f>
        <v>4.1050559586976794E-2</v>
      </c>
      <c r="BP77" s="8"/>
      <c r="BQ77" s="1"/>
      <c r="BR77" s="1"/>
      <c r="BS77" s="1"/>
      <c r="BT77" s="74"/>
      <c r="BU77" s="69" t="s">
        <v>97</v>
      </c>
      <c r="BV77" s="70">
        <f>BV75/BV76</f>
        <v>3.3964495442726526E-2</v>
      </c>
      <c r="BW77" s="8"/>
      <c r="CB77" s="74"/>
      <c r="CC77" s="69" t="s">
        <v>97</v>
      </c>
      <c r="CD77" s="70">
        <f>CD75/CD76</f>
        <v>4.1768371580365012E-2</v>
      </c>
      <c r="CE77" s="8"/>
      <c r="CF77" s="3"/>
      <c r="CG77" s="3"/>
      <c r="CH77" s="3"/>
      <c r="CI77" s="74"/>
      <c r="CJ77" s="69" t="s">
        <v>97</v>
      </c>
      <c r="CK77" s="70">
        <f>CK75/CK76</f>
        <v>0.24420910209745508</v>
      </c>
      <c r="CL77" s="3"/>
      <c r="CM77" s="3"/>
      <c r="CN77" s="3"/>
      <c r="CO77" s="3"/>
      <c r="CP77" s="3"/>
      <c r="CQ77" s="3"/>
      <c r="CR77" s="3"/>
      <c r="CS77" s="76"/>
      <c r="CT77" s="69" t="s">
        <v>97</v>
      </c>
      <c r="CU77" s="70">
        <f>CU75/CU76</f>
        <v>7.2395279322869807E-2</v>
      </c>
      <c r="CV77" s="8"/>
      <c r="CW77" s="3"/>
      <c r="CX77" s="3"/>
      <c r="CY77" s="3"/>
      <c r="CZ77" s="3"/>
      <c r="DA77" s="74"/>
      <c r="DB77" s="69" t="s">
        <v>97</v>
      </c>
      <c r="DC77" s="70">
        <f>DC75/DB76</f>
        <v>0.10839988820254727</v>
      </c>
      <c r="DD77" s="8"/>
      <c r="DH77" s="3"/>
      <c r="DI77" s="74"/>
      <c r="DJ77" s="69" t="s">
        <v>97</v>
      </c>
      <c r="DK77" s="70">
        <f>DK75/DJ76</f>
        <v>3.3636899158369683E-2</v>
      </c>
      <c r="DL77" s="8"/>
      <c r="DM77" s="3"/>
      <c r="DN77" s="3"/>
      <c r="DO77" s="3"/>
      <c r="DP77" s="3"/>
      <c r="DQ77" s="76"/>
      <c r="DR77" s="69" t="s">
        <v>97</v>
      </c>
      <c r="DS77" s="70">
        <f>DS75/DR76</f>
        <v>3.2052862879879455E-2</v>
      </c>
      <c r="DT77" s="8"/>
      <c r="DX77" s="74"/>
      <c r="DY77" s="69" t="s">
        <v>97</v>
      </c>
      <c r="DZ77" s="70">
        <f>DZ75/DY76</f>
        <v>0.1835726987102847</v>
      </c>
      <c r="EA77" s="8"/>
    </row>
    <row r="78" spans="1:131" ht="13.5" thickBot="1">
      <c r="O78" s="71" t="s">
        <v>95</v>
      </c>
      <c r="P78" s="86"/>
      <c r="Q78" s="87">
        <f>RSQ(M8:M74,N8:N74)</f>
        <v>0.4714214466289447</v>
      </c>
      <c r="U78" s="71" t="s">
        <v>95</v>
      </c>
      <c r="V78" s="77"/>
      <c r="W78" s="73">
        <f>RSQ(M8:M74,T8:T74)</f>
        <v>0.47142144662894453</v>
      </c>
      <c r="AA78" s="71" t="s">
        <v>95</v>
      </c>
      <c r="AB78" s="72"/>
      <c r="AC78" s="73">
        <f>RSQ(M8:M74,Z8:Z74)</f>
        <v>0.51170200168852698</v>
      </c>
      <c r="AG78" s="71" t="s">
        <v>95</v>
      </c>
      <c r="AH78" s="77"/>
      <c r="AI78" s="73">
        <f>RSQ(M8:M74,AF8:AF74)</f>
        <v>0.56653570184016955</v>
      </c>
      <c r="AJ78" s="8"/>
      <c r="AK78" s="8"/>
      <c r="AL78" s="8"/>
      <c r="AM78" s="71" t="s">
        <v>95</v>
      </c>
      <c r="AN78" s="77"/>
      <c r="AO78" s="73">
        <f>RSQ(M8:M74,AL8:AL74)</f>
        <v>0.23927110965524157</v>
      </c>
      <c r="AP78" s="8"/>
      <c r="AQ78" s="8"/>
      <c r="AR78" s="8"/>
      <c r="AS78" s="71" t="s">
        <v>95</v>
      </c>
      <c r="AT78" s="77"/>
      <c r="AU78" s="73">
        <f>RSQ(M8:M74,AR8:AR74)</f>
        <v>0.41232794054457966</v>
      </c>
      <c r="AV78" s="8"/>
      <c r="AW78" s="8"/>
      <c r="AX78" s="3"/>
      <c r="AY78" s="79" t="s">
        <v>95</v>
      </c>
      <c r="AZ78" s="78"/>
      <c r="BA78" s="80">
        <f>RSQ(M8:M74,AX8:AX74)</f>
        <v>0.69274720560183345</v>
      </c>
      <c r="BB78" s="8"/>
      <c r="BE78" s="79" t="s">
        <v>95</v>
      </c>
      <c r="BF78" s="78"/>
      <c r="BG78" s="80">
        <f>RSQ(M8:M74,BE8:BE74)</f>
        <v>0.52539634501333843</v>
      </c>
      <c r="BH78" s="8"/>
      <c r="BK78" s="1"/>
      <c r="BL78" s="1"/>
      <c r="BM78" s="79" t="s">
        <v>95</v>
      </c>
      <c r="BN78" s="8"/>
      <c r="BO78" s="80">
        <f>RSQ(M8:M74,BL8:BL74)</f>
        <v>0.70681743176453227</v>
      </c>
      <c r="BP78" s="8"/>
      <c r="BQ78" s="1"/>
      <c r="BR78" s="1"/>
      <c r="BS78" s="1"/>
      <c r="BT78" s="79" t="s">
        <v>95</v>
      </c>
      <c r="BU78" s="8"/>
      <c r="BV78" s="83">
        <f>RSQ(M8:M74,BS8:BS74)</f>
        <v>0.78969578219187164</v>
      </c>
      <c r="BW78" s="8"/>
      <c r="CB78" s="79" t="s">
        <v>95</v>
      </c>
      <c r="CC78" s="8"/>
      <c r="CD78" s="80">
        <f>RSQ(M8:M74,CA8:CA74)</f>
        <v>0.66230904563930282</v>
      </c>
      <c r="CE78" s="8"/>
      <c r="CF78" s="3"/>
      <c r="CG78" s="3"/>
      <c r="CH78" s="3"/>
      <c r="CI78" s="79" t="s">
        <v>95</v>
      </c>
      <c r="CJ78" s="8"/>
      <c r="CK78" s="80">
        <f>RSQ(M8:M74,CH8:CH74)</f>
        <v>0.29595630254332556</v>
      </c>
      <c r="CL78" s="3"/>
      <c r="CM78" s="3"/>
      <c r="CN78" s="3"/>
      <c r="CO78" s="3"/>
      <c r="CP78" s="3"/>
      <c r="CQ78" s="3"/>
      <c r="CR78" s="3"/>
      <c r="CS78" s="79" t="s">
        <v>95</v>
      </c>
      <c r="CT78" s="78"/>
      <c r="CU78" s="80">
        <f>RSQ(M8:M74,CR8:CR74)</f>
        <v>4.2537297068828754E-30</v>
      </c>
      <c r="CV78" s="8"/>
      <c r="CW78" s="3"/>
      <c r="CX78" s="3"/>
      <c r="CY78" s="3"/>
      <c r="CZ78" s="3"/>
      <c r="DA78" s="79" t="s">
        <v>95</v>
      </c>
      <c r="DB78" s="8"/>
      <c r="DC78" s="80">
        <f>RSQ(CZ8:CZ74,M8:M74)</f>
        <v>7.4278482916648972E-2</v>
      </c>
      <c r="DD78" s="8"/>
      <c r="DH78" s="3"/>
      <c r="DI78" s="79" t="s">
        <v>95</v>
      </c>
      <c r="DJ78" s="8"/>
      <c r="DK78" s="80">
        <f>RSQ(M8:M74,DH8:DH74)</f>
        <v>0.79622869343952674</v>
      </c>
      <c r="DL78" s="8"/>
      <c r="DM78" s="3"/>
      <c r="DN78" s="3"/>
      <c r="DO78" s="3"/>
      <c r="DP78" s="3"/>
      <c r="DQ78" s="79" t="s">
        <v>95</v>
      </c>
      <c r="DR78" s="78"/>
      <c r="DS78" s="80">
        <f>RSQ(M8:M74,DP8:DP74)</f>
        <v>0.80492449387570808</v>
      </c>
      <c r="DT78" s="8"/>
      <c r="DX78" s="79" t="s">
        <v>95</v>
      </c>
      <c r="DY78" s="8"/>
      <c r="DZ78" s="84">
        <f>RSQ(M8:M74,DX8:DX74)</f>
        <v>0.31443827356933862</v>
      </c>
      <c r="EA78" s="8"/>
    </row>
    <row r="79" spans="1:131" ht="13.5" thickBot="1">
      <c r="O79" s="12"/>
      <c r="S79" s="8"/>
      <c r="T79" s="13"/>
      <c r="U79" s="8"/>
      <c r="Y79" s="12"/>
      <c r="AC79" s="8"/>
      <c r="AD79" s="8"/>
      <c r="AE79" s="13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3"/>
      <c r="AY79" s="81" t="s">
        <v>96</v>
      </c>
      <c r="AZ79" s="77"/>
      <c r="BA79" s="82">
        <f>BA78-((2*(1-BA78^2))/(67-2-1))</f>
        <v>0.67649403969149435</v>
      </c>
      <c r="BB79" s="8"/>
      <c r="BE79" s="81" t="s">
        <v>96</v>
      </c>
      <c r="BF79" s="77"/>
      <c r="BG79" s="82">
        <f>BG78-((2*(1-BG78^2))/(67-2-1))</f>
        <v>0.5027726362431314</v>
      </c>
      <c r="BH79" s="8"/>
      <c r="BK79" s="1"/>
      <c r="BL79" s="1"/>
      <c r="BM79" s="81" t="s">
        <v>96</v>
      </c>
      <c r="BN79" s="75"/>
      <c r="BO79" s="82">
        <f>BO78-((2*(1-BO78^2))/(67-2-1))</f>
        <v>0.69117964682222632</v>
      </c>
      <c r="BP79" s="8"/>
      <c r="BQ79" s="1"/>
      <c r="BR79" s="1"/>
      <c r="BS79" s="1"/>
      <c r="BT79" s="81" t="s">
        <v>96</v>
      </c>
      <c r="BU79" s="75"/>
      <c r="BV79" s="82">
        <f>BV78-((3*(1-BV78^2))/(59-3-1))</f>
        <v>0.76916593283250612</v>
      </c>
      <c r="BW79" s="8"/>
      <c r="CB79" s="81" t="s">
        <v>96</v>
      </c>
      <c r="CC79" s="75"/>
      <c r="CD79" s="82">
        <f>CD78-((3*(1-CD78^2))/(59-3-1))</f>
        <v>0.6316901331994289</v>
      </c>
      <c r="CE79" s="8"/>
      <c r="CF79" s="3"/>
      <c r="CG79" s="3"/>
      <c r="CH79" s="3"/>
      <c r="CI79" s="81" t="s">
        <v>96</v>
      </c>
      <c r="CJ79" s="75"/>
      <c r="CK79" s="82">
        <f>CK78-((3*(1-CK78^2))/(59-3-1))</f>
        <v>0.24618849161687736</v>
      </c>
      <c r="CL79" s="3"/>
      <c r="CM79" s="3"/>
      <c r="CN79" s="3"/>
      <c r="CO79" s="3"/>
      <c r="CP79" s="3"/>
      <c r="CQ79" s="3"/>
      <c r="CR79" s="3"/>
      <c r="CS79" s="81" t="s">
        <v>96</v>
      </c>
      <c r="CT79" s="77"/>
      <c r="CU79" s="82">
        <f>CU78-((3*(1-CU78^2))/(59-3-1))</f>
        <v>-5.4545454545454543E-2</v>
      </c>
      <c r="CV79" s="8"/>
      <c r="CW79" s="3"/>
      <c r="CX79" s="3"/>
      <c r="CY79" s="3"/>
      <c r="CZ79" s="3"/>
      <c r="DA79" s="81" t="s">
        <v>96</v>
      </c>
      <c r="DB79" s="75"/>
      <c r="DC79" s="82">
        <f>DC78-((4*(1-DC78^2))/(59-4-1))</f>
        <v>6.130972147525976E-4</v>
      </c>
      <c r="DD79" s="8"/>
      <c r="DH79" s="3"/>
      <c r="DI79" s="81" t="s">
        <v>96</v>
      </c>
      <c r="DJ79" s="75"/>
      <c r="DK79" s="82">
        <f>DK78-((4*(1-DK78^2))/(59-4-1))</f>
        <v>0.76911611064370566</v>
      </c>
      <c r="DL79" s="8"/>
      <c r="DM79" s="3"/>
      <c r="DN79" s="3"/>
      <c r="DO79" s="3"/>
      <c r="DP79" s="3"/>
      <c r="DQ79" s="81" t="s">
        <v>96</v>
      </c>
      <c r="DR79" s="77"/>
      <c r="DS79" s="82">
        <f>DS78-((6*(1-DS78^2))/(59-6-1))</f>
        <v>0.76429796781890791</v>
      </c>
      <c r="DT79" s="8"/>
      <c r="DX79" s="81" t="s">
        <v>96</v>
      </c>
      <c r="DY79" s="75"/>
      <c r="DZ79" s="82">
        <f>DZ78-((6*(1-DZ78^2))/(59-6-1))</f>
        <v>0.21046189986379243</v>
      </c>
      <c r="EA79" s="8"/>
    </row>
    <row r="80" spans="1:131">
      <c r="C80" s="9"/>
      <c r="D80" s="9"/>
      <c r="E80" s="8"/>
      <c r="F80" s="8"/>
      <c r="O80" s="12"/>
      <c r="S80" s="8"/>
      <c r="T80" s="13"/>
      <c r="U80" s="8"/>
      <c r="Y80" s="12"/>
      <c r="AC80" s="8"/>
      <c r="AD80" s="8"/>
      <c r="AE80" s="13"/>
      <c r="AF80" s="8"/>
      <c r="AH80" s="8"/>
      <c r="AI80" s="8"/>
      <c r="AJ80" s="13"/>
      <c r="AK80" s="8"/>
      <c r="AL80" s="8"/>
      <c r="AN80" s="8"/>
      <c r="AO80" s="8"/>
      <c r="AP80" s="13"/>
      <c r="AQ80" s="8"/>
      <c r="AR80" s="8"/>
      <c r="AT80" s="8"/>
      <c r="AU80" s="8"/>
      <c r="AV80" s="13"/>
      <c r="AW80" s="8"/>
      <c r="AY80" s="1"/>
      <c r="AZ80" s="8"/>
      <c r="BA80" s="8"/>
      <c r="BB80" s="8"/>
      <c r="BC80" s="8"/>
      <c r="BE80" s="1"/>
      <c r="BF80" s="8"/>
      <c r="BG80" s="8"/>
      <c r="BH80" s="67"/>
      <c r="BI80" s="8"/>
      <c r="BK80" s="1"/>
      <c r="BL80" s="8"/>
      <c r="BM80" s="8"/>
      <c r="BN80" s="67"/>
      <c r="BO80" s="8"/>
      <c r="BS80" s="8"/>
      <c r="BT80" s="8"/>
      <c r="BU80" s="13"/>
      <c r="BV80" s="8"/>
      <c r="BY80" s="8"/>
      <c r="BZ80" s="8"/>
      <c r="CA80" s="13"/>
      <c r="CB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13"/>
      <c r="CS80" s="8"/>
      <c r="CW80" s="8"/>
      <c r="CX80" s="8"/>
      <c r="CY80" s="13"/>
      <c r="CZ80" s="8"/>
      <c r="DD80" s="8"/>
      <c r="DE80" s="8"/>
      <c r="DF80" s="13"/>
      <c r="DG80" s="8"/>
      <c r="DK80" s="8"/>
      <c r="DL80" s="8"/>
      <c r="DM80" s="13"/>
      <c r="DN80" s="8"/>
    </row>
    <row r="81" spans="1:118">
      <c r="C81" s="9"/>
      <c r="D81" s="9"/>
      <c r="E81" s="8"/>
      <c r="F81" s="8"/>
      <c r="O81" s="12"/>
      <c r="S81" s="8"/>
      <c r="T81" s="13"/>
      <c r="U81" s="8"/>
      <c r="Y81" s="12"/>
      <c r="AC81" s="8"/>
      <c r="AD81" s="8"/>
      <c r="AE81" s="13"/>
      <c r="AF81" s="8"/>
      <c r="AH81" s="8"/>
      <c r="AI81" s="8"/>
      <c r="AJ81" s="13"/>
      <c r="AK81" s="8"/>
      <c r="AL81" s="8"/>
      <c r="AN81" s="8"/>
      <c r="AO81" s="8"/>
      <c r="AP81" s="13"/>
      <c r="AQ81" s="8"/>
      <c r="AR81" s="8"/>
      <c r="AT81" s="8"/>
      <c r="AU81" s="8"/>
      <c r="AV81" s="13"/>
      <c r="AW81" s="8"/>
      <c r="AY81" s="1"/>
      <c r="AZ81" s="8"/>
      <c r="BA81" s="8"/>
      <c r="BB81" s="55"/>
      <c r="BC81" s="8"/>
      <c r="BE81" s="1"/>
      <c r="BF81" s="8"/>
      <c r="BG81" s="8"/>
      <c r="BH81" s="67"/>
      <c r="BI81" s="8"/>
      <c r="BK81" s="1"/>
      <c r="BL81" s="8"/>
      <c r="BM81" s="8"/>
      <c r="BN81" s="8"/>
      <c r="BO81" s="8"/>
      <c r="BS81" s="8"/>
      <c r="BT81" s="8"/>
      <c r="BU81" s="13"/>
      <c r="BV81" s="8"/>
      <c r="BY81" s="8"/>
      <c r="BZ81" s="8"/>
      <c r="CA81" s="13"/>
      <c r="CB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13"/>
      <c r="CS81" s="13"/>
      <c r="CV81" s="1"/>
      <c r="CW81" s="8"/>
      <c r="CX81" s="8"/>
      <c r="CY81" s="8"/>
      <c r="CZ81" s="8"/>
      <c r="DD81" s="8"/>
      <c r="DE81" s="8"/>
      <c r="DF81" s="8"/>
      <c r="DG81" s="8"/>
      <c r="DK81" s="8"/>
      <c r="DL81" s="8"/>
      <c r="DM81" s="8"/>
      <c r="DN81" s="8"/>
    </row>
    <row r="82" spans="1:118">
      <c r="C82" s="9"/>
      <c r="D82" s="9"/>
      <c r="E82" s="8"/>
      <c r="F82" s="8"/>
      <c r="I82" s="130" t="s">
        <v>100</v>
      </c>
      <c r="J82" s="88" t="s">
        <v>98</v>
      </c>
      <c r="K82" s="88" t="s">
        <v>99</v>
      </c>
      <c r="S82" s="8"/>
      <c r="T82" s="8"/>
      <c r="U82" s="8"/>
      <c r="AC82" s="8"/>
      <c r="AD82" s="8"/>
      <c r="AE82" s="8"/>
      <c r="AF82" s="8"/>
      <c r="AH82" s="8"/>
      <c r="AI82" s="8"/>
      <c r="AJ82" s="8"/>
      <c r="AK82" s="8"/>
      <c r="AL82" s="8"/>
      <c r="AN82" s="8"/>
      <c r="AO82" s="8"/>
      <c r="AP82" s="8"/>
      <c r="AQ82" s="8"/>
      <c r="AR82" s="8"/>
      <c r="AT82" s="8"/>
      <c r="AU82" s="8"/>
      <c r="AV82" s="8"/>
      <c r="AW82" s="8"/>
      <c r="AZ82" s="8"/>
      <c r="BA82" s="8"/>
      <c r="BB82" s="8"/>
      <c r="BC82" s="8"/>
      <c r="BF82" s="8"/>
      <c r="BG82" s="8"/>
      <c r="BH82" s="8"/>
      <c r="BI82" s="8"/>
      <c r="BS82" s="8"/>
      <c r="BT82" s="8"/>
      <c r="BU82" s="8"/>
      <c r="BV82" s="8"/>
      <c r="BY82" s="8"/>
      <c r="BZ82" s="8"/>
      <c r="CA82" s="8"/>
      <c r="CB82" s="8"/>
      <c r="DD82" s="8"/>
      <c r="DE82" s="8"/>
      <c r="DF82" s="8"/>
      <c r="DG82" s="8"/>
      <c r="DK82" s="8"/>
      <c r="DL82" s="8"/>
      <c r="DM82" s="8"/>
      <c r="DN82" s="8"/>
    </row>
    <row r="83" spans="1:118">
      <c r="C83" s="9"/>
      <c r="D83" s="9"/>
      <c r="E83" s="8"/>
      <c r="F83" s="8"/>
      <c r="I83" s="131">
        <v>1</v>
      </c>
      <c r="J83" s="101">
        <v>5.8016757461593925E-2</v>
      </c>
      <c r="K83" s="102">
        <v>0.47142144662894453</v>
      </c>
      <c r="AH83" s="8"/>
      <c r="AI83" s="8"/>
      <c r="AJ83" s="8"/>
      <c r="AK83" s="8"/>
      <c r="AN83" s="8"/>
      <c r="AO83" s="8"/>
      <c r="AP83" s="8"/>
      <c r="AQ83" s="8"/>
      <c r="AT83" s="8"/>
      <c r="AU83" s="8"/>
      <c r="AV83" s="8"/>
      <c r="AW83" s="8"/>
      <c r="AZ83" s="8"/>
      <c r="BA83" s="8"/>
      <c r="BB83" s="8"/>
      <c r="BC83" s="8"/>
      <c r="BF83" s="8"/>
      <c r="BG83" s="8"/>
      <c r="BH83" s="8"/>
      <c r="BI83" s="8"/>
      <c r="BY83" s="8"/>
      <c r="BZ83" s="8"/>
      <c r="CA83" s="8"/>
      <c r="CB83" s="8"/>
      <c r="DD83" s="8"/>
      <c r="DE83" s="8"/>
      <c r="DF83" s="8"/>
      <c r="DG83" s="8"/>
    </row>
    <row r="84" spans="1:118">
      <c r="I84" s="131">
        <v>2</v>
      </c>
      <c r="J84" s="103">
        <v>5.1424763706668673E-2</v>
      </c>
      <c r="K84" s="102">
        <v>0.51170200168852698</v>
      </c>
      <c r="P84" s="12"/>
      <c r="AZ84" s="8"/>
      <c r="BA84" s="8"/>
      <c r="BB84" s="8"/>
      <c r="BC84" s="8"/>
      <c r="BL84" s="1"/>
      <c r="CY84" s="3"/>
      <c r="CZ84" s="3"/>
      <c r="DA84" s="3"/>
      <c r="DB84" s="3"/>
      <c r="DC84" s="3"/>
      <c r="DD84" s="8"/>
      <c r="DE84" s="8"/>
      <c r="DF84" s="8"/>
      <c r="DG84" s="8"/>
    </row>
    <row r="85" spans="1:118">
      <c r="A85" s="8"/>
      <c r="B85" s="8"/>
      <c r="C85" s="8"/>
      <c r="D85" s="22"/>
      <c r="E85" s="23"/>
      <c r="F85" s="22"/>
      <c r="G85" s="22"/>
      <c r="H85" s="22"/>
      <c r="I85" s="131">
        <v>3</v>
      </c>
      <c r="J85" s="103">
        <v>4.4836257682238596E-2</v>
      </c>
      <c r="K85" s="102">
        <v>0.56653570184016955</v>
      </c>
      <c r="AZ85" s="8"/>
      <c r="BA85" s="8"/>
      <c r="BB85" s="8"/>
      <c r="BC85" s="8"/>
      <c r="CY85" s="3"/>
      <c r="CZ85" s="33"/>
      <c r="DA85" s="33"/>
      <c r="DB85" s="3"/>
      <c r="DC85" s="3"/>
      <c r="DD85" s="3"/>
    </row>
    <row r="86" spans="1:118">
      <c r="A86" s="24"/>
      <c r="B86" s="24"/>
      <c r="C86" s="24"/>
      <c r="D86" s="19"/>
      <c r="E86" s="20"/>
      <c r="F86" s="19"/>
      <c r="G86" s="19"/>
      <c r="H86" s="21"/>
      <c r="I86" s="131">
        <v>4</v>
      </c>
      <c r="J86" s="103">
        <v>6.5945795578408989E-2</v>
      </c>
      <c r="K86" s="102">
        <v>0.23927110965524157</v>
      </c>
      <c r="O86" s="15"/>
      <c r="CY86" s="3"/>
      <c r="CZ86" s="33"/>
      <c r="DA86" s="33"/>
      <c r="DB86" s="3"/>
      <c r="DC86" s="3"/>
      <c r="DD86" s="3"/>
    </row>
    <row r="87" spans="1:118">
      <c r="A87" s="24"/>
      <c r="B87" s="24"/>
      <c r="C87" s="24"/>
      <c r="D87" s="19"/>
      <c r="E87" s="20"/>
      <c r="F87" s="19"/>
      <c r="G87" s="19"/>
      <c r="H87" s="21"/>
      <c r="I87" s="131">
        <v>5</v>
      </c>
      <c r="J87" s="103">
        <v>5.7931551410435871E-2</v>
      </c>
      <c r="K87" s="89">
        <v>0.41199999999999998</v>
      </c>
      <c r="CY87" s="3"/>
      <c r="CZ87" s="3"/>
      <c r="DA87" s="3"/>
      <c r="DB87" s="3"/>
      <c r="DC87" s="3"/>
      <c r="DD87" s="3"/>
    </row>
    <row r="88" spans="1:118">
      <c r="A88" s="24"/>
      <c r="B88" s="24"/>
      <c r="C88" s="24"/>
      <c r="D88" s="19"/>
      <c r="E88" s="20"/>
      <c r="F88" s="19"/>
      <c r="G88" s="19"/>
      <c r="H88" s="21"/>
      <c r="I88" s="131">
        <v>6</v>
      </c>
      <c r="J88" s="103">
        <v>4.2859196101667996E-2</v>
      </c>
      <c r="K88" s="104">
        <v>0.67649403969149435</v>
      </c>
      <c r="Q88" s="18"/>
      <c r="R88" s="18"/>
      <c r="S88" s="18"/>
      <c r="T88" s="18"/>
      <c r="U88" s="18"/>
      <c r="V88" s="18"/>
      <c r="W88" s="18"/>
      <c r="CY88" s="3"/>
      <c r="CZ88" s="3"/>
      <c r="DA88" s="3"/>
      <c r="DB88" s="3"/>
      <c r="DC88" s="3"/>
      <c r="DD88" s="3"/>
    </row>
    <row r="89" spans="1:118">
      <c r="A89" s="24"/>
      <c r="B89" s="24"/>
      <c r="C89" s="24"/>
      <c r="D89" s="19"/>
      <c r="E89" s="20"/>
      <c r="F89" s="19"/>
      <c r="G89" s="19"/>
      <c r="H89" s="21"/>
      <c r="I89" s="131">
        <v>7</v>
      </c>
      <c r="J89" s="103">
        <v>5.5952803131527215E-2</v>
      </c>
      <c r="K89" s="88">
        <v>0.5027726362431314</v>
      </c>
      <c r="O89" s="8"/>
    </row>
    <row r="90" spans="1:118">
      <c r="A90" s="24"/>
      <c r="B90" s="24"/>
      <c r="C90" s="24"/>
      <c r="D90" s="19"/>
      <c r="E90" s="20"/>
      <c r="F90" s="19"/>
      <c r="G90" s="19"/>
      <c r="H90" s="21"/>
      <c r="I90" s="131">
        <v>8</v>
      </c>
      <c r="J90" s="103">
        <v>4.1050559586976794E-2</v>
      </c>
      <c r="K90" s="88">
        <v>0.69117964682222632</v>
      </c>
      <c r="O90" s="8"/>
    </row>
    <row r="91" spans="1:118">
      <c r="A91" s="24"/>
      <c r="B91" s="24"/>
      <c r="C91" s="24"/>
      <c r="D91" s="19"/>
      <c r="E91" s="20"/>
      <c r="F91" s="19"/>
      <c r="G91" s="19"/>
      <c r="H91" s="21"/>
      <c r="I91" s="131">
        <v>9</v>
      </c>
      <c r="J91" s="103">
        <v>3.3964495442726526E-2</v>
      </c>
      <c r="K91" s="88">
        <v>0.76916593283250612</v>
      </c>
      <c r="O91" s="8"/>
    </row>
    <row r="92" spans="1:118" outlineLevel="1">
      <c r="A92" s="24"/>
      <c r="B92" s="24"/>
      <c r="C92" s="24"/>
      <c r="D92" s="19"/>
      <c r="E92" s="20"/>
      <c r="F92" s="19"/>
      <c r="G92" s="19"/>
      <c r="H92" s="21"/>
      <c r="I92" s="131">
        <v>10</v>
      </c>
      <c r="J92" s="103">
        <v>4.1768371580365012E-2</v>
      </c>
      <c r="K92" s="88">
        <v>0.6316901331994289</v>
      </c>
      <c r="O92" s="8"/>
    </row>
    <row r="93" spans="1:118" outlineLevel="1">
      <c r="A93" s="24"/>
      <c r="B93" s="24"/>
      <c r="C93" s="24"/>
      <c r="D93" s="19"/>
      <c r="E93" s="20"/>
      <c r="F93" s="19"/>
      <c r="G93" s="19"/>
      <c r="H93" s="21"/>
      <c r="I93" s="131">
        <v>11</v>
      </c>
      <c r="J93" s="103">
        <v>0.24420910209745508</v>
      </c>
      <c r="K93" s="88">
        <v>0.24618849161687736</v>
      </c>
      <c r="O93" s="8"/>
    </row>
    <row r="94" spans="1:118" outlineLevel="1">
      <c r="A94" s="24"/>
      <c r="B94" s="24"/>
      <c r="C94" s="24"/>
      <c r="D94" s="19"/>
      <c r="E94" s="20"/>
      <c r="F94" s="19"/>
      <c r="G94" s="19"/>
      <c r="H94" s="21"/>
      <c r="I94" s="131">
        <v>12</v>
      </c>
      <c r="J94" s="103">
        <v>7.2395279322869807E-2</v>
      </c>
      <c r="K94" s="88">
        <v>0</v>
      </c>
      <c r="O94" s="8"/>
    </row>
    <row r="95" spans="1:118" outlineLevel="1">
      <c r="A95" s="24"/>
      <c r="B95" s="24"/>
      <c r="C95" s="24"/>
      <c r="D95" s="19"/>
      <c r="E95" s="20"/>
      <c r="F95" s="19"/>
      <c r="G95" s="19"/>
      <c r="H95" s="21"/>
      <c r="I95" s="131">
        <v>13</v>
      </c>
      <c r="J95" s="103">
        <v>0.10839988820254727</v>
      </c>
      <c r="K95" s="88">
        <v>6.130972147525976E-4</v>
      </c>
      <c r="O95" s="8"/>
    </row>
    <row r="96" spans="1:118" outlineLevel="1">
      <c r="A96" s="24"/>
      <c r="B96" s="24"/>
      <c r="C96" s="24"/>
      <c r="D96" s="19"/>
      <c r="E96" s="20"/>
      <c r="F96" s="19"/>
      <c r="G96" s="19"/>
      <c r="H96" s="21"/>
      <c r="I96" s="131">
        <v>14</v>
      </c>
      <c r="J96" s="103">
        <v>3.3636899158369683E-2</v>
      </c>
      <c r="K96" s="88">
        <v>0.76911611064370566</v>
      </c>
      <c r="O96" s="8"/>
    </row>
    <row r="97" spans="1:100" outlineLevel="1">
      <c r="A97" s="24"/>
      <c r="B97" s="24"/>
      <c r="C97" s="24"/>
      <c r="D97" s="19"/>
      <c r="E97" s="20"/>
      <c r="F97" s="19"/>
      <c r="G97" s="19"/>
      <c r="H97" s="21"/>
      <c r="I97" s="131">
        <v>15</v>
      </c>
      <c r="J97" s="103">
        <v>3.2052862879879455E-2</v>
      </c>
      <c r="K97" s="88">
        <v>0.76429796781890791</v>
      </c>
      <c r="O97" s="8"/>
    </row>
    <row r="98" spans="1:100" outlineLevel="1">
      <c r="A98" s="25"/>
      <c r="B98" s="25"/>
      <c r="C98" s="25"/>
      <c r="D98" s="20"/>
      <c r="E98" s="20"/>
      <c r="F98" s="20"/>
      <c r="G98" s="20"/>
      <c r="H98" s="21"/>
      <c r="I98" s="131">
        <v>16</v>
      </c>
      <c r="J98" s="103">
        <v>0.1835726987102847</v>
      </c>
      <c r="K98" s="88">
        <v>0.21046189986379243</v>
      </c>
      <c r="L98" s="20"/>
      <c r="M98" s="19"/>
      <c r="N98" s="8"/>
      <c r="O98" s="8"/>
    </row>
    <row r="99" spans="1:100" outlineLevel="1">
      <c r="A99" s="25"/>
      <c r="B99" s="25"/>
      <c r="C99" s="25"/>
      <c r="D99" s="20"/>
      <c r="E99" s="20"/>
      <c r="F99" s="20"/>
      <c r="G99" s="20"/>
      <c r="H99" s="21"/>
      <c r="I99" s="21"/>
      <c r="J99" s="21"/>
      <c r="K99" s="19"/>
      <c r="L99" s="20"/>
      <c r="M99" s="19"/>
      <c r="N99" s="8"/>
      <c r="O99" s="8"/>
    </row>
    <row r="100" spans="1:100" outlineLevel="1">
      <c r="A100" s="25"/>
      <c r="B100" s="25"/>
      <c r="C100" s="25"/>
      <c r="D100" s="20"/>
      <c r="E100" s="20"/>
      <c r="F100" s="20"/>
      <c r="G100" s="20"/>
      <c r="H100" s="21"/>
      <c r="I100" s="21"/>
      <c r="J100" s="21"/>
      <c r="K100" s="19"/>
      <c r="L100" s="20"/>
      <c r="M100" s="19"/>
      <c r="N100" s="8"/>
      <c r="O100" s="8"/>
    </row>
    <row r="101" spans="1:100" outlineLevel="1">
      <c r="A101" s="25"/>
      <c r="B101" s="25"/>
      <c r="C101" s="25"/>
      <c r="D101" s="20"/>
      <c r="E101" s="20"/>
      <c r="F101" s="20"/>
      <c r="G101" s="20"/>
      <c r="H101" s="21"/>
      <c r="J101" s="21"/>
      <c r="K101" s="19"/>
      <c r="L101" s="20"/>
      <c r="M101" s="19"/>
      <c r="N101" s="8"/>
      <c r="O101" s="8"/>
    </row>
    <row r="102" spans="1:100" outlineLevel="1">
      <c r="A102" s="25"/>
      <c r="B102" s="25"/>
      <c r="C102" s="25"/>
      <c r="D102" s="20"/>
      <c r="E102" s="20"/>
      <c r="F102" s="20"/>
      <c r="J102" s="21"/>
      <c r="K102" s="19"/>
      <c r="L102" s="20"/>
      <c r="M102" s="19"/>
      <c r="N102" s="8"/>
      <c r="O102" s="8"/>
    </row>
    <row r="103" spans="1:100" outlineLevel="1">
      <c r="A103" s="25"/>
      <c r="B103" s="25"/>
      <c r="C103" s="25"/>
      <c r="D103" s="20"/>
      <c r="E103" s="20"/>
      <c r="F103" s="20"/>
      <c r="J103" s="21"/>
      <c r="K103" s="19"/>
      <c r="L103" s="20"/>
      <c r="M103" s="19"/>
      <c r="N103" s="8"/>
      <c r="O103" s="8"/>
    </row>
    <row r="104" spans="1:100" outlineLevel="1">
      <c r="A104" s="25"/>
      <c r="B104" s="25"/>
      <c r="C104" s="25"/>
      <c r="D104" s="20"/>
      <c r="E104" s="20"/>
      <c r="F104" s="20"/>
      <c r="J104" s="21"/>
      <c r="K104" s="19"/>
      <c r="L104" s="20"/>
      <c r="M104" s="19"/>
      <c r="N104" s="8"/>
      <c r="O104" s="8"/>
    </row>
    <row r="105" spans="1:100" outlineLevel="1">
      <c r="A105" s="25"/>
      <c r="B105" s="25"/>
      <c r="C105" s="25"/>
      <c r="D105" s="20"/>
      <c r="E105" s="20"/>
      <c r="F105" s="20"/>
      <c r="J105" s="21"/>
      <c r="K105" s="19"/>
      <c r="L105" s="20"/>
      <c r="M105" s="19"/>
      <c r="N105" s="8"/>
      <c r="O105" s="8"/>
    </row>
    <row r="106" spans="1:100" outlineLevel="1">
      <c r="A106" s="25"/>
      <c r="B106" s="25"/>
      <c r="C106" s="25"/>
      <c r="D106" s="20"/>
      <c r="E106" s="20"/>
      <c r="F106" s="20"/>
      <c r="J106" s="21"/>
      <c r="K106" s="19"/>
      <c r="L106" s="20"/>
      <c r="M106" s="19"/>
      <c r="N106" s="8"/>
      <c r="O106" s="8"/>
    </row>
    <row r="107" spans="1:100" outlineLevel="1">
      <c r="A107" s="25"/>
      <c r="B107" s="25"/>
      <c r="C107" s="25"/>
      <c r="D107" s="20"/>
      <c r="E107" s="20"/>
      <c r="F107" s="20"/>
      <c r="J107" s="19"/>
      <c r="K107" s="20"/>
      <c r="L107" s="20"/>
      <c r="M107" s="19"/>
      <c r="N107" s="8"/>
      <c r="O107" s="8"/>
    </row>
    <row r="108" spans="1:100" outlineLevel="1">
      <c r="A108" s="25"/>
      <c r="B108" s="25"/>
      <c r="C108" s="25"/>
      <c r="D108" s="20"/>
      <c r="E108" s="20"/>
      <c r="F108" s="20"/>
      <c r="J108" s="19"/>
      <c r="K108" s="20"/>
      <c r="L108" s="19"/>
      <c r="M108" s="8"/>
      <c r="N108" s="8"/>
      <c r="AJ108" s="1"/>
      <c r="AK108" s="3"/>
      <c r="AP108" s="1"/>
      <c r="AQ108" s="3"/>
      <c r="AV108" s="1"/>
      <c r="AX108" s="3"/>
      <c r="AZ108" s="1"/>
      <c r="BD108" s="3"/>
      <c r="BE108" s="1"/>
      <c r="BJ108" s="3"/>
      <c r="CE108" s="1"/>
      <c r="CU108" s="3"/>
      <c r="CV108" s="1"/>
    </row>
    <row r="109" spans="1:100" outlineLevel="1">
      <c r="A109" s="25"/>
      <c r="B109" s="25"/>
      <c r="C109" s="25"/>
      <c r="D109" s="20"/>
      <c r="E109" s="20"/>
      <c r="F109" s="20"/>
      <c r="J109" s="19"/>
      <c r="K109" s="20"/>
      <c r="L109" s="19"/>
      <c r="M109" s="8"/>
      <c r="N109" s="8"/>
      <c r="AJ109" s="1"/>
      <c r="AK109" s="3"/>
      <c r="AP109" s="1"/>
      <c r="AQ109" s="3"/>
      <c r="AV109" s="1"/>
      <c r="AX109" s="3"/>
      <c r="AZ109" s="1"/>
      <c r="BD109" s="3"/>
      <c r="BE109" s="1"/>
      <c r="BJ109" s="3"/>
      <c r="CE109" s="1"/>
      <c r="CU109" s="3"/>
      <c r="CV109" s="1"/>
    </row>
    <row r="110" spans="1:100" outlineLevel="1">
      <c r="A110" s="25"/>
      <c r="B110" s="25"/>
      <c r="C110" s="25"/>
      <c r="D110" s="20"/>
      <c r="E110" s="20"/>
      <c r="F110" s="20"/>
      <c r="J110" s="19"/>
      <c r="K110" s="20"/>
      <c r="L110" s="19"/>
      <c r="M110" s="8"/>
      <c r="N110" s="8"/>
      <c r="AJ110" s="1"/>
      <c r="AK110" s="3"/>
      <c r="AP110" s="1"/>
      <c r="AQ110" s="3"/>
      <c r="AV110" s="1"/>
      <c r="AX110" s="3"/>
      <c r="AZ110" s="1"/>
      <c r="BD110" s="3"/>
      <c r="BE110" s="1"/>
      <c r="BJ110" s="3"/>
      <c r="CE110" s="1"/>
      <c r="CU110" s="3"/>
      <c r="CV110" s="1"/>
    </row>
    <row r="111" spans="1:100" outlineLevel="1">
      <c r="A111" s="25"/>
      <c r="B111" s="25"/>
      <c r="C111" s="25"/>
      <c r="D111" s="20"/>
      <c r="E111" s="20"/>
      <c r="F111" s="20"/>
      <c r="J111" s="21"/>
      <c r="K111" s="19"/>
      <c r="L111" s="19"/>
      <c r="M111" s="8"/>
      <c r="N111" s="8"/>
      <c r="AJ111" s="1"/>
      <c r="AK111" s="3"/>
      <c r="AP111" s="1"/>
      <c r="AQ111" s="3"/>
      <c r="AV111" s="1"/>
      <c r="AX111" s="3"/>
      <c r="AZ111" s="1"/>
      <c r="BD111" s="3"/>
      <c r="BE111" s="1"/>
      <c r="BJ111" s="3"/>
      <c r="CE111" s="1"/>
      <c r="CU111" s="3"/>
      <c r="CV111" s="1"/>
    </row>
    <row r="112" spans="1:100" outlineLevel="1">
      <c r="A112" s="25"/>
      <c r="B112" s="25"/>
      <c r="C112" s="25"/>
      <c r="D112" s="20"/>
      <c r="E112" s="20"/>
      <c r="F112" s="20"/>
      <c r="J112" s="21"/>
      <c r="K112" s="19"/>
      <c r="L112" s="20"/>
      <c r="M112" s="19"/>
      <c r="N112" s="8"/>
      <c r="O112" s="8"/>
    </row>
    <row r="113" spans="1:15" outlineLevel="1">
      <c r="A113" s="25"/>
      <c r="B113" s="25"/>
      <c r="C113" s="25"/>
      <c r="D113" s="20"/>
      <c r="E113" s="20"/>
      <c r="F113" s="20"/>
      <c r="J113" s="21"/>
      <c r="K113" s="19"/>
      <c r="L113" s="20"/>
      <c r="M113" s="19"/>
      <c r="N113" s="8"/>
      <c r="O113" s="8"/>
    </row>
    <row r="114" spans="1:15" outlineLevel="1">
      <c r="A114" s="25"/>
      <c r="B114" s="25"/>
      <c r="C114" s="25"/>
      <c r="D114" s="20"/>
      <c r="E114" s="20"/>
      <c r="F114" s="20"/>
      <c r="J114" s="21"/>
      <c r="K114" s="19"/>
      <c r="L114" s="20"/>
      <c r="M114" s="19"/>
      <c r="N114" s="8"/>
      <c r="O114" s="8"/>
    </row>
    <row r="115" spans="1:15" outlineLevel="1">
      <c r="A115" s="25"/>
      <c r="B115" s="25"/>
      <c r="C115" s="25"/>
      <c r="D115" s="20"/>
      <c r="E115" s="20"/>
      <c r="F115" s="20"/>
      <c r="J115" s="21"/>
      <c r="K115" s="19"/>
      <c r="L115" s="20"/>
      <c r="M115" s="19"/>
      <c r="N115" s="8"/>
      <c r="O115" s="8"/>
    </row>
    <row r="116" spans="1:15" outlineLevel="1">
      <c r="A116" s="25"/>
      <c r="B116" s="25"/>
      <c r="C116" s="25"/>
      <c r="D116" s="20"/>
      <c r="E116" s="20"/>
      <c r="F116" s="20"/>
      <c r="J116" s="21"/>
      <c r="K116" s="19"/>
      <c r="L116" s="20"/>
      <c r="M116" s="19"/>
      <c r="N116" s="8"/>
      <c r="O116" s="8"/>
    </row>
    <row r="117" spans="1:15" outlineLevel="1">
      <c r="A117" s="25"/>
      <c r="B117" s="25"/>
      <c r="C117" s="25"/>
      <c r="D117" s="20"/>
      <c r="E117" s="20"/>
      <c r="F117" s="20"/>
      <c r="J117" s="21"/>
      <c r="K117" s="19"/>
      <c r="L117" s="20"/>
      <c r="M117" s="19"/>
      <c r="N117" s="21"/>
      <c r="O117" s="8"/>
    </row>
    <row r="118" spans="1:15" outlineLevel="1">
      <c r="A118" s="25"/>
      <c r="B118" s="25"/>
      <c r="C118" s="25"/>
      <c r="D118" s="20"/>
      <c r="E118" s="20"/>
      <c r="F118" s="20"/>
      <c r="J118" s="21"/>
      <c r="K118" s="19"/>
      <c r="L118" s="20"/>
      <c r="M118" s="19"/>
      <c r="N118" s="21"/>
      <c r="O118" s="8"/>
    </row>
    <row r="119" spans="1:15" outlineLevel="1">
      <c r="A119" s="25"/>
      <c r="B119" s="25"/>
      <c r="C119" s="25"/>
      <c r="D119" s="20"/>
      <c r="E119" s="20"/>
      <c r="F119" s="20"/>
      <c r="J119" s="21"/>
      <c r="K119" s="19"/>
      <c r="L119" s="20"/>
      <c r="M119" s="19"/>
      <c r="N119" s="21"/>
      <c r="O119" s="8"/>
    </row>
    <row r="120" spans="1:15" outlineLevel="1">
      <c r="A120" s="25"/>
      <c r="B120" s="25"/>
      <c r="C120" s="25"/>
      <c r="D120" s="19"/>
      <c r="E120" s="20"/>
      <c r="F120" s="19"/>
      <c r="J120" s="21"/>
      <c r="K120" s="19"/>
      <c r="L120" s="20"/>
      <c r="M120" s="19"/>
      <c r="N120" s="8"/>
      <c r="O120" s="8"/>
    </row>
    <row r="121" spans="1:15" outlineLevel="1">
      <c r="A121" s="25"/>
      <c r="B121" s="25"/>
      <c r="C121" s="25"/>
      <c r="D121" s="19"/>
      <c r="E121" s="20"/>
      <c r="F121" s="19"/>
      <c r="J121" s="21"/>
      <c r="K121" s="19"/>
      <c r="L121" s="20"/>
      <c r="M121" s="19"/>
      <c r="N121" s="8"/>
      <c r="O121" s="8"/>
    </row>
    <row r="122" spans="1:15" outlineLevel="1">
      <c r="A122" s="25"/>
      <c r="B122" s="25"/>
      <c r="C122" s="25"/>
      <c r="D122" s="19"/>
      <c r="E122" s="20"/>
      <c r="F122" s="19"/>
      <c r="J122" s="21"/>
      <c r="K122" s="19"/>
      <c r="L122" s="20"/>
      <c r="M122" s="19"/>
      <c r="N122" s="8"/>
      <c r="O122" s="8"/>
    </row>
    <row r="123" spans="1:15" outlineLevel="1">
      <c r="A123" s="25"/>
      <c r="B123" s="25"/>
      <c r="C123" s="25"/>
      <c r="D123" s="19"/>
      <c r="E123" s="20"/>
      <c r="F123" s="19"/>
      <c r="J123" s="21"/>
      <c r="K123" s="19"/>
      <c r="L123" s="20"/>
      <c r="M123" s="19"/>
      <c r="N123" s="8"/>
      <c r="O123" s="8"/>
    </row>
    <row r="124" spans="1:15" outlineLevel="1">
      <c r="A124" s="25"/>
      <c r="B124" s="25"/>
      <c r="C124" s="25"/>
      <c r="D124" s="19"/>
      <c r="E124" s="20"/>
      <c r="F124" s="19"/>
      <c r="J124" s="21"/>
      <c r="K124" s="19"/>
      <c r="L124" s="20"/>
      <c r="M124" s="19"/>
      <c r="N124" s="8"/>
      <c r="O124" s="8"/>
    </row>
    <row r="125" spans="1:15" outlineLevel="1">
      <c r="A125" s="25"/>
      <c r="B125" s="25"/>
      <c r="C125" s="25"/>
      <c r="D125" s="19"/>
      <c r="E125" s="20"/>
      <c r="F125" s="19"/>
      <c r="J125" s="21"/>
      <c r="K125" s="19"/>
      <c r="L125" s="20"/>
      <c r="M125" s="19"/>
      <c r="N125" s="8"/>
      <c r="O125" s="8"/>
    </row>
    <row r="126" spans="1:15" outlineLevel="1">
      <c r="A126" s="25"/>
      <c r="B126" s="25"/>
      <c r="C126" s="25"/>
      <c r="D126" s="19"/>
      <c r="E126" s="20"/>
      <c r="F126" s="19"/>
      <c r="J126" s="21"/>
      <c r="K126" s="19"/>
      <c r="L126" s="20"/>
      <c r="M126" s="19"/>
      <c r="N126" s="8"/>
      <c r="O126" s="8"/>
    </row>
    <row r="127" spans="1:15" outlineLevel="1">
      <c r="A127" s="25"/>
      <c r="B127" s="25"/>
      <c r="C127" s="25"/>
      <c r="D127" s="19"/>
      <c r="E127" s="20"/>
      <c r="F127" s="19"/>
      <c r="J127" s="21"/>
      <c r="K127" s="19"/>
      <c r="L127" s="20"/>
      <c r="M127" s="19"/>
      <c r="N127" s="8"/>
      <c r="O127" s="8"/>
    </row>
    <row r="128" spans="1:15" outlineLevel="1">
      <c r="A128" s="25"/>
      <c r="B128" s="25"/>
      <c r="C128" s="25"/>
      <c r="D128" s="19"/>
      <c r="E128" s="20"/>
      <c r="F128" s="19"/>
      <c r="J128" s="21"/>
      <c r="K128" s="19"/>
      <c r="L128" s="20"/>
      <c r="M128" s="19"/>
      <c r="N128" s="8"/>
      <c r="O128" s="8"/>
    </row>
    <row r="129" spans="1:15" outlineLevel="1">
      <c r="A129" s="25"/>
      <c r="B129" s="25"/>
      <c r="C129" s="25"/>
      <c r="D129" s="19"/>
      <c r="E129" s="20"/>
      <c r="F129" s="19"/>
      <c r="J129" s="21"/>
      <c r="K129" s="19"/>
      <c r="L129" s="20"/>
      <c r="M129" s="19"/>
      <c r="N129" s="8"/>
      <c r="O129" s="8"/>
    </row>
    <row r="130" spans="1:15" outlineLevel="1">
      <c r="A130" s="25"/>
      <c r="B130" s="25"/>
      <c r="C130" s="25"/>
      <c r="D130" s="20"/>
      <c r="E130" s="20"/>
      <c r="F130" s="20"/>
      <c r="J130" s="21"/>
      <c r="K130" s="19"/>
      <c r="L130" s="20"/>
      <c r="M130" s="19"/>
      <c r="N130" s="8"/>
      <c r="O130" s="8"/>
    </row>
    <row r="131" spans="1:15" outlineLevel="1">
      <c r="A131" s="25"/>
      <c r="B131" s="25"/>
      <c r="C131" s="25"/>
      <c r="D131" s="20"/>
      <c r="E131" s="20"/>
      <c r="F131" s="20"/>
      <c r="J131" s="21"/>
      <c r="K131" s="19"/>
      <c r="L131" s="20"/>
      <c r="M131" s="19"/>
      <c r="N131" s="8"/>
      <c r="O131" s="8"/>
    </row>
    <row r="132" spans="1:15" outlineLevel="1">
      <c r="A132" s="25"/>
      <c r="B132" s="25"/>
      <c r="C132" s="25"/>
      <c r="D132" s="20"/>
      <c r="E132" s="20"/>
      <c r="F132" s="20"/>
      <c r="J132" s="21"/>
      <c r="K132" s="19"/>
      <c r="L132" s="20"/>
      <c r="M132" s="19"/>
      <c r="N132" s="8"/>
      <c r="O132" s="8"/>
    </row>
    <row r="133" spans="1:15" outlineLevel="1">
      <c r="A133" s="25"/>
      <c r="B133" s="25"/>
      <c r="C133" s="25"/>
      <c r="D133" s="20"/>
      <c r="E133" s="20"/>
      <c r="F133" s="20"/>
      <c r="J133" s="21"/>
      <c r="K133" s="19"/>
      <c r="L133" s="20"/>
      <c r="M133" s="19"/>
      <c r="N133" s="8"/>
      <c r="O133" s="8"/>
    </row>
    <row r="134" spans="1:15" outlineLevel="1">
      <c r="A134" s="25"/>
      <c r="B134" s="25"/>
      <c r="C134" s="25"/>
      <c r="D134" s="20"/>
      <c r="E134" s="20"/>
      <c r="F134" s="20"/>
      <c r="J134" s="21"/>
      <c r="K134" s="19"/>
      <c r="L134" s="20"/>
      <c r="M134" s="19"/>
      <c r="N134" s="8"/>
      <c r="O134" s="8"/>
    </row>
    <row r="135" spans="1:15" outlineLevel="1">
      <c r="A135" s="25"/>
      <c r="B135" s="25"/>
      <c r="C135" s="25"/>
      <c r="D135" s="20"/>
      <c r="E135" s="20"/>
      <c r="F135" s="20"/>
      <c r="G135" s="19"/>
      <c r="J135" s="21"/>
      <c r="K135" s="19"/>
      <c r="L135" s="20"/>
      <c r="M135" s="19"/>
      <c r="N135" s="8"/>
      <c r="O135" s="8"/>
    </row>
    <row r="136" spans="1:15" outlineLevel="1">
      <c r="A136" s="25"/>
      <c r="B136" s="25"/>
      <c r="C136" s="25"/>
      <c r="D136" s="20"/>
      <c r="E136" s="20"/>
      <c r="F136" s="20"/>
      <c r="G136" s="19"/>
      <c r="J136" s="21"/>
      <c r="K136" s="19"/>
      <c r="L136" s="20"/>
      <c r="M136" s="19"/>
      <c r="N136" s="8"/>
      <c r="O136" s="8"/>
    </row>
    <row r="137" spans="1:15" outlineLevel="1">
      <c r="A137" s="24"/>
      <c r="B137" s="24"/>
      <c r="C137" s="24"/>
      <c r="D137" s="19"/>
      <c r="E137" s="19"/>
      <c r="F137" s="19"/>
      <c r="G137" s="19"/>
      <c r="J137" s="21"/>
      <c r="K137" s="19"/>
      <c r="L137" s="20"/>
      <c r="M137" s="19"/>
      <c r="N137" s="21"/>
      <c r="O137" s="8"/>
    </row>
    <row r="138" spans="1:15" outlineLevel="1">
      <c r="A138" s="24"/>
      <c r="B138" s="24"/>
      <c r="C138" s="24"/>
      <c r="D138" s="19"/>
      <c r="E138" s="20"/>
      <c r="F138" s="19"/>
      <c r="G138" s="19"/>
      <c r="J138" s="21"/>
      <c r="K138" s="19"/>
      <c r="L138" s="20"/>
      <c r="M138" s="19"/>
      <c r="N138" s="8"/>
      <c r="O138" s="8"/>
    </row>
    <row r="139" spans="1:15" outlineLevel="1">
      <c r="A139" s="24"/>
      <c r="B139" s="24"/>
      <c r="C139" s="24"/>
      <c r="D139" s="19"/>
      <c r="E139" s="20"/>
      <c r="F139" s="19"/>
      <c r="G139" s="19"/>
      <c r="J139" s="19"/>
      <c r="K139" s="19"/>
      <c r="L139" s="20"/>
      <c r="M139" s="19"/>
      <c r="N139" s="8"/>
      <c r="O139" s="8"/>
    </row>
    <row r="140" spans="1:15" outlineLevel="1">
      <c r="A140" s="24"/>
      <c r="B140" s="24"/>
      <c r="C140" s="24"/>
      <c r="D140" s="19"/>
      <c r="E140" s="20"/>
      <c r="F140" s="19"/>
      <c r="G140" s="19"/>
      <c r="J140" s="19"/>
      <c r="K140" s="19"/>
      <c r="L140" s="20"/>
      <c r="M140" s="19"/>
      <c r="N140" s="8"/>
      <c r="O140" s="8"/>
    </row>
    <row r="141" spans="1:15" outlineLevel="1">
      <c r="A141" s="24"/>
      <c r="B141" s="24"/>
      <c r="C141" s="24"/>
      <c r="D141" s="19"/>
      <c r="E141" s="20"/>
      <c r="F141" s="19"/>
      <c r="G141" s="19"/>
      <c r="J141" s="19"/>
      <c r="K141" s="19"/>
      <c r="L141" s="20"/>
      <c r="M141" s="19"/>
      <c r="N141" s="8"/>
      <c r="O141" s="8"/>
    </row>
    <row r="142" spans="1:15" outlineLevel="1">
      <c r="A142" s="24"/>
      <c r="B142" s="24"/>
      <c r="C142" s="24"/>
      <c r="D142" s="19"/>
      <c r="E142" s="20"/>
      <c r="F142" s="19"/>
      <c r="G142" s="19"/>
      <c r="J142" s="19"/>
      <c r="K142" s="19"/>
      <c r="L142" s="20"/>
      <c r="M142" s="19"/>
      <c r="N142" s="8"/>
      <c r="O142" s="8"/>
    </row>
    <row r="143" spans="1:15" outlineLevel="1">
      <c r="A143" s="24"/>
      <c r="B143" s="24"/>
      <c r="C143" s="24"/>
      <c r="D143" s="19"/>
      <c r="E143" s="20"/>
      <c r="F143" s="19"/>
      <c r="G143" s="19"/>
      <c r="J143" s="19"/>
      <c r="K143" s="19"/>
      <c r="L143" s="20"/>
      <c r="M143" s="19"/>
      <c r="N143" s="8"/>
      <c r="O143" s="8"/>
    </row>
    <row r="144" spans="1:15" outlineLevel="1">
      <c r="A144" s="24"/>
      <c r="B144" s="24"/>
      <c r="C144" s="24"/>
      <c r="D144" s="19"/>
      <c r="E144" s="20"/>
      <c r="F144" s="19"/>
      <c r="G144" s="19"/>
      <c r="J144" s="19"/>
      <c r="K144" s="19"/>
      <c r="L144" s="20"/>
      <c r="M144" s="19"/>
      <c r="N144" s="8"/>
      <c r="O144" s="8"/>
    </row>
    <row r="145" spans="1:15" outlineLevel="1">
      <c r="A145" s="24"/>
      <c r="B145" s="24"/>
      <c r="C145" s="24"/>
      <c r="D145" s="19"/>
      <c r="E145" s="20"/>
      <c r="F145" s="19"/>
      <c r="G145" s="19"/>
      <c r="J145" s="19"/>
      <c r="K145" s="19"/>
      <c r="L145" s="20"/>
      <c r="M145" s="19"/>
      <c r="N145" s="8"/>
      <c r="O145" s="8"/>
    </row>
    <row r="146" spans="1:15" outlineLevel="1">
      <c r="A146" s="24"/>
      <c r="B146" s="24"/>
      <c r="C146" s="24"/>
      <c r="D146" s="19"/>
      <c r="E146" s="20"/>
      <c r="F146" s="19"/>
      <c r="G146" s="19"/>
      <c r="J146" s="21"/>
      <c r="K146" s="19"/>
      <c r="L146" s="20"/>
      <c r="M146" s="19"/>
      <c r="N146" s="8"/>
      <c r="O146" s="8"/>
    </row>
    <row r="147" spans="1:15" outlineLevel="1">
      <c r="A147" s="24"/>
      <c r="B147" s="24"/>
      <c r="C147" s="24"/>
      <c r="D147" s="19"/>
      <c r="E147" s="20"/>
      <c r="F147" s="19"/>
      <c r="G147" s="19"/>
      <c r="J147" s="21"/>
      <c r="K147" s="19"/>
      <c r="L147" s="20"/>
      <c r="M147" s="19"/>
      <c r="N147" s="8"/>
      <c r="O147" s="8"/>
    </row>
    <row r="148" spans="1:15" outlineLevel="1">
      <c r="A148" s="24"/>
      <c r="B148" s="24"/>
      <c r="C148" s="24"/>
      <c r="D148" s="19"/>
      <c r="E148" s="20"/>
      <c r="F148" s="19"/>
      <c r="G148" s="19"/>
      <c r="J148" s="21"/>
      <c r="K148" s="19"/>
      <c r="L148" s="20"/>
      <c r="M148" s="19"/>
      <c r="N148" s="8"/>
      <c r="O148" s="8"/>
    </row>
    <row r="149" spans="1:15" outlineLevel="1">
      <c r="A149" s="24"/>
      <c r="B149" s="24"/>
      <c r="C149" s="24"/>
      <c r="D149" s="19"/>
      <c r="E149" s="20"/>
      <c r="F149" s="19"/>
      <c r="G149" s="19"/>
      <c r="J149" s="21"/>
      <c r="K149" s="19"/>
      <c r="L149" s="20"/>
      <c r="M149" s="19"/>
      <c r="N149" s="8"/>
      <c r="O149" s="8"/>
    </row>
    <row r="150" spans="1:15" outlineLevel="1">
      <c r="A150" s="24"/>
      <c r="B150" s="24"/>
      <c r="C150" s="24"/>
      <c r="D150" s="19"/>
      <c r="E150" s="20"/>
      <c r="F150" s="19"/>
      <c r="G150" s="19"/>
      <c r="J150" s="21"/>
      <c r="K150" s="19"/>
      <c r="L150" s="20"/>
      <c r="M150" s="19"/>
      <c r="N150" s="8"/>
      <c r="O150" s="8"/>
    </row>
    <row r="151" spans="1:15" outlineLevel="1">
      <c r="A151" s="24"/>
      <c r="B151" s="24"/>
      <c r="C151" s="24"/>
      <c r="D151" s="19"/>
      <c r="E151" s="20"/>
      <c r="F151" s="19"/>
      <c r="G151" s="19"/>
      <c r="J151" s="21"/>
      <c r="K151" s="19"/>
      <c r="L151" s="20"/>
      <c r="M151" s="19"/>
      <c r="N151" s="8"/>
      <c r="O151" s="8"/>
    </row>
    <row r="152" spans="1:15" outlineLevel="1">
      <c r="A152" s="24"/>
      <c r="B152" s="24"/>
      <c r="C152" s="24"/>
      <c r="D152" s="19"/>
      <c r="E152" s="20"/>
      <c r="F152" s="19"/>
      <c r="G152" s="19"/>
      <c r="J152" s="21"/>
      <c r="K152" s="19"/>
      <c r="L152" s="20"/>
      <c r="M152" s="19"/>
      <c r="N152" s="8"/>
      <c r="O152" s="8"/>
    </row>
    <row r="153" spans="1:15" outlineLevel="1">
      <c r="A153" s="8"/>
      <c r="B153" s="8"/>
      <c r="C153" s="8"/>
      <c r="D153" s="8"/>
      <c r="E153" s="8"/>
      <c r="F153" s="8"/>
      <c r="G153" s="8"/>
      <c r="J153" s="21"/>
      <c r="K153" s="19"/>
      <c r="L153" s="8"/>
      <c r="M153" s="8"/>
      <c r="N153" s="8"/>
      <c r="O153" s="8"/>
    </row>
    <row r="154" spans="1:15">
      <c r="A154" s="8"/>
      <c r="B154" s="8"/>
      <c r="C154" s="8"/>
      <c r="D154" s="8"/>
      <c r="E154" s="8"/>
      <c r="F154" s="8"/>
      <c r="G154" s="8"/>
      <c r="J154" s="21"/>
      <c r="K154" s="19"/>
      <c r="L154" s="8"/>
      <c r="M154" s="8"/>
      <c r="N154" s="8"/>
      <c r="O154" s="8"/>
    </row>
    <row r="155" spans="1:15">
      <c r="J155" s="8"/>
      <c r="K155" s="8"/>
    </row>
    <row r="156" spans="1:15">
      <c r="J156" s="8"/>
      <c r="K156" s="8"/>
    </row>
  </sheetData>
  <mergeCells count="1">
    <mergeCell ref="A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/>
  </sheetViews>
  <sheetFormatPr baseColWidth="10" defaultRowHeight="15"/>
  <cols>
    <col min="1" max="1" width="13.85546875" customWidth="1"/>
    <col min="2" max="2" width="12.140625" customWidth="1"/>
    <col min="3" max="3" width="18.5703125" customWidth="1"/>
    <col min="4" max="4" width="23.85546875" customWidth="1"/>
    <col min="5" max="5" width="16.42578125" customWidth="1"/>
    <col min="6" max="6" width="15" customWidth="1"/>
    <col min="7" max="7" width="15.140625" customWidth="1"/>
    <col min="8" max="8" width="11.28515625" customWidth="1"/>
    <col min="9" max="9" width="16.42578125" customWidth="1"/>
    <col min="10" max="10" width="12.42578125" customWidth="1"/>
  </cols>
  <sheetData>
    <row r="1" spans="1:10" ht="26.25">
      <c r="A1" s="107" t="s">
        <v>12</v>
      </c>
      <c r="B1" s="108" t="s">
        <v>70</v>
      </c>
      <c r="C1" s="109" t="s">
        <v>76</v>
      </c>
      <c r="D1" s="109" t="s">
        <v>77</v>
      </c>
      <c r="E1" s="109" t="s">
        <v>78</v>
      </c>
      <c r="F1" s="110" t="s">
        <v>82</v>
      </c>
      <c r="G1" s="111" t="s">
        <v>83</v>
      </c>
      <c r="H1" s="112" t="s">
        <v>72</v>
      </c>
      <c r="I1" s="113" t="s">
        <v>108</v>
      </c>
      <c r="J1" s="114" t="s">
        <v>69</v>
      </c>
    </row>
    <row r="2" spans="1:10">
      <c r="A2" s="26">
        <v>257</v>
      </c>
      <c r="B2" s="27">
        <v>2</v>
      </c>
      <c r="C2" s="26">
        <v>170500</v>
      </c>
      <c r="D2" s="28">
        <v>88900</v>
      </c>
      <c r="E2" s="27">
        <v>4000</v>
      </c>
      <c r="F2" s="34">
        <v>41100</v>
      </c>
      <c r="G2" s="29">
        <v>480</v>
      </c>
      <c r="H2" s="26">
        <f>(A2*B2*1000)/(C2*9.81)</f>
        <v>0.30730507202836294</v>
      </c>
      <c r="I2" s="27">
        <v>655.76923076923072</v>
      </c>
      <c r="J2" s="30">
        <f>D2/C2</f>
        <v>0.52140762463343104</v>
      </c>
    </row>
    <row r="3" spans="1:10">
      <c r="A3" s="26">
        <v>231</v>
      </c>
      <c r="B3" s="27">
        <v>2</v>
      </c>
      <c r="C3" s="26">
        <v>150000</v>
      </c>
      <c r="D3" s="26">
        <v>79666</v>
      </c>
      <c r="E3" s="27">
        <v>4300</v>
      </c>
      <c r="F3" s="27">
        <v>33300</v>
      </c>
      <c r="G3" s="29">
        <v>484</v>
      </c>
      <c r="H3" s="26">
        <f t="shared" ref="H3:H66" si="0">(A3*B3*1000)/(C3*9.81)</f>
        <v>0.31396534148827726</v>
      </c>
      <c r="I3" s="27">
        <v>684.93150684931504</v>
      </c>
      <c r="J3" s="30">
        <f t="shared" ref="J3:J65" si="1">D3/C3</f>
        <v>0.53110666666666662</v>
      </c>
    </row>
    <row r="4" spans="1:10">
      <c r="A4" s="26">
        <v>99.7</v>
      </c>
      <c r="B4" s="27">
        <v>2</v>
      </c>
      <c r="C4" s="26">
        <v>64000</v>
      </c>
      <c r="D4" s="26">
        <v>39200</v>
      </c>
      <c r="E4" s="27">
        <v>1900</v>
      </c>
      <c r="F4" s="35">
        <v>17390</v>
      </c>
      <c r="G4" s="29">
        <v>487</v>
      </c>
      <c r="H4" s="26">
        <f t="shared" si="0"/>
        <v>0.31759683995922527</v>
      </c>
      <c r="I4" s="27">
        <v>522.87581699346401</v>
      </c>
      <c r="J4" s="30">
        <f t="shared" si="1"/>
        <v>0.61250000000000004</v>
      </c>
    </row>
    <row r="5" spans="1:10">
      <c r="A5" s="26">
        <v>111.2</v>
      </c>
      <c r="B5" s="27">
        <v>2</v>
      </c>
      <c r="C5" s="26">
        <v>73500</v>
      </c>
      <c r="D5" s="26">
        <v>41310</v>
      </c>
      <c r="E5" s="27">
        <v>2700</v>
      </c>
      <c r="F5" s="27">
        <v>19190</v>
      </c>
      <c r="G5" s="29">
        <v>487</v>
      </c>
      <c r="H5" s="26">
        <f t="shared" si="0"/>
        <v>0.30844549848481695</v>
      </c>
      <c r="I5" s="27">
        <v>600.49019607843104</v>
      </c>
      <c r="J5" s="30">
        <f t="shared" si="1"/>
        <v>0.56204081632653058</v>
      </c>
    </row>
    <row r="6" spans="1:10">
      <c r="A6" s="26">
        <v>142</v>
      </c>
      <c r="B6" s="27">
        <v>2</v>
      </c>
      <c r="C6" s="26">
        <v>89000</v>
      </c>
      <c r="D6" s="26">
        <v>48000</v>
      </c>
      <c r="E6" s="27">
        <v>2700</v>
      </c>
      <c r="F6" s="27">
        <v>22780</v>
      </c>
      <c r="G6" s="29">
        <v>487</v>
      </c>
      <c r="H6" s="26">
        <f t="shared" si="0"/>
        <v>0.3252814715550516</v>
      </c>
      <c r="I6" s="27">
        <v>727.12418300653587</v>
      </c>
      <c r="J6" s="30">
        <f t="shared" si="1"/>
        <v>0.5393258426966292</v>
      </c>
    </row>
    <row r="7" spans="1:10">
      <c r="A7" s="26">
        <v>310</v>
      </c>
      <c r="B7" s="27">
        <v>2</v>
      </c>
      <c r="C7" s="26">
        <v>230000</v>
      </c>
      <c r="D7" s="26">
        <v>120200</v>
      </c>
      <c r="E7" s="27">
        <v>6370</v>
      </c>
      <c r="F7" s="27">
        <v>36400</v>
      </c>
      <c r="G7" s="29">
        <v>487</v>
      </c>
      <c r="H7" s="26">
        <f t="shared" si="0"/>
        <v>0.27478615432344988</v>
      </c>
      <c r="I7" s="27">
        <v>633.43431561553291</v>
      </c>
      <c r="J7" s="30">
        <f t="shared" si="1"/>
        <v>0.52260869565217394</v>
      </c>
    </row>
    <row r="8" spans="1:10">
      <c r="A8" s="26">
        <v>300</v>
      </c>
      <c r="B8" s="27">
        <v>2</v>
      </c>
      <c r="C8" s="26">
        <v>217000</v>
      </c>
      <c r="D8" s="26">
        <v>118189</v>
      </c>
      <c r="E8" s="27">
        <v>4500</v>
      </c>
      <c r="F8" s="27">
        <v>48400</v>
      </c>
      <c r="G8" s="29">
        <v>500</v>
      </c>
      <c r="H8" s="26">
        <f t="shared" si="0"/>
        <v>0.28185290097098326</v>
      </c>
      <c r="I8" s="27">
        <v>597.63150647204623</v>
      </c>
      <c r="J8" s="30">
        <f t="shared" si="1"/>
        <v>0.54464976958525346</v>
      </c>
    </row>
    <row r="9" spans="1:10">
      <c r="A9" s="26">
        <v>139</v>
      </c>
      <c r="B9" s="27">
        <v>4</v>
      </c>
      <c r="C9" s="26">
        <v>257000</v>
      </c>
      <c r="D9" s="26">
        <v>120228</v>
      </c>
      <c r="E9" s="27">
        <v>7350</v>
      </c>
      <c r="F9" s="27">
        <v>49400</v>
      </c>
      <c r="G9" s="29">
        <v>500</v>
      </c>
      <c r="H9" s="26">
        <f t="shared" si="0"/>
        <v>0.2205325305314596</v>
      </c>
      <c r="I9" s="27">
        <v>707.79399614431281</v>
      </c>
      <c r="J9" s="30">
        <f t="shared" si="1"/>
        <v>0.46781322957198446</v>
      </c>
    </row>
    <row r="10" spans="1:10">
      <c r="A10" s="26">
        <v>151</v>
      </c>
      <c r="B10" s="27">
        <v>4</v>
      </c>
      <c r="C10" s="26">
        <v>271000</v>
      </c>
      <c r="D10" s="26">
        <v>129850</v>
      </c>
      <c r="E10" s="27">
        <v>7150</v>
      </c>
      <c r="F10" s="27">
        <v>48150</v>
      </c>
      <c r="G10" s="29">
        <v>500</v>
      </c>
      <c r="H10" s="26">
        <f t="shared" si="0"/>
        <v>0.2271949324997837</v>
      </c>
      <c r="I10" s="27">
        <v>746.35086752960615</v>
      </c>
      <c r="J10" s="30">
        <f t="shared" si="1"/>
        <v>0.47915129151291513</v>
      </c>
    </row>
    <row r="11" spans="1:10">
      <c r="A11" s="26">
        <v>235.8</v>
      </c>
      <c r="B11" s="27">
        <v>4</v>
      </c>
      <c r="C11" s="26">
        <v>365000</v>
      </c>
      <c r="D11" s="26">
        <v>170390</v>
      </c>
      <c r="E11" s="27">
        <v>8500</v>
      </c>
      <c r="F11" s="27">
        <v>51635</v>
      </c>
      <c r="G11" s="29">
        <v>500</v>
      </c>
      <c r="H11" s="26">
        <f t="shared" si="0"/>
        <v>0.26341586024883751</v>
      </c>
      <c r="I11" s="27">
        <v>834.66727646924301</v>
      </c>
      <c r="J11" s="30">
        <f t="shared" si="1"/>
        <v>0.46682191780821919</v>
      </c>
    </row>
    <row r="12" spans="1:10">
      <c r="A12" s="26">
        <v>249.1</v>
      </c>
      <c r="B12" s="27">
        <v>4</v>
      </c>
      <c r="C12" s="26">
        <v>365000</v>
      </c>
      <c r="D12" s="26">
        <v>177010</v>
      </c>
      <c r="E12" s="27">
        <v>7500</v>
      </c>
      <c r="F12" s="27">
        <v>63000</v>
      </c>
      <c r="G12" s="29">
        <v>500</v>
      </c>
      <c r="H12" s="26">
        <f t="shared" si="0"/>
        <v>0.27827349782860655</v>
      </c>
      <c r="I12" s="27">
        <v>834.66727646924301</v>
      </c>
      <c r="J12" s="30">
        <f t="shared" si="1"/>
        <v>0.48495890410958903</v>
      </c>
    </row>
    <row r="13" spans="1:10">
      <c r="A13" s="26">
        <v>294</v>
      </c>
      <c r="B13" s="27">
        <v>4</v>
      </c>
      <c r="C13" s="26">
        <v>540000</v>
      </c>
      <c r="D13" s="26">
        <v>271000</v>
      </c>
      <c r="E13" s="27">
        <v>7650</v>
      </c>
      <c r="F13" s="27">
        <v>85000</v>
      </c>
      <c r="G13" s="29">
        <v>507</v>
      </c>
      <c r="H13" s="26">
        <f t="shared" si="0"/>
        <v>0.22199569600181221</v>
      </c>
      <c r="I13" s="27">
        <v>660.95471236230105</v>
      </c>
      <c r="J13" s="30">
        <f t="shared" si="1"/>
        <v>0.50185185185185188</v>
      </c>
    </row>
    <row r="14" spans="1:10">
      <c r="A14" s="27">
        <v>84.54</v>
      </c>
      <c r="B14" s="27">
        <v>4</v>
      </c>
      <c r="C14" s="27">
        <v>151315</v>
      </c>
      <c r="D14" s="27">
        <v>66224</v>
      </c>
      <c r="E14" s="27"/>
      <c r="F14" s="31">
        <v>38100</v>
      </c>
      <c r="G14" s="29">
        <v>521</v>
      </c>
      <c r="H14" s="26">
        <f t="shared" si="0"/>
        <v>0.22780919282445503</v>
      </c>
      <c r="I14" s="27">
        <v>533.92731122088924</v>
      </c>
      <c r="J14" s="30">
        <f t="shared" si="1"/>
        <v>0.43765654429501372</v>
      </c>
    </row>
    <row r="15" spans="1:10">
      <c r="A15" s="27">
        <v>97.9</v>
      </c>
      <c r="B15" s="27">
        <v>2</v>
      </c>
      <c r="C15" s="27">
        <v>51710</v>
      </c>
      <c r="D15" s="27">
        <v>31675</v>
      </c>
      <c r="E15" s="27">
        <v>1375</v>
      </c>
      <c r="F15" s="31">
        <v>12220</v>
      </c>
      <c r="G15" s="29">
        <v>521</v>
      </c>
      <c r="H15" s="26">
        <f t="shared" si="0"/>
        <v>0.38598385767407073</v>
      </c>
      <c r="I15" s="27">
        <v>556.20092502957948</v>
      </c>
      <c r="J15" s="30">
        <f t="shared" si="1"/>
        <v>0.61255076387545926</v>
      </c>
    </row>
    <row r="16" spans="1:10">
      <c r="A16" s="27">
        <v>71.2</v>
      </c>
      <c r="B16" s="27">
        <v>3</v>
      </c>
      <c r="C16" s="27">
        <v>95028</v>
      </c>
      <c r="D16" s="27">
        <v>46164</v>
      </c>
      <c r="E16" s="27">
        <v>2400</v>
      </c>
      <c r="F16" s="31">
        <v>18597</v>
      </c>
      <c r="G16" s="29">
        <v>530</v>
      </c>
      <c r="H16" s="26">
        <f t="shared" si="0"/>
        <v>0.22912931247432755</v>
      </c>
      <c r="I16" s="27">
        <v>601.82393920202662</v>
      </c>
      <c r="J16" s="30">
        <f t="shared" si="1"/>
        <v>0.48579366081575959</v>
      </c>
    </row>
    <row r="17" spans="1:10">
      <c r="A17" s="27">
        <v>71.2</v>
      </c>
      <c r="B17" s="27">
        <v>2</v>
      </c>
      <c r="C17" s="27">
        <v>52390</v>
      </c>
      <c r="D17" s="27">
        <v>27646</v>
      </c>
      <c r="E17" s="27">
        <v>1900</v>
      </c>
      <c r="F17" s="31">
        <v>15445</v>
      </c>
      <c r="G17" s="29">
        <v>488</v>
      </c>
      <c r="H17" s="26">
        <f t="shared" si="0"/>
        <v>0.27707196418922692</v>
      </c>
      <c r="I17" s="27">
        <v>575.46133567662559</v>
      </c>
      <c r="J17" s="30">
        <f t="shared" si="1"/>
        <v>0.52769612521473563</v>
      </c>
    </row>
    <row r="18" spans="1:10">
      <c r="A18" s="27">
        <v>89</v>
      </c>
      <c r="B18" s="27">
        <v>2</v>
      </c>
      <c r="C18" s="27">
        <v>56470</v>
      </c>
      <c r="D18" s="27">
        <v>31869</v>
      </c>
      <c r="E18" s="27">
        <v>2850</v>
      </c>
      <c r="F18" s="31">
        <v>16030</v>
      </c>
      <c r="G18" s="29">
        <v>491</v>
      </c>
      <c r="H18" s="26">
        <f t="shared" si="0"/>
        <v>0.32131663281108547</v>
      </c>
      <c r="I18" s="27">
        <v>620.27680140597533</v>
      </c>
      <c r="J18" s="30">
        <f t="shared" si="1"/>
        <v>0.56435275367451743</v>
      </c>
    </row>
    <row r="19" spans="1:10">
      <c r="A19" s="27">
        <v>97.9</v>
      </c>
      <c r="B19" s="27">
        <v>2</v>
      </c>
      <c r="C19" s="27">
        <v>62820</v>
      </c>
      <c r="D19" s="27">
        <v>33370</v>
      </c>
      <c r="E19" s="27">
        <v>2700</v>
      </c>
      <c r="F19" s="31">
        <v>17740</v>
      </c>
      <c r="G19" s="29">
        <v>492</v>
      </c>
      <c r="H19" s="26">
        <f t="shared" si="0"/>
        <v>0.31772087361232404</v>
      </c>
      <c r="I19" s="27">
        <v>690.02636203866427</v>
      </c>
      <c r="J19" s="30">
        <f t="shared" si="1"/>
        <v>0.53120025469595666</v>
      </c>
    </row>
    <row r="20" spans="1:10">
      <c r="A20" s="27">
        <v>82.3</v>
      </c>
      <c r="B20" s="27">
        <v>2</v>
      </c>
      <c r="C20" s="27">
        <v>52390</v>
      </c>
      <c r="D20" s="27">
        <v>30960</v>
      </c>
      <c r="E20" s="27">
        <v>1700</v>
      </c>
      <c r="F20" s="31">
        <v>15530</v>
      </c>
      <c r="G20" s="29">
        <v>492</v>
      </c>
      <c r="H20" s="26">
        <f t="shared" si="0"/>
        <v>0.32026717208951366</v>
      </c>
      <c r="I20" s="27">
        <v>575.46133567662559</v>
      </c>
      <c r="J20" s="30">
        <f t="shared" si="1"/>
        <v>0.59095247184577204</v>
      </c>
    </row>
    <row r="21" spans="1:10">
      <c r="A21" s="27">
        <v>82</v>
      </c>
      <c r="B21" s="27">
        <v>2</v>
      </c>
      <c r="C21" s="27">
        <v>65090</v>
      </c>
      <c r="D21" s="27">
        <v>36440</v>
      </c>
      <c r="E21" s="27">
        <v>3191</v>
      </c>
      <c r="F21" s="31">
        <v>9800</v>
      </c>
      <c r="G21" s="29">
        <v>492</v>
      </c>
      <c r="H21" s="26">
        <f t="shared" si="0"/>
        <v>0.25683876273250761</v>
      </c>
      <c r="I21" s="27">
        <v>522.39165329052969</v>
      </c>
      <c r="J21" s="30">
        <f t="shared" si="1"/>
        <v>0.55984022123214017</v>
      </c>
    </row>
    <row r="22" spans="1:10">
      <c r="A22" s="27">
        <v>89</v>
      </c>
      <c r="B22" s="27">
        <v>2</v>
      </c>
      <c r="C22" s="27">
        <v>69400</v>
      </c>
      <c r="D22" s="27">
        <v>37585</v>
      </c>
      <c r="E22" s="27">
        <v>3197</v>
      </c>
      <c r="F22" s="31">
        <v>11610</v>
      </c>
      <c r="G22" s="29">
        <v>492</v>
      </c>
      <c r="H22" s="26">
        <f t="shared" si="0"/>
        <v>0.26145173277870315</v>
      </c>
      <c r="I22" s="27">
        <v>556.98234349919744</v>
      </c>
      <c r="J22" s="30">
        <f t="shared" si="1"/>
        <v>0.54157060518731992</v>
      </c>
    </row>
    <row r="23" spans="1:10">
      <c r="A23" s="27">
        <v>107</v>
      </c>
      <c r="B23" s="27">
        <v>2</v>
      </c>
      <c r="C23" s="27">
        <v>78220</v>
      </c>
      <c r="D23" s="27">
        <v>41480</v>
      </c>
      <c r="E23" s="27">
        <v>2897</v>
      </c>
      <c r="F23" s="31">
        <v>14690</v>
      </c>
      <c r="G23" s="29">
        <v>492</v>
      </c>
      <c r="H23" s="26">
        <f t="shared" si="0"/>
        <v>0.27888615476200712</v>
      </c>
      <c r="I23" s="27">
        <v>627.76886035313009</v>
      </c>
      <c r="J23" s="30">
        <f t="shared" si="1"/>
        <v>0.53029915622602919</v>
      </c>
    </row>
    <row r="24" spans="1:10">
      <c r="A24" s="27">
        <v>208.8</v>
      </c>
      <c r="B24" s="27">
        <v>4</v>
      </c>
      <c r="C24" s="27">
        <v>340195</v>
      </c>
      <c r="D24" s="27">
        <v>169190</v>
      </c>
      <c r="E24" s="27">
        <v>5000</v>
      </c>
      <c r="F24" s="31">
        <v>69625</v>
      </c>
      <c r="G24" s="29">
        <v>507</v>
      </c>
      <c r="H24" s="26">
        <f t="shared" si="0"/>
        <v>0.25026121688707675</v>
      </c>
      <c r="I24" s="27">
        <v>665.74363992172209</v>
      </c>
      <c r="J24" s="30">
        <f t="shared" si="1"/>
        <v>0.49733241229294961</v>
      </c>
    </row>
    <row r="25" spans="1:10">
      <c r="A25" s="27">
        <v>236</v>
      </c>
      <c r="B25" s="27">
        <v>4</v>
      </c>
      <c r="C25" s="27">
        <v>377840</v>
      </c>
      <c r="D25" s="27">
        <v>175995</v>
      </c>
      <c r="E25" s="27">
        <v>6500</v>
      </c>
      <c r="F25" s="31">
        <v>62820</v>
      </c>
      <c r="G25" s="29">
        <v>507</v>
      </c>
      <c r="H25" s="26">
        <f t="shared" si="0"/>
        <v>0.25468012500045861</v>
      </c>
      <c r="I25" s="27">
        <v>739.41291585127203</v>
      </c>
      <c r="J25" s="30">
        <f t="shared" si="1"/>
        <v>0.46579239889900487</v>
      </c>
    </row>
    <row r="26" spans="1:10">
      <c r="A26" s="27">
        <v>252.4</v>
      </c>
      <c r="B26" s="27">
        <v>4</v>
      </c>
      <c r="C26" s="27">
        <v>396830</v>
      </c>
      <c r="D26" s="27">
        <v>181484</v>
      </c>
      <c r="E26" s="27">
        <v>7100</v>
      </c>
      <c r="F26" s="31">
        <v>61186</v>
      </c>
      <c r="G26" s="29">
        <v>507</v>
      </c>
      <c r="H26" s="26">
        <f t="shared" si="0"/>
        <v>0.2593437806029707</v>
      </c>
      <c r="I26" s="27">
        <v>755.86666666666667</v>
      </c>
      <c r="J26" s="30">
        <f t="shared" si="1"/>
        <v>0.4573343749212509</v>
      </c>
    </row>
    <row r="27" spans="1:10">
      <c r="A27" s="27">
        <v>191.3</v>
      </c>
      <c r="B27" s="27">
        <v>2</v>
      </c>
      <c r="C27" s="27">
        <v>115900</v>
      </c>
      <c r="D27" s="27">
        <v>58040</v>
      </c>
      <c r="E27" s="27">
        <v>4000</v>
      </c>
      <c r="F27" s="31">
        <v>25690</v>
      </c>
      <c r="G27" s="29">
        <v>513</v>
      </c>
      <c r="H27" s="26">
        <f t="shared" si="0"/>
        <v>0.33650577539250942</v>
      </c>
      <c r="I27" s="27">
        <v>625.64102564102564</v>
      </c>
      <c r="J27" s="30">
        <f t="shared" si="1"/>
        <v>0.5007765314926661</v>
      </c>
    </row>
    <row r="28" spans="1:10">
      <c r="A28" s="27">
        <v>192</v>
      </c>
      <c r="B28" s="27">
        <v>2</v>
      </c>
      <c r="C28" s="27">
        <v>122470</v>
      </c>
      <c r="D28" s="27">
        <v>65980</v>
      </c>
      <c r="E28" s="27"/>
      <c r="F28" s="31">
        <v>29470</v>
      </c>
      <c r="G28" s="29">
        <v>505</v>
      </c>
      <c r="H28" s="26">
        <f t="shared" si="0"/>
        <v>0.31961893432555039</v>
      </c>
      <c r="I28" s="27">
        <v>661.10661268556009</v>
      </c>
      <c r="J28" s="30">
        <f t="shared" si="1"/>
        <v>0.53874418224871401</v>
      </c>
    </row>
    <row r="29" spans="1:10">
      <c r="A29" s="27">
        <v>213.5</v>
      </c>
      <c r="B29" s="27">
        <v>2</v>
      </c>
      <c r="C29" s="27">
        <v>136078</v>
      </c>
      <c r="D29" s="27">
        <v>80921</v>
      </c>
      <c r="E29" s="27">
        <v>3220</v>
      </c>
      <c r="F29" s="31">
        <v>34065</v>
      </c>
      <c r="G29" s="29">
        <v>488</v>
      </c>
      <c r="H29" s="26">
        <f t="shared" si="0"/>
        <v>0.31986811425641093</v>
      </c>
      <c r="I29" s="27">
        <v>480.33180374161662</v>
      </c>
      <c r="J29" s="30">
        <f t="shared" si="1"/>
        <v>0.59466629433119245</v>
      </c>
    </row>
    <row r="30" spans="1:10">
      <c r="A30" s="27">
        <v>257.60000000000002</v>
      </c>
      <c r="B30" s="27">
        <v>2</v>
      </c>
      <c r="C30" s="27">
        <v>175540</v>
      </c>
      <c r="D30" s="27">
        <v>83788</v>
      </c>
      <c r="E30" s="27">
        <v>6805</v>
      </c>
      <c r="F30" s="31">
        <v>35652</v>
      </c>
      <c r="G30" s="29">
        <v>488</v>
      </c>
      <c r="H30" s="26">
        <f t="shared" si="0"/>
        <v>0.29917875663585103</v>
      </c>
      <c r="I30" s="27">
        <v>619.62583833392159</v>
      </c>
      <c r="J30" s="30">
        <f t="shared" si="1"/>
        <v>0.47731571151874219</v>
      </c>
    </row>
    <row r="31" spans="1:10">
      <c r="A31" s="27">
        <v>223.5</v>
      </c>
      <c r="B31" s="27">
        <v>2</v>
      </c>
      <c r="C31" s="27">
        <v>156489</v>
      </c>
      <c r="D31" s="27">
        <v>87135</v>
      </c>
      <c r="E31" s="27">
        <v>4020</v>
      </c>
      <c r="F31" s="31">
        <v>39140</v>
      </c>
      <c r="G31" s="29">
        <v>489</v>
      </c>
      <c r="H31" s="26">
        <f t="shared" si="0"/>
        <v>0.29117541319501056</v>
      </c>
      <c r="I31" s="27">
        <v>552.37910342393218</v>
      </c>
      <c r="J31" s="30">
        <f t="shared" si="1"/>
        <v>0.55681229990606373</v>
      </c>
    </row>
    <row r="32" spans="1:10">
      <c r="A32" s="27">
        <v>273.60000000000002</v>
      </c>
      <c r="B32" s="27">
        <v>2</v>
      </c>
      <c r="C32" s="27">
        <v>181437</v>
      </c>
      <c r="D32" s="27">
        <v>89902</v>
      </c>
      <c r="E32" s="27">
        <v>5760</v>
      </c>
      <c r="F32" s="31">
        <v>45541</v>
      </c>
      <c r="G32" s="29">
        <v>486</v>
      </c>
      <c r="H32" s="26">
        <f t="shared" si="0"/>
        <v>0.30743352521129352</v>
      </c>
      <c r="I32" s="27">
        <v>640.44122837980933</v>
      </c>
      <c r="J32" s="30">
        <f t="shared" si="1"/>
        <v>0.49549981536290832</v>
      </c>
    </row>
    <row r="33" spans="1:10">
      <c r="A33" s="27">
        <v>342.52</v>
      </c>
      <c r="B33" s="27">
        <v>2</v>
      </c>
      <c r="C33" s="27">
        <v>242670</v>
      </c>
      <c r="D33" s="27">
        <v>135875</v>
      </c>
      <c r="E33" s="27">
        <v>4820</v>
      </c>
      <c r="F33" s="27">
        <v>54635</v>
      </c>
      <c r="G33" s="36">
        <v>476</v>
      </c>
      <c r="H33" s="26">
        <f t="shared" si="0"/>
        <v>0.2877602707930676</v>
      </c>
      <c r="I33" s="27">
        <v>567.25105189340809</v>
      </c>
      <c r="J33" s="30">
        <f t="shared" si="1"/>
        <v>0.55991675938517327</v>
      </c>
    </row>
    <row r="34" spans="1:10">
      <c r="A34" s="27">
        <v>373.66</v>
      </c>
      <c r="B34" s="27">
        <v>2</v>
      </c>
      <c r="C34" s="27">
        <v>286897</v>
      </c>
      <c r="D34" s="27">
        <v>138120</v>
      </c>
      <c r="E34" s="27">
        <v>7380</v>
      </c>
      <c r="F34" s="27">
        <v>56925</v>
      </c>
      <c r="G34" s="36">
        <v>476</v>
      </c>
      <c r="H34" s="26">
        <f t="shared" si="0"/>
        <v>0.26552877432167199</v>
      </c>
      <c r="I34" s="27">
        <v>670.63347358578778</v>
      </c>
      <c r="J34" s="30">
        <f t="shared" si="1"/>
        <v>0.48142713238549029</v>
      </c>
    </row>
    <row r="35" spans="1:10">
      <c r="A35" s="27">
        <v>423</v>
      </c>
      <c r="B35" s="27">
        <v>2</v>
      </c>
      <c r="C35" s="27">
        <v>299370</v>
      </c>
      <c r="D35" s="27">
        <v>155960</v>
      </c>
      <c r="E35" s="27">
        <v>5604</v>
      </c>
      <c r="F35" s="27">
        <v>68570</v>
      </c>
      <c r="G35" s="36">
        <v>476</v>
      </c>
      <c r="H35" s="26">
        <f t="shared" si="0"/>
        <v>0.28806671379928428</v>
      </c>
      <c r="I35" s="27">
        <v>699.78962131837307</v>
      </c>
      <c r="J35" s="30">
        <f t="shared" si="1"/>
        <v>0.52096068410328356</v>
      </c>
    </row>
    <row r="36" spans="1:10">
      <c r="A36" s="26">
        <v>80.099999999999994</v>
      </c>
      <c r="B36" s="27">
        <v>4</v>
      </c>
      <c r="C36" s="26">
        <v>158760</v>
      </c>
      <c r="D36" s="26">
        <v>69739</v>
      </c>
      <c r="E36" s="27">
        <v>3907</v>
      </c>
      <c r="F36" s="31">
        <v>30719</v>
      </c>
      <c r="G36" s="29">
        <v>479</v>
      </c>
      <c r="H36" s="26">
        <f t="shared" si="0"/>
        <v>0.20572279200501131</v>
      </c>
      <c r="I36" s="27">
        <v>583.89113644722329</v>
      </c>
      <c r="J36" s="30">
        <f t="shared" si="1"/>
        <v>0.43927311665406904</v>
      </c>
    </row>
    <row r="37" spans="1:10">
      <c r="A37" s="26">
        <v>98</v>
      </c>
      <c r="B37" s="27">
        <v>4</v>
      </c>
      <c r="C37" s="26">
        <v>161000</v>
      </c>
      <c r="D37" s="26">
        <v>75500</v>
      </c>
      <c r="E37" s="27"/>
      <c r="F37" s="31">
        <v>29257</v>
      </c>
      <c r="G37" s="29">
        <v>479</v>
      </c>
      <c r="H37" s="26">
        <f t="shared" si="0"/>
        <v>0.24819394584053539</v>
      </c>
      <c r="I37" s="27">
        <v>592.12945936005895</v>
      </c>
      <c r="J37" s="30">
        <f t="shared" si="1"/>
        <v>0.46894409937888198</v>
      </c>
    </row>
    <row r="38" spans="1:10">
      <c r="A38" s="26">
        <v>54.5</v>
      </c>
      <c r="B38" s="27">
        <v>2</v>
      </c>
      <c r="C38" s="26">
        <v>35245</v>
      </c>
      <c r="D38" s="26">
        <v>20550</v>
      </c>
      <c r="E38" s="27">
        <v>1311</v>
      </c>
      <c r="F38" s="31">
        <v>9570</v>
      </c>
      <c r="G38" s="29">
        <v>501</v>
      </c>
      <c r="H38" s="26">
        <f t="shared" si="0"/>
        <v>0.31525354266168565</v>
      </c>
      <c r="I38" s="27">
        <v>406.18877492220815</v>
      </c>
      <c r="J38" s="30">
        <f t="shared" si="1"/>
        <v>0.58306142715278764</v>
      </c>
    </row>
    <row r="39" spans="1:10">
      <c r="A39" s="26">
        <v>62</v>
      </c>
      <c r="B39" s="27">
        <v>2</v>
      </c>
      <c r="C39" s="26">
        <v>49000</v>
      </c>
      <c r="D39" s="26">
        <v>25400</v>
      </c>
      <c r="E39" s="27">
        <v>1725</v>
      </c>
      <c r="F39" s="31">
        <v>14000</v>
      </c>
      <c r="G39" s="29">
        <v>503</v>
      </c>
      <c r="H39" s="26">
        <f t="shared" si="0"/>
        <v>0.25796251222201416</v>
      </c>
      <c r="I39" s="27">
        <v>527.0517371195009</v>
      </c>
      <c r="J39" s="30">
        <f t="shared" si="1"/>
        <v>0.51836734693877551</v>
      </c>
    </row>
    <row r="40" spans="1:10">
      <c r="A40" s="26">
        <v>68.900000000000006</v>
      </c>
      <c r="B40" s="27">
        <v>2</v>
      </c>
      <c r="C40" s="26">
        <v>51710</v>
      </c>
      <c r="D40" s="26">
        <v>27800</v>
      </c>
      <c r="E40" s="27">
        <v>1685</v>
      </c>
      <c r="F40" s="31">
        <v>15510</v>
      </c>
      <c r="G40" s="29">
        <v>501</v>
      </c>
      <c r="H40" s="26">
        <f t="shared" si="0"/>
        <v>0.27164747491055641</v>
      </c>
      <c r="I40" s="27">
        <v>556.20092502957948</v>
      </c>
      <c r="J40" s="30">
        <f t="shared" si="1"/>
        <v>0.53761361438793265</v>
      </c>
    </row>
    <row r="41" spans="1:10">
      <c r="A41" s="26">
        <v>68.900000000000006</v>
      </c>
      <c r="B41" s="27">
        <v>2</v>
      </c>
      <c r="C41" s="26">
        <v>54420</v>
      </c>
      <c r="D41" s="26">
        <v>29300</v>
      </c>
      <c r="E41" s="27">
        <v>1500</v>
      </c>
      <c r="F41" s="31">
        <v>15265</v>
      </c>
      <c r="G41" s="29">
        <v>501</v>
      </c>
      <c r="H41" s="26">
        <f t="shared" si="0"/>
        <v>0.25812000969542209</v>
      </c>
      <c r="I41" s="27">
        <v>585.35011293965795</v>
      </c>
      <c r="J41" s="30">
        <f t="shared" si="1"/>
        <v>0.53840499816244025</v>
      </c>
    </row>
    <row r="42" spans="1:10">
      <c r="A42" s="26">
        <v>85.6</v>
      </c>
      <c r="B42" s="27">
        <v>2</v>
      </c>
      <c r="C42" s="26">
        <v>63500</v>
      </c>
      <c r="D42" s="26">
        <v>35570</v>
      </c>
      <c r="E42" s="27">
        <v>1564</v>
      </c>
      <c r="F42" s="31">
        <v>17953</v>
      </c>
      <c r="G42" s="29">
        <v>499</v>
      </c>
      <c r="H42" s="26">
        <f t="shared" si="0"/>
        <v>0.27482803181712379</v>
      </c>
      <c r="I42" s="27">
        <v>565.44968833481744</v>
      </c>
      <c r="J42" s="30">
        <f t="shared" si="1"/>
        <v>0.5601574803149606</v>
      </c>
    </row>
    <row r="43" spans="1:10">
      <c r="A43" s="26">
        <v>92.7</v>
      </c>
      <c r="B43" s="27">
        <v>2</v>
      </c>
      <c r="C43" s="26">
        <v>67812</v>
      </c>
      <c r="D43" s="26">
        <v>35630</v>
      </c>
      <c r="E43" s="27">
        <v>2050</v>
      </c>
      <c r="F43" s="31">
        <v>18802</v>
      </c>
      <c r="G43" s="29">
        <v>499</v>
      </c>
      <c r="H43" s="26">
        <f t="shared" si="0"/>
        <v>0.27869820339773693</v>
      </c>
      <c r="I43" s="27">
        <v>603.84683882457705</v>
      </c>
      <c r="J43" s="30">
        <f t="shared" si="1"/>
        <v>0.52542322892703353</v>
      </c>
    </row>
    <row r="44" spans="1:10">
      <c r="A44" s="26">
        <v>96.5</v>
      </c>
      <c r="B44" s="27">
        <v>2</v>
      </c>
      <c r="C44" s="26">
        <v>72580</v>
      </c>
      <c r="D44" s="26">
        <v>36620</v>
      </c>
      <c r="E44" s="27">
        <v>2502</v>
      </c>
      <c r="F44" s="31">
        <v>18721</v>
      </c>
      <c r="G44" s="29">
        <v>499</v>
      </c>
      <c r="H44" s="26">
        <f t="shared" si="0"/>
        <v>0.27106368479759685</v>
      </c>
      <c r="I44" s="27">
        <v>646.30454140694565</v>
      </c>
      <c r="J44" s="30">
        <f t="shared" si="1"/>
        <v>0.50454670708184068</v>
      </c>
    </row>
    <row r="45" spans="1:10">
      <c r="A45" s="26">
        <v>92.7</v>
      </c>
      <c r="B45" s="27">
        <v>2</v>
      </c>
      <c r="C45" s="26">
        <v>63500</v>
      </c>
      <c r="D45" s="26">
        <v>33253</v>
      </c>
      <c r="E45" s="27">
        <v>2372</v>
      </c>
      <c r="F45" s="31">
        <v>17619</v>
      </c>
      <c r="G45" s="29">
        <v>499</v>
      </c>
      <c r="H45" s="26">
        <f t="shared" si="0"/>
        <v>0.29762334754027309</v>
      </c>
      <c r="I45" s="27">
        <v>565.44968833481744</v>
      </c>
      <c r="J45" s="30">
        <f t="shared" si="1"/>
        <v>0.52366929133858264</v>
      </c>
    </row>
    <row r="46" spans="1:10">
      <c r="A46" s="27">
        <v>111.21</v>
      </c>
      <c r="B46" s="27">
        <v>2</v>
      </c>
      <c r="C46" s="27">
        <v>70760</v>
      </c>
      <c r="D46" s="26">
        <v>39415</v>
      </c>
      <c r="E46" s="27">
        <v>2275</v>
      </c>
      <c r="F46" s="31">
        <v>17350</v>
      </c>
      <c r="G46" s="36"/>
      <c r="H46" s="26">
        <f t="shared" si="0"/>
        <v>0.32041807341178258</v>
      </c>
      <c r="I46" s="27">
        <v>630.09795191451474</v>
      </c>
      <c r="J46" s="30">
        <f t="shared" si="1"/>
        <v>0.55702374222724704</v>
      </c>
    </row>
    <row r="47" spans="1:10">
      <c r="A47" s="27">
        <v>178</v>
      </c>
      <c r="B47" s="27">
        <v>3</v>
      </c>
      <c r="C47" s="27">
        <v>190854</v>
      </c>
      <c r="D47" s="26">
        <v>111344</v>
      </c>
      <c r="E47" s="27">
        <v>4000</v>
      </c>
      <c r="F47" s="31">
        <v>48330</v>
      </c>
      <c r="G47" s="29">
        <v>475</v>
      </c>
      <c r="H47" s="26">
        <f t="shared" si="0"/>
        <v>0.28521409435760314</v>
      </c>
      <c r="I47" s="27">
        <v>519.04813706826224</v>
      </c>
      <c r="J47" s="30">
        <f t="shared" si="1"/>
        <v>0.5833988284238214</v>
      </c>
    </row>
    <row r="48" spans="1:10">
      <c r="A48" s="27">
        <v>236</v>
      </c>
      <c r="B48" s="27">
        <v>3</v>
      </c>
      <c r="C48" s="27">
        <v>263636</v>
      </c>
      <c r="D48" s="26">
        <v>121364</v>
      </c>
      <c r="E48" s="27">
        <v>5373</v>
      </c>
      <c r="F48" s="31">
        <v>48330</v>
      </c>
      <c r="G48" s="29">
        <v>530</v>
      </c>
      <c r="H48" s="26">
        <f t="shared" si="0"/>
        <v>0.27375340933191966</v>
      </c>
      <c r="I48" s="27">
        <v>716.98667391895572</v>
      </c>
      <c r="J48" s="30">
        <f t="shared" si="1"/>
        <v>0.46034684185771291</v>
      </c>
    </row>
    <row r="49" spans="1:10">
      <c r="A49" s="27">
        <v>274</v>
      </c>
      <c r="B49" s="27">
        <v>3</v>
      </c>
      <c r="C49" s="27">
        <v>283720</v>
      </c>
      <c r="D49" s="26">
        <v>134081</v>
      </c>
      <c r="E49" s="27">
        <v>6787</v>
      </c>
      <c r="F49" s="31">
        <v>55566</v>
      </c>
      <c r="G49" s="36"/>
      <c r="H49" s="26">
        <f t="shared" si="0"/>
        <v>0.295333599780289</v>
      </c>
      <c r="I49" s="27">
        <v>837.17910888167603</v>
      </c>
      <c r="J49" s="30">
        <f t="shared" si="1"/>
        <v>0.47258212322007614</v>
      </c>
    </row>
    <row r="50" spans="1:10">
      <c r="A50" s="27">
        <v>284.7</v>
      </c>
      <c r="B50" s="27">
        <v>4</v>
      </c>
      <c r="C50" s="27">
        <v>430846</v>
      </c>
      <c r="D50" s="26">
        <v>187819</v>
      </c>
      <c r="E50" s="27"/>
      <c r="F50" s="31">
        <v>85489</v>
      </c>
      <c r="G50" s="36"/>
      <c r="H50" s="26">
        <f t="shared" si="0"/>
        <v>0.26943647361543333</v>
      </c>
      <c r="I50" s="27">
        <v>793.45488029465935</v>
      </c>
      <c r="J50" s="30">
        <f t="shared" si="1"/>
        <v>0.43593070377814813</v>
      </c>
    </row>
    <row r="51" spans="1:10">
      <c r="A51" s="27">
        <v>284.7</v>
      </c>
      <c r="B51" s="27">
        <v>4</v>
      </c>
      <c r="C51" s="27">
        <v>430846</v>
      </c>
      <c r="D51" s="26">
        <v>194856</v>
      </c>
      <c r="E51" s="27"/>
      <c r="F51" s="31">
        <v>78452</v>
      </c>
      <c r="G51" s="36"/>
      <c r="H51" s="26">
        <f t="shared" si="0"/>
        <v>0.26943647361543333</v>
      </c>
      <c r="I51" s="27">
        <v>793.45488029465935</v>
      </c>
      <c r="J51" s="30">
        <f t="shared" si="1"/>
        <v>0.45226368586455484</v>
      </c>
    </row>
    <row r="52" spans="1:10">
      <c r="A52" s="27">
        <v>187</v>
      </c>
      <c r="B52" s="27">
        <v>3</v>
      </c>
      <c r="C52" s="27">
        <v>211374</v>
      </c>
      <c r="D52" s="26">
        <v>111795</v>
      </c>
      <c r="E52" s="27">
        <v>3455</v>
      </c>
      <c r="F52" s="31">
        <v>33355</v>
      </c>
      <c r="G52" s="36">
        <v>512</v>
      </c>
      <c r="H52" s="26">
        <f t="shared" si="0"/>
        <v>0.27054672922170009</v>
      </c>
      <c r="I52" s="27">
        <v>657.46189735614303</v>
      </c>
      <c r="J52" s="30">
        <f t="shared" si="1"/>
        <v>0.52889664764824429</v>
      </c>
    </row>
    <row r="53" spans="1:10">
      <c r="A53" s="26">
        <v>107.9</v>
      </c>
      <c r="B53" s="26">
        <v>4</v>
      </c>
      <c r="C53" s="26">
        <v>165000</v>
      </c>
      <c r="D53" s="26">
        <v>71600</v>
      </c>
      <c r="E53" s="26"/>
      <c r="F53" s="27">
        <v>23000</v>
      </c>
      <c r="G53" s="30">
        <v>486</v>
      </c>
      <c r="H53" s="26">
        <f t="shared" si="0"/>
        <v>0.26664195471534918</v>
      </c>
      <c r="I53" s="27">
        <v>590.23430513324979</v>
      </c>
      <c r="J53" s="30">
        <f t="shared" si="1"/>
        <v>0.43393939393939396</v>
      </c>
    </row>
    <row r="54" spans="1:10">
      <c r="A54" s="26">
        <v>156.9</v>
      </c>
      <c r="B54" s="27">
        <v>4</v>
      </c>
      <c r="C54" s="26">
        <v>216000</v>
      </c>
      <c r="D54" s="26">
        <v>117000</v>
      </c>
      <c r="E54" s="26">
        <v>4860</v>
      </c>
      <c r="F54" s="31">
        <v>40000</v>
      </c>
      <c r="G54" s="29">
        <v>486</v>
      </c>
      <c r="H54" s="26">
        <f t="shared" si="0"/>
        <v>0.29618303318609129</v>
      </c>
      <c r="I54" s="27">
        <v>551.58324821246163</v>
      </c>
      <c r="J54" s="30">
        <f t="shared" si="1"/>
        <v>0.54166666666666663</v>
      </c>
    </row>
    <row r="55" spans="1:10">
      <c r="A55" s="26">
        <v>164.6</v>
      </c>
      <c r="B55" s="27">
        <v>4</v>
      </c>
      <c r="C55" s="26">
        <v>270000</v>
      </c>
      <c r="D55" s="26">
        <v>132400</v>
      </c>
      <c r="E55" s="26">
        <v>6195</v>
      </c>
      <c r="F55" s="31">
        <v>58000</v>
      </c>
      <c r="G55" s="29">
        <v>469</v>
      </c>
      <c r="H55" s="26">
        <f t="shared" si="0"/>
        <v>0.24857477252992033</v>
      </c>
      <c r="I55" s="27">
        <v>689.47906026557712</v>
      </c>
      <c r="J55" s="30">
        <f t="shared" si="1"/>
        <v>0.49037037037037035</v>
      </c>
    </row>
    <row r="56" spans="1:10">
      <c r="A56" s="26">
        <v>66.7</v>
      </c>
      <c r="B56" s="27">
        <v>2</v>
      </c>
      <c r="C56" s="26">
        <v>47000</v>
      </c>
      <c r="D56" s="26">
        <v>29050</v>
      </c>
      <c r="E56" s="26">
        <v>1550</v>
      </c>
      <c r="F56" s="31">
        <v>8200</v>
      </c>
      <c r="G56" s="29">
        <v>458</v>
      </c>
      <c r="H56" s="26">
        <f t="shared" si="0"/>
        <v>0.28932700023857549</v>
      </c>
      <c r="I56" s="27">
        <v>369.20659858601726</v>
      </c>
      <c r="J56" s="30">
        <f t="shared" si="1"/>
        <v>0.61808510638297876</v>
      </c>
    </row>
    <row r="57" spans="1:10">
      <c r="A57" s="26">
        <v>104</v>
      </c>
      <c r="B57" s="27">
        <v>3</v>
      </c>
      <c r="C57" s="26">
        <v>100000</v>
      </c>
      <c r="D57" s="26">
        <v>55300</v>
      </c>
      <c r="E57" s="26">
        <v>2805</v>
      </c>
      <c r="F57" s="31">
        <v>18000</v>
      </c>
      <c r="G57" s="29">
        <v>514</v>
      </c>
      <c r="H57" s="26">
        <f t="shared" si="0"/>
        <v>0.31804281345565749</v>
      </c>
      <c r="I57" s="27">
        <v>496.40109208240261</v>
      </c>
      <c r="J57" s="30">
        <f t="shared" si="1"/>
        <v>0.55300000000000005</v>
      </c>
    </row>
    <row r="58" spans="1:10">
      <c r="A58" s="26">
        <v>157</v>
      </c>
      <c r="B58" s="27">
        <v>2</v>
      </c>
      <c r="C58" s="26">
        <v>110750</v>
      </c>
      <c r="D58" s="26">
        <v>59000</v>
      </c>
      <c r="E58" s="26"/>
      <c r="F58" s="31">
        <v>25200</v>
      </c>
      <c r="G58" s="29">
        <v>458</v>
      </c>
      <c r="H58" s="26">
        <f t="shared" si="0"/>
        <v>0.28901268572401589</v>
      </c>
      <c r="I58" s="27">
        <v>607.18201754385962</v>
      </c>
      <c r="J58" s="30">
        <f t="shared" si="1"/>
        <v>0.53273137697516926</v>
      </c>
    </row>
    <row r="59" spans="1:10">
      <c r="A59" s="26">
        <v>73.55</v>
      </c>
      <c r="B59" s="27">
        <v>2</v>
      </c>
      <c r="C59" s="26">
        <v>46500</v>
      </c>
      <c r="D59" s="26">
        <v>30050</v>
      </c>
      <c r="E59" s="26"/>
      <c r="F59" s="31">
        <v>11000</v>
      </c>
      <c r="G59" s="29">
        <v>448</v>
      </c>
      <c r="H59" s="26">
        <f t="shared" si="0"/>
        <v>0.32247103569980162</v>
      </c>
      <c r="I59" s="27">
        <v>558.71963088457937</v>
      </c>
      <c r="J59" s="30">
        <f t="shared" si="1"/>
        <v>0.64623655913978495</v>
      </c>
    </row>
    <row r="60" spans="1:10">
      <c r="A60" s="26">
        <v>27.27</v>
      </c>
      <c r="B60" s="27">
        <v>4</v>
      </c>
      <c r="C60" s="26">
        <v>40823</v>
      </c>
      <c r="D60" s="26">
        <v>23360</v>
      </c>
      <c r="E60" s="27">
        <v>1952</v>
      </c>
      <c r="F60" s="31">
        <v>9072</v>
      </c>
      <c r="G60" s="29">
        <v>432</v>
      </c>
      <c r="H60" s="26">
        <f t="shared" si="0"/>
        <v>0.27237748462988687</v>
      </c>
      <c r="I60" s="27">
        <v>528.11125485122898</v>
      </c>
      <c r="J60" s="30">
        <f t="shared" si="1"/>
        <v>0.57222644097690023</v>
      </c>
    </row>
    <row r="61" spans="1:10">
      <c r="A61" s="26">
        <v>31.14</v>
      </c>
      <c r="B61" s="27">
        <v>4</v>
      </c>
      <c r="C61" s="26">
        <v>42184</v>
      </c>
      <c r="D61" s="26">
        <v>24086</v>
      </c>
      <c r="E61" s="27">
        <v>1782</v>
      </c>
      <c r="F61" s="31">
        <v>11749</v>
      </c>
      <c r="G61" s="29">
        <v>432</v>
      </c>
      <c r="H61" s="26">
        <f t="shared" si="0"/>
        <v>0.30099676906936318</v>
      </c>
      <c r="I61" s="27">
        <v>545.71798188874516</v>
      </c>
      <c r="J61" s="30">
        <f t="shared" si="1"/>
        <v>0.57097477716669831</v>
      </c>
    </row>
    <row r="62" spans="1:10">
      <c r="A62" s="26">
        <v>31.14</v>
      </c>
      <c r="B62" s="27">
        <v>4</v>
      </c>
      <c r="C62" s="26">
        <v>44225</v>
      </c>
      <c r="D62" s="26">
        <v>24993</v>
      </c>
      <c r="E62" s="27">
        <v>1671</v>
      </c>
      <c r="F62" s="31">
        <v>12429</v>
      </c>
      <c r="G62" s="29">
        <v>432</v>
      </c>
      <c r="H62" s="26">
        <f t="shared" si="0"/>
        <v>0.2871056575787907</v>
      </c>
      <c r="I62" s="27">
        <v>572.12160413971537</v>
      </c>
      <c r="J62" s="30">
        <f t="shared" si="1"/>
        <v>0.56513284341435843</v>
      </c>
    </row>
    <row r="63" spans="1:10">
      <c r="A63" s="26">
        <v>31.14</v>
      </c>
      <c r="B63" s="27">
        <v>4</v>
      </c>
      <c r="C63" s="26">
        <v>46040</v>
      </c>
      <c r="D63" s="26">
        <v>26160</v>
      </c>
      <c r="E63" s="27">
        <v>1794</v>
      </c>
      <c r="F63" s="31">
        <v>11265</v>
      </c>
      <c r="G63" s="29">
        <v>432</v>
      </c>
      <c r="H63" s="26">
        <f t="shared" si="0"/>
        <v>0.27578730900134701</v>
      </c>
      <c r="I63" s="27">
        <v>595.60155239327298</v>
      </c>
      <c r="J63" s="30">
        <f t="shared" si="1"/>
        <v>0.56820156385751519</v>
      </c>
    </row>
    <row r="64" spans="1:10">
      <c r="A64" s="26">
        <v>41</v>
      </c>
      <c r="B64" s="27">
        <v>2</v>
      </c>
      <c r="C64" s="26">
        <v>21523</v>
      </c>
      <c r="D64" s="26">
        <v>13653</v>
      </c>
      <c r="E64" s="27">
        <v>980</v>
      </c>
      <c r="F64" s="31">
        <v>5488</v>
      </c>
      <c r="G64" s="29">
        <v>459</v>
      </c>
      <c r="H64" s="26">
        <f t="shared" si="0"/>
        <v>0.38836674873992749</v>
      </c>
      <c r="I64" s="27">
        <v>394.62779611294462</v>
      </c>
      <c r="J64" s="30">
        <f t="shared" si="1"/>
        <v>0.63434465455559175</v>
      </c>
    </row>
    <row r="65" spans="1:10">
      <c r="A65" s="26">
        <v>41</v>
      </c>
      <c r="B65" s="27">
        <v>2</v>
      </c>
      <c r="C65" s="26">
        <v>23133</v>
      </c>
      <c r="D65" s="26">
        <v>13663</v>
      </c>
      <c r="E65" s="27">
        <v>1620</v>
      </c>
      <c r="F65" s="31">
        <v>6295</v>
      </c>
      <c r="G65" s="29">
        <v>459</v>
      </c>
      <c r="H65" s="26">
        <f t="shared" si="0"/>
        <v>0.36133737661044651</v>
      </c>
      <c r="I65" s="27">
        <v>424.14741474147417</v>
      </c>
      <c r="J65" s="30">
        <f t="shared" si="1"/>
        <v>0.59062810703324253</v>
      </c>
    </row>
    <row r="66" spans="1:10">
      <c r="A66" s="26">
        <v>31.32</v>
      </c>
      <c r="B66" s="27">
        <v>2</v>
      </c>
      <c r="C66" s="26">
        <v>19200</v>
      </c>
      <c r="D66" s="26">
        <v>11585</v>
      </c>
      <c r="E66" s="27">
        <v>1390</v>
      </c>
      <c r="F66" s="31">
        <v>5515</v>
      </c>
      <c r="G66" s="29">
        <v>410</v>
      </c>
      <c r="H66" s="26">
        <f t="shared" si="0"/>
        <v>0.33256880733944955</v>
      </c>
      <c r="I66" s="27">
        <v>375.14654161781948</v>
      </c>
      <c r="J66" s="30">
        <f t="shared" ref="J66:J68" si="2">D66/C66</f>
        <v>0.60338541666666667</v>
      </c>
    </row>
    <row r="67" spans="1:10">
      <c r="A67" s="26">
        <v>61.6</v>
      </c>
      <c r="B67" s="27">
        <v>2</v>
      </c>
      <c r="C67" s="26">
        <v>36740</v>
      </c>
      <c r="D67" s="26">
        <v>22673</v>
      </c>
      <c r="E67" s="27">
        <v>1080</v>
      </c>
      <c r="F67" s="31">
        <v>9302</v>
      </c>
      <c r="G67" s="29">
        <v>461</v>
      </c>
      <c r="H67" s="26">
        <f>(A67*B67*1000)/(C67*9.81)</f>
        <v>0.34182399726540802</v>
      </c>
      <c r="I67" s="27">
        <v>392.94117647058823</v>
      </c>
      <c r="J67" s="30">
        <f t="shared" si="2"/>
        <v>0.61712030484485569</v>
      </c>
    </row>
    <row r="68" spans="1:10">
      <c r="A68" s="26">
        <v>61.6</v>
      </c>
      <c r="B68" s="27">
        <v>2</v>
      </c>
      <c r="C68" s="26">
        <v>43090</v>
      </c>
      <c r="D68" s="26">
        <v>24593</v>
      </c>
      <c r="E68" s="27">
        <v>1290</v>
      </c>
      <c r="F68" s="31">
        <v>11108</v>
      </c>
      <c r="G68" s="29">
        <v>456</v>
      </c>
      <c r="H68" s="26">
        <f>(A68*B68*1000)/(C68*9.81)</f>
        <v>0.29145076954121812</v>
      </c>
      <c r="I68" s="27">
        <v>460.85561497326205</v>
      </c>
      <c r="J68" s="30">
        <f t="shared" si="2"/>
        <v>0.57073566952889299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/>
  </sheetViews>
  <sheetFormatPr baseColWidth="10" defaultRowHeight="15"/>
  <sheetData>
    <row r="1" spans="1:1">
      <c r="A1" s="181"/>
    </row>
    <row r="2" spans="1:1">
      <c r="A2" s="182" t="s">
        <v>109</v>
      </c>
    </row>
    <row r="3" spans="1:1">
      <c r="A3" s="183" t="s">
        <v>120</v>
      </c>
    </row>
    <row r="4" spans="1:1">
      <c r="A4" s="182"/>
    </row>
    <row r="5" spans="1:1">
      <c r="A5" s="182"/>
    </row>
    <row r="6" spans="1:1">
      <c r="A6" s="182"/>
    </row>
    <row r="7" spans="1:1">
      <c r="A7" s="182"/>
    </row>
    <row r="8" spans="1:1">
      <c r="A8" s="182"/>
    </row>
    <row r="9" spans="1:1">
      <c r="A9" s="182"/>
    </row>
    <row r="10" spans="1:1">
      <c r="A10" s="182"/>
    </row>
    <row r="11" spans="1:1">
      <c r="A11" s="182"/>
    </row>
    <row r="12" spans="1:1" ht="15.75">
      <c r="A12" s="184" t="s">
        <v>110</v>
      </c>
    </row>
    <row r="13" spans="1:1" ht="15.75">
      <c r="A13" s="184" t="s">
        <v>111</v>
      </c>
    </row>
    <row r="14" spans="1:1" ht="15.75">
      <c r="A14" s="184" t="s">
        <v>112</v>
      </c>
    </row>
    <row r="15" spans="1:1" ht="15.75">
      <c r="A15" s="184"/>
    </row>
    <row r="16" spans="1:1" ht="15.75">
      <c r="A16" s="184" t="s">
        <v>113</v>
      </c>
    </row>
    <row r="17" spans="1:1" ht="15.75">
      <c r="A17" s="184" t="s">
        <v>114</v>
      </c>
    </row>
    <row r="18" spans="1:1" ht="15.75">
      <c r="A18" s="184" t="s">
        <v>115</v>
      </c>
    </row>
    <row r="19" spans="1:1" ht="15.75">
      <c r="A19" s="184" t="s">
        <v>116</v>
      </c>
    </row>
    <row r="20" spans="1:1">
      <c r="A20" s="182"/>
    </row>
    <row r="21" spans="1:1">
      <c r="A21" s="185" t="s">
        <v>117</v>
      </c>
    </row>
    <row r="22" spans="1:1">
      <c r="A22" s="181"/>
    </row>
    <row r="23" spans="1:1">
      <c r="A23" s="183" t="s">
        <v>118</v>
      </c>
    </row>
    <row r="24" spans="1:1">
      <c r="A24" s="186" t="s">
        <v>121</v>
      </c>
    </row>
    <row r="25" spans="1:1">
      <c r="A25" s="183" t="s">
        <v>119</v>
      </c>
    </row>
    <row r="26" spans="1:1">
      <c r="A26" s="186" t="s">
        <v>122</v>
      </c>
    </row>
    <row r="27" spans="1:1">
      <c r="A27" s="181"/>
    </row>
    <row r="28" spans="1:1">
      <c r="A28" s="181"/>
    </row>
    <row r="29" spans="1:1">
      <c r="A29" s="181"/>
    </row>
  </sheetData>
  <hyperlinks>
    <hyperlink ref="A21" r:id="rId1"/>
    <hyperlink ref="A24" r:id="rId2"/>
    <hyperlink ref="A26" r:id="rId3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Analyt. Formelermittlung</vt:lpstr>
      <vt:lpstr>Data</vt:lpstr>
      <vt:lpstr>(c)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Lehnert</dc:creator>
  <cp:lastModifiedBy>Scholz</cp:lastModifiedBy>
  <dcterms:created xsi:type="dcterms:W3CDTF">2017-10-07T08:41:35Z</dcterms:created>
  <dcterms:modified xsi:type="dcterms:W3CDTF">2018-06-22T23:40:41Z</dcterms:modified>
</cp:coreProperties>
</file>